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Price Data\"/>
    </mc:Choice>
  </mc:AlternateContent>
  <xr:revisionPtr revIDLastSave="0" documentId="13_ncr:1_{48F705DB-17FE-4B39-8414-8CE0643C618B}" xr6:coauthVersionLast="47" xr6:coauthVersionMax="47" xr10:uidLastSave="{00000000-0000-0000-0000-000000000000}"/>
  <bookViews>
    <workbookView xWindow="28680" yWindow="-120" windowWidth="29040" windowHeight="15720" activeTab="1" xr2:uid="{3BB0068F-E60C-4C52-91C4-369ABAE98638}"/>
  </bookViews>
  <sheets>
    <sheet name="SubSector Analysis" sheetId="3" r:id="rId1"/>
    <sheet name="Nifty 750 Analysis" sheetId="2" r:id="rId2"/>
    <sheet name="Price_Filter_09_10_2024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3" l="1"/>
  <c r="E24" i="3" s="1"/>
  <c r="B2" i="3"/>
  <c r="B43" i="3"/>
  <c r="B4" i="3"/>
  <c r="B52" i="3"/>
  <c r="H52" i="3" s="1"/>
  <c r="B68" i="3"/>
  <c r="D68" i="3" s="1"/>
  <c r="B48" i="3"/>
  <c r="D48" i="3" s="1"/>
  <c r="B40" i="3"/>
  <c r="D40" i="3" s="1"/>
  <c r="B36" i="3"/>
  <c r="E36" i="3" s="1"/>
  <c r="B110" i="3"/>
  <c r="D110" i="3" s="1"/>
  <c r="B30" i="3"/>
  <c r="D30" i="3" s="1"/>
  <c r="B11" i="3"/>
  <c r="D11" i="3" s="1"/>
  <c r="B53" i="3"/>
  <c r="D53" i="3" s="1"/>
  <c r="B20" i="3"/>
  <c r="D20" i="3" s="1"/>
  <c r="B106" i="3"/>
  <c r="B38" i="3"/>
  <c r="B21" i="3"/>
  <c r="G21" i="3" s="1"/>
  <c r="B54" i="3"/>
  <c r="H54" i="3" s="1"/>
  <c r="B37" i="3"/>
  <c r="G37" i="3" s="1"/>
  <c r="B83" i="3"/>
  <c r="H83" i="3" s="1"/>
  <c r="B29" i="3"/>
  <c r="B84" i="3"/>
  <c r="F84" i="3" s="1"/>
  <c r="B104" i="3"/>
  <c r="E104" i="3" s="1"/>
  <c r="B7" i="3"/>
  <c r="E7" i="3" s="1"/>
  <c r="B15" i="3"/>
  <c r="F15" i="3" s="1"/>
  <c r="B34" i="3"/>
  <c r="F34" i="3" s="1"/>
  <c r="B6" i="3"/>
  <c r="F6" i="3" s="1"/>
  <c r="B41" i="3"/>
  <c r="B70" i="3"/>
  <c r="H70" i="3" s="1"/>
  <c r="B55" i="3"/>
  <c r="B12" i="3"/>
  <c r="H12" i="3" s="1"/>
  <c r="B9" i="3"/>
  <c r="G9" i="3" s="1"/>
  <c r="B22" i="3"/>
  <c r="B39" i="3"/>
  <c r="D39" i="3" s="1"/>
  <c r="B32" i="3"/>
  <c r="D32" i="3" s="1"/>
  <c r="B17" i="3"/>
  <c r="H17" i="3" s="1"/>
  <c r="B26" i="3"/>
  <c r="E26" i="3" s="1"/>
  <c r="B74" i="3"/>
  <c r="B105" i="3"/>
  <c r="B8" i="3"/>
  <c r="F8" i="3" s="1"/>
  <c r="B77" i="3"/>
  <c r="G77" i="3" s="1"/>
  <c r="B50" i="3"/>
  <c r="D50" i="3" s="1"/>
  <c r="B42" i="3"/>
  <c r="G42" i="3" s="1"/>
  <c r="B35" i="3"/>
  <c r="B45" i="3"/>
  <c r="B72" i="3"/>
  <c r="G72" i="3" s="1"/>
  <c r="B80" i="3"/>
  <c r="B69" i="3"/>
  <c r="D69" i="3" s="1"/>
  <c r="B46" i="3"/>
  <c r="D46" i="3" s="1"/>
  <c r="B51" i="3"/>
  <c r="D51" i="3" s="1"/>
  <c r="B93" i="3"/>
  <c r="B33" i="3"/>
  <c r="B31" i="3"/>
  <c r="B13" i="3"/>
  <c r="H13" i="3" s="1"/>
  <c r="B23" i="3"/>
  <c r="H23" i="3" s="1"/>
  <c r="B109" i="3"/>
  <c r="H109" i="3" s="1"/>
  <c r="B65" i="3"/>
  <c r="E65" i="3" s="1"/>
  <c r="B56" i="3"/>
  <c r="B18" i="3"/>
  <c r="E18" i="3" s="1"/>
  <c r="B66" i="3"/>
  <c r="E66" i="3" s="1"/>
  <c r="B49" i="3"/>
  <c r="F49" i="3" s="1"/>
  <c r="B89" i="3"/>
  <c r="E89" i="3" s="1"/>
  <c r="B27" i="3"/>
  <c r="E27" i="3" s="1"/>
  <c r="B81" i="3"/>
  <c r="F81" i="3" s="1"/>
  <c r="B5" i="3"/>
  <c r="B85" i="3"/>
  <c r="B3" i="3"/>
  <c r="I3" i="3" s="1"/>
  <c r="B91" i="3"/>
  <c r="F91" i="3" s="1"/>
  <c r="B59" i="3"/>
  <c r="I59" i="3" s="1"/>
  <c r="B10" i="3"/>
  <c r="F10" i="3" s="1"/>
  <c r="B25" i="3"/>
  <c r="B86" i="3"/>
  <c r="H86" i="3" s="1"/>
  <c r="B57" i="3"/>
  <c r="E57" i="3" s="1"/>
  <c r="B76" i="3"/>
  <c r="B111" i="3"/>
  <c r="B103" i="3"/>
  <c r="G103" i="3" s="1"/>
  <c r="B87" i="3"/>
  <c r="H87" i="3" s="1"/>
  <c r="B62" i="3"/>
  <c r="D62" i="3" s="1"/>
  <c r="B99" i="3"/>
  <c r="D99" i="3" s="1"/>
  <c r="B100" i="3"/>
  <c r="F100" i="3" s="1"/>
  <c r="B108" i="3"/>
  <c r="G108" i="3" s="1"/>
  <c r="B64" i="3"/>
  <c r="F64" i="3" s="1"/>
  <c r="B101" i="3"/>
  <c r="D101" i="3" s="1"/>
  <c r="B96" i="3"/>
  <c r="F96" i="3" s="1"/>
  <c r="B44" i="3"/>
  <c r="B58" i="3"/>
  <c r="G58" i="3" s="1"/>
  <c r="B67" i="3"/>
  <c r="G67" i="3" s="1"/>
  <c r="B90" i="3"/>
  <c r="F90" i="3" s="1"/>
  <c r="B14" i="3"/>
  <c r="B92" i="3"/>
  <c r="I92" i="3" s="1"/>
  <c r="B113" i="3"/>
  <c r="E113" i="3" s="1"/>
  <c r="B47" i="3"/>
  <c r="H47" i="3" s="1"/>
  <c r="B102" i="3"/>
  <c r="E102" i="3" s="1"/>
  <c r="B78" i="3"/>
  <c r="H78" i="3" s="1"/>
  <c r="B63" i="3"/>
  <c r="E63" i="3" s="1"/>
  <c r="B71" i="3"/>
  <c r="E71" i="3" s="1"/>
  <c r="B28" i="3"/>
  <c r="I28" i="3" s="1"/>
  <c r="B73" i="3"/>
  <c r="E73" i="3" s="1"/>
  <c r="B88" i="3"/>
  <c r="E88" i="3" s="1"/>
  <c r="B79" i="3"/>
  <c r="H79" i="3" s="1"/>
  <c r="B16" i="3"/>
  <c r="G16" i="3" s="1"/>
  <c r="B82" i="3"/>
  <c r="B95" i="3"/>
  <c r="D95" i="3" s="1"/>
  <c r="B19" i="3"/>
  <c r="I19" i="3" s="1"/>
  <c r="B114" i="3"/>
  <c r="B107" i="3"/>
  <c r="B75" i="3"/>
  <c r="B97" i="3"/>
  <c r="H97" i="3" s="1"/>
  <c r="B60" i="3"/>
  <c r="D60" i="3" s="1"/>
  <c r="B115" i="3"/>
  <c r="F115" i="3" s="1"/>
  <c r="B116" i="3"/>
  <c r="F116" i="3" s="1"/>
  <c r="B117" i="3"/>
  <c r="B118" i="3"/>
  <c r="B119" i="3"/>
  <c r="D119" i="3" s="1"/>
  <c r="B120" i="3"/>
  <c r="Q120" i="3" s="1"/>
  <c r="B121" i="3"/>
  <c r="I121" i="3" s="1"/>
  <c r="B94" i="3"/>
  <c r="G94" i="3" s="1"/>
  <c r="B112" i="3"/>
  <c r="D112" i="3" s="1"/>
  <c r="B61" i="3"/>
  <c r="D61" i="3" s="1"/>
  <c r="B122" i="3"/>
  <c r="D122" i="3" s="1"/>
  <c r="B98" i="3"/>
  <c r="I98" i="3" s="1"/>
  <c r="AQ635" i="2"/>
  <c r="AQ595" i="2"/>
  <c r="AQ634" i="2"/>
  <c r="AQ78" i="2"/>
  <c r="AQ355" i="2"/>
  <c r="AQ434" i="2"/>
  <c r="AQ407" i="2"/>
  <c r="AQ544" i="2"/>
  <c r="AQ364" i="2"/>
  <c r="AQ526" i="2"/>
  <c r="AQ395" i="2"/>
  <c r="AQ479" i="2"/>
  <c r="AQ160" i="2"/>
  <c r="AQ674" i="2"/>
  <c r="AQ144" i="2"/>
  <c r="AQ488" i="2"/>
  <c r="AQ363" i="2"/>
  <c r="AQ486" i="2"/>
  <c r="AQ43" i="2"/>
  <c r="AQ663" i="2"/>
  <c r="AQ449" i="2"/>
  <c r="AQ383" i="2"/>
  <c r="AQ378" i="2"/>
  <c r="AQ53" i="2"/>
  <c r="AQ566" i="2"/>
  <c r="AQ207" i="2"/>
  <c r="AQ607" i="2"/>
  <c r="AQ239" i="2"/>
  <c r="AQ325" i="2"/>
  <c r="AQ587" i="2"/>
  <c r="AQ646" i="2"/>
  <c r="AQ382" i="2"/>
  <c r="AQ63" i="2"/>
  <c r="AQ561" i="2"/>
  <c r="AQ3" i="2"/>
  <c r="AQ56" i="2"/>
  <c r="AQ419" i="2"/>
  <c r="AQ584" i="2"/>
  <c r="AQ208" i="2"/>
  <c r="AQ94" i="2"/>
  <c r="AQ330" i="2"/>
  <c r="AQ276" i="2"/>
  <c r="AQ510" i="2"/>
  <c r="AQ379" i="2"/>
  <c r="AQ545" i="2"/>
  <c r="AQ77" i="2"/>
  <c r="AQ177" i="2"/>
  <c r="AQ117" i="2"/>
  <c r="AQ238" i="2"/>
  <c r="AQ313" i="2"/>
  <c r="AQ454" i="2"/>
  <c r="AQ408" i="2"/>
  <c r="AQ133" i="2"/>
  <c r="AQ72" i="2"/>
  <c r="AQ302" i="2"/>
  <c r="AQ503" i="2"/>
  <c r="AQ403" i="2"/>
  <c r="AQ118" i="2"/>
  <c r="AQ581" i="2"/>
  <c r="AQ252" i="2"/>
  <c r="AQ467" i="2"/>
  <c r="AQ337" i="2"/>
  <c r="AQ227" i="2"/>
  <c r="AQ281" i="2"/>
  <c r="AQ293" i="2"/>
  <c r="AQ111" i="2"/>
  <c r="AQ110" i="2"/>
  <c r="AQ459" i="2"/>
  <c r="AQ351" i="2"/>
  <c r="AQ436" i="2"/>
  <c r="AQ394" i="2"/>
  <c r="AQ70" i="2"/>
  <c r="AQ248" i="2"/>
  <c r="AQ113" i="2"/>
  <c r="AQ259" i="2"/>
  <c r="AQ428" i="2"/>
  <c r="AQ368" i="2"/>
  <c r="AQ106" i="2"/>
  <c r="AQ384" i="2"/>
  <c r="AQ620" i="2"/>
  <c r="AQ215" i="2"/>
  <c r="AQ517" i="2"/>
  <c r="AQ258" i="2"/>
  <c r="AQ505" i="2"/>
  <c r="AQ190" i="2"/>
  <c r="AQ36" i="2"/>
  <c r="AQ441" i="2"/>
  <c r="AQ116" i="2"/>
  <c r="AQ157" i="2"/>
  <c r="AQ696" i="2"/>
  <c r="AQ300" i="2"/>
  <c r="AQ233" i="2"/>
  <c r="AQ334" i="2"/>
  <c r="AQ497" i="2"/>
  <c r="AQ425" i="2"/>
  <c r="AQ301" i="2"/>
  <c r="AQ8" i="2"/>
  <c r="AQ11" i="2"/>
  <c r="AQ97" i="2"/>
  <c r="AQ622" i="2"/>
  <c r="AQ57" i="2"/>
  <c r="AQ90" i="2"/>
  <c r="AQ76" i="2"/>
  <c r="AQ312" i="2"/>
  <c r="AQ391" i="2"/>
  <c r="AQ427" i="2"/>
  <c r="AQ86" i="2"/>
  <c r="AQ326" i="2"/>
  <c r="AQ168" i="2"/>
  <c r="AQ688" i="2"/>
  <c r="AQ260" i="2"/>
  <c r="AQ186" i="2"/>
  <c r="AQ65" i="2"/>
  <c r="AQ84" i="2"/>
  <c r="AQ493" i="2"/>
  <c r="AQ332" i="2"/>
  <c r="AQ511" i="2"/>
  <c r="AQ224" i="2"/>
  <c r="AQ406" i="2"/>
  <c r="AQ147" i="2"/>
  <c r="AQ192" i="2"/>
  <c r="AQ641" i="2"/>
  <c r="AQ27" i="2"/>
  <c r="AQ42" i="2"/>
  <c r="AQ371" i="2"/>
  <c r="AQ244" i="2"/>
  <c r="AQ108" i="2"/>
  <c r="AQ217" i="2"/>
  <c r="AQ386" i="2"/>
  <c r="AQ44" i="2"/>
  <c r="AQ245" i="2"/>
  <c r="AQ14" i="2"/>
  <c r="AQ706" i="2"/>
  <c r="AQ356" i="2"/>
  <c r="AQ658" i="2"/>
  <c r="AQ686" i="2"/>
  <c r="AQ409" i="2"/>
  <c r="AQ361" i="2"/>
  <c r="AQ533" i="2"/>
  <c r="AQ262" i="2"/>
  <c r="AQ265" i="2"/>
  <c r="AQ715" i="2"/>
  <c r="AQ254" i="2"/>
  <c r="AQ216" i="2"/>
  <c r="AQ661" i="2"/>
  <c r="AQ286" i="2"/>
  <c r="AQ357" i="2"/>
  <c r="AQ242" i="2"/>
  <c r="AQ234" i="2"/>
  <c r="AQ317" i="2"/>
  <c r="AQ193" i="2"/>
  <c r="AQ119" i="2"/>
  <c r="AQ138" i="2"/>
  <c r="AQ506" i="2"/>
  <c r="AQ188" i="2"/>
  <c r="AQ13" i="2"/>
  <c r="AQ381" i="2"/>
  <c r="AQ583" i="2"/>
  <c r="AQ343" i="2"/>
  <c r="AQ130" i="2"/>
  <c r="AQ236" i="2"/>
  <c r="AQ183" i="2"/>
  <c r="AQ534" i="2"/>
  <c r="AQ509" i="2"/>
  <c r="AQ520" i="2"/>
  <c r="AQ476" i="2"/>
  <c r="AQ23" i="2"/>
  <c r="AQ490" i="2"/>
  <c r="AQ541" i="2"/>
  <c r="AQ639" i="2"/>
  <c r="AQ547" i="2"/>
  <c r="AQ642" i="2"/>
  <c r="AQ551" i="2"/>
  <c r="AQ295" i="2"/>
  <c r="AQ655" i="2"/>
  <c r="AQ593" i="2"/>
  <c r="AQ650" i="2"/>
  <c r="AQ473" i="2"/>
  <c r="AQ277" i="2"/>
  <c r="AQ610" i="2"/>
  <c r="AQ228" i="2"/>
  <c r="AQ359" i="2"/>
  <c r="AQ304" i="2"/>
  <c r="AQ633" i="2"/>
  <c r="AQ37" i="2"/>
  <c r="AQ142" i="2"/>
  <c r="AQ529" i="2"/>
  <c r="AQ185" i="2"/>
  <c r="AQ632" i="2"/>
  <c r="AQ621" i="2"/>
  <c r="AQ145" i="2"/>
  <c r="AQ565" i="2"/>
  <c r="AQ225" i="2"/>
  <c r="AQ498" i="2"/>
  <c r="AQ124" i="2"/>
  <c r="AQ660" i="2"/>
  <c r="AQ424" i="2"/>
  <c r="AQ256" i="2"/>
  <c r="AQ45" i="2"/>
  <c r="AQ25" i="2"/>
  <c r="AQ570" i="2"/>
  <c r="AQ241" i="2"/>
  <c r="AQ668" i="2"/>
  <c r="AQ89" i="2"/>
  <c r="AQ524" i="2"/>
  <c r="AQ5" i="2"/>
  <c r="AQ523" i="2"/>
  <c r="AQ40" i="2"/>
  <c r="AQ253" i="2"/>
  <c r="AQ96" i="2"/>
  <c r="AQ442" i="2"/>
  <c r="AQ464" i="2"/>
  <c r="AQ469" i="2"/>
  <c r="AQ52" i="2"/>
  <c r="AQ167" i="2"/>
  <c r="AQ491" i="2"/>
  <c r="AQ431" i="2"/>
  <c r="AQ146" i="2"/>
  <c r="AQ480" i="2"/>
  <c r="AQ447" i="2"/>
  <c r="AQ559" i="2"/>
  <c r="AQ120" i="2"/>
  <c r="AQ49" i="2"/>
  <c r="AQ347" i="2"/>
  <c r="AQ73" i="2"/>
  <c r="AQ235" i="2"/>
  <c r="AQ582" i="2"/>
  <c r="AQ80" i="2"/>
  <c r="AQ711" i="2"/>
  <c r="AQ472" i="2"/>
  <c r="AQ346" i="2"/>
  <c r="AQ264" i="2"/>
  <c r="AQ47" i="2"/>
  <c r="AQ487" i="2"/>
  <c r="AQ518" i="2"/>
  <c r="AQ450" i="2"/>
  <c r="AQ12" i="2"/>
  <c r="AQ388" i="2"/>
  <c r="AQ669" i="2"/>
  <c r="AQ247" i="2"/>
  <c r="AQ64" i="2"/>
  <c r="AQ353" i="2"/>
  <c r="AQ257" i="2"/>
  <c r="AQ171" i="2"/>
  <c r="AQ372" i="2"/>
  <c r="AQ573" i="2"/>
  <c r="AQ331" i="2"/>
  <c r="AQ315" i="2"/>
  <c r="AQ366" i="2"/>
  <c r="AQ400" i="2"/>
  <c r="AQ348" i="2"/>
  <c r="AQ9" i="2"/>
  <c r="AQ560" i="2"/>
  <c r="AQ69" i="2"/>
  <c r="AQ79" i="2"/>
  <c r="AQ175" i="2"/>
  <c r="AQ694" i="2"/>
  <c r="AQ703" i="2"/>
  <c r="AQ352" i="2"/>
  <c r="AQ445" i="2"/>
  <c r="AQ578" i="2"/>
  <c r="AQ417" i="2"/>
  <c r="AQ41" i="2"/>
  <c r="AQ492" i="2"/>
  <c r="AQ340" i="2"/>
  <c r="AQ16" i="2"/>
  <c r="AQ691" i="2"/>
  <c r="AQ605" i="2"/>
  <c r="AQ83" i="2"/>
  <c r="AQ443" i="2"/>
  <c r="AQ426" i="2"/>
  <c r="AQ307" i="2"/>
  <c r="AQ370" i="2"/>
  <c r="AQ218" i="2"/>
  <c r="AQ308" i="2"/>
  <c r="AQ376" i="2"/>
  <c r="AQ194" i="2"/>
  <c r="AQ444" i="2"/>
  <c r="AQ452" i="2"/>
  <c r="AQ462" i="2"/>
  <c r="AQ618" i="2"/>
  <c r="AQ114" i="2"/>
  <c r="AQ415" i="2"/>
  <c r="AQ59" i="2"/>
  <c r="AQ303" i="2"/>
  <c r="AQ74" i="2"/>
  <c r="AQ109" i="2"/>
  <c r="AQ474" i="2"/>
  <c r="AQ4" i="2"/>
  <c r="AQ342" i="2"/>
  <c r="AQ354" i="2"/>
  <c r="AQ289" i="2"/>
  <c r="AQ204" i="2"/>
  <c r="AQ448" i="2"/>
  <c r="AQ644" i="2"/>
  <c r="AQ502" i="2"/>
  <c r="AQ539" i="2"/>
  <c r="AQ121" i="2"/>
  <c r="AQ681" i="2"/>
  <c r="AQ557" i="2"/>
  <c r="AQ567" i="2"/>
  <c r="AQ609" i="2"/>
  <c r="AQ39" i="2"/>
  <c r="AQ513" i="2"/>
  <c r="AQ387" i="2"/>
  <c r="AQ222" i="2"/>
  <c r="AQ220" i="2"/>
  <c r="AQ128" i="2"/>
  <c r="AQ291" i="2"/>
  <c r="AQ554" i="2"/>
  <c r="AQ335" i="2"/>
  <c r="AQ282" i="2"/>
  <c r="AQ85" i="2"/>
  <c r="AQ255" i="2"/>
  <c r="AQ292" i="2"/>
  <c r="AQ210" i="2"/>
  <c r="AQ500" i="2"/>
  <c r="AQ164" i="2"/>
  <c r="AQ393" i="2"/>
  <c r="AQ154" i="2"/>
  <c r="AQ269" i="2"/>
  <c r="AQ91" i="2"/>
  <c r="AQ564" i="2"/>
  <c r="AQ321" i="2"/>
  <c r="AQ446" i="2"/>
  <c r="AQ675" i="2"/>
  <c r="AQ29" i="2"/>
  <c r="AQ285" i="2"/>
  <c r="AQ223" i="2"/>
  <c r="AQ214" i="2"/>
  <c r="AQ148" i="2"/>
  <c r="AQ329" i="2"/>
  <c r="AQ718" i="2"/>
  <c r="AQ279" i="2"/>
  <c r="AQ213" i="2"/>
  <c r="AQ579" i="2"/>
  <c r="AQ350" i="2"/>
  <c r="AQ532" i="2"/>
  <c r="AQ574" i="2"/>
  <c r="AQ136" i="2"/>
  <c r="AQ274" i="2"/>
  <c r="AQ75" i="2"/>
  <c r="AQ283" i="2"/>
  <c r="AQ140" i="2"/>
  <c r="AQ31" i="2"/>
  <c r="AQ115" i="2"/>
  <c r="AQ250" i="2"/>
  <c r="AQ155" i="2"/>
  <c r="AQ273" i="2"/>
  <c r="AQ333" i="2"/>
  <c r="AQ122" i="2"/>
  <c r="AQ369" i="2"/>
  <c r="AQ181" i="2"/>
  <c r="AQ640" i="2"/>
  <c r="AQ32" i="2"/>
  <c r="AQ482" i="2"/>
  <c r="AQ676" i="2"/>
  <c r="AQ10" i="2"/>
  <c r="AQ153" i="2"/>
  <c r="AQ87" i="2"/>
  <c r="AQ690" i="2"/>
  <c r="AQ556" i="2"/>
  <c r="AQ174" i="2"/>
  <c r="AQ310" i="2"/>
  <c r="AQ149" i="2"/>
  <c r="AQ67" i="2"/>
  <c r="AQ604" i="2"/>
  <c r="AQ643" i="2"/>
  <c r="AQ19" i="2"/>
  <c r="AQ463" i="2"/>
  <c r="AQ249" i="2"/>
  <c r="AQ585" i="2"/>
  <c r="AQ68" i="2"/>
  <c r="AQ596" i="2"/>
  <c r="AQ597" i="2"/>
  <c r="AQ232" i="2"/>
  <c r="AQ460" i="2"/>
  <c r="AQ151" i="2"/>
  <c r="AQ6" i="2"/>
  <c r="AQ54" i="2"/>
  <c r="AQ626" i="2"/>
  <c r="AQ575" i="2"/>
  <c r="AQ2" i="2"/>
  <c r="AQ572" i="2"/>
  <c r="AQ298" i="2"/>
  <c r="AQ461" i="2"/>
  <c r="AQ275" i="2"/>
  <c r="AQ475" i="2"/>
  <c r="AQ615" i="2"/>
  <c r="AQ649" i="2"/>
  <c r="AQ226" i="2"/>
  <c r="AQ203" i="2"/>
  <c r="AQ294" i="2"/>
  <c r="AQ15" i="2"/>
  <c r="AQ159" i="2"/>
  <c r="AQ440" i="2"/>
  <c r="AQ311" i="2"/>
  <c r="AQ456" i="2"/>
  <c r="AQ18" i="2"/>
  <c r="AQ92" i="2"/>
  <c r="AQ672" i="2"/>
  <c r="AQ271" i="2"/>
  <c r="AQ196" i="2"/>
  <c r="AQ209" i="2"/>
  <c r="AQ20" i="2"/>
  <c r="AQ112" i="2"/>
  <c r="AQ66" i="2"/>
  <c r="AQ278" i="2"/>
  <c r="AQ612" i="2"/>
  <c r="AQ344" i="2"/>
  <c r="AQ268" i="2"/>
  <c r="AQ166" i="2"/>
  <c r="AQ150" i="2"/>
  <c r="AQ60" i="2"/>
  <c r="AQ647" i="2"/>
  <c r="AQ202" i="2"/>
  <c r="AQ88" i="2"/>
  <c r="AQ349" i="2"/>
  <c r="AQ219" i="2"/>
  <c r="AQ527" i="2"/>
  <c r="AQ512" i="2"/>
  <c r="AQ231" i="2"/>
  <c r="AQ163" i="2"/>
  <c r="AQ229" i="2"/>
  <c r="AQ93" i="2"/>
  <c r="AQ180" i="2"/>
  <c r="AQ21" i="2"/>
  <c r="AQ531" i="2"/>
  <c r="AQ396" i="2"/>
  <c r="AQ48" i="2"/>
  <c r="AQ184" i="2"/>
  <c r="AQ107" i="2"/>
  <c r="AQ24" i="2"/>
  <c r="AQ477" i="2"/>
  <c r="AQ240" i="2"/>
  <c r="AQ55" i="2"/>
  <c r="AQ345" i="2"/>
  <c r="AQ542" i="2"/>
  <c r="AQ397" i="2"/>
  <c r="AQ729" i="2"/>
  <c r="AQ628" i="2"/>
  <c r="AQ318" i="2"/>
  <c r="AQ611" i="2"/>
  <c r="AQ594" i="2"/>
  <c r="AQ508" i="2"/>
  <c r="AQ199" i="2"/>
  <c r="AQ46" i="2"/>
  <c r="AQ322" i="2"/>
  <c r="AQ137" i="2"/>
  <c r="AQ568" i="2"/>
  <c r="AQ22" i="2"/>
  <c r="AQ699" i="2"/>
  <c r="AQ704" i="2"/>
  <c r="AQ287" i="2"/>
  <c r="AQ657" i="2"/>
  <c r="AQ616" i="2"/>
  <c r="AQ530" i="2"/>
  <c r="AQ651" i="2"/>
  <c r="AQ158" i="2"/>
  <c r="AQ410" i="2"/>
  <c r="AQ707" i="2"/>
  <c r="AQ284" i="2"/>
  <c r="AQ125" i="2"/>
  <c r="AQ416" i="2"/>
  <c r="AQ528" i="2"/>
  <c r="AQ653" i="2"/>
  <c r="AQ165" i="2"/>
  <c r="AQ438" i="2"/>
  <c r="AQ586" i="2"/>
  <c r="AQ205" i="2"/>
  <c r="AQ414" i="2"/>
  <c r="AQ380" i="2"/>
  <c r="AQ373" i="2"/>
  <c r="AQ7" i="2"/>
  <c r="AQ105" i="2"/>
  <c r="AQ598" i="2"/>
  <c r="AQ98" i="2"/>
  <c r="AQ162" i="2"/>
  <c r="AQ61" i="2"/>
  <c r="AQ546" i="2"/>
  <c r="AQ58" i="2"/>
  <c r="AQ716" i="2"/>
  <c r="AQ423" i="2"/>
  <c r="AQ514" i="2"/>
  <c r="AQ374" i="2"/>
  <c r="AQ537" i="2"/>
  <c r="AQ34" i="2"/>
  <c r="AQ266" i="2"/>
  <c r="AQ152" i="2"/>
  <c r="AQ296" i="2"/>
  <c r="AQ465" i="2"/>
  <c r="AQ172" i="2"/>
  <c r="AQ494" i="2"/>
  <c r="AQ489" i="2"/>
  <c r="AQ710" i="2"/>
  <c r="AQ692" i="2"/>
  <c r="AQ179" i="2"/>
  <c r="AQ580" i="2"/>
  <c r="AQ100" i="2"/>
  <c r="AQ323" i="2"/>
  <c r="AQ709" i="2"/>
  <c r="AQ603" i="2"/>
  <c r="AQ679" i="2"/>
  <c r="AQ320" i="2"/>
  <c r="AQ161" i="2"/>
  <c r="AQ499" i="2"/>
  <c r="AQ17" i="2"/>
  <c r="AQ26" i="2"/>
  <c r="AQ552" i="2"/>
  <c r="AQ429" i="2"/>
  <c r="AQ82" i="2"/>
  <c r="AQ553" i="2"/>
  <c r="AQ507" i="2"/>
  <c r="AQ81" i="2"/>
  <c r="AQ485" i="2"/>
  <c r="AQ280" i="2"/>
  <c r="AQ200" i="2"/>
  <c r="AQ123" i="2"/>
  <c r="AQ470" i="2"/>
  <c r="AQ623" i="2"/>
  <c r="AQ143" i="2"/>
  <c r="AQ28" i="2"/>
  <c r="AQ50" i="2"/>
  <c r="AQ432" i="2"/>
  <c r="AQ129" i="2"/>
  <c r="AQ538" i="2"/>
  <c r="AQ420" i="2"/>
  <c r="AQ592" i="2"/>
  <c r="AQ495" i="2"/>
  <c r="AQ191" i="2"/>
  <c r="AQ701" i="2"/>
  <c r="AQ451" i="2"/>
  <c r="AQ38" i="2"/>
  <c r="AQ525" i="2"/>
  <c r="AQ536" i="2"/>
  <c r="AQ390" i="2"/>
  <c r="AQ481" i="2"/>
  <c r="AQ727" i="2"/>
  <c r="AQ261" i="2"/>
  <c r="AQ519" i="2"/>
  <c r="AQ377" i="2"/>
  <c r="AQ466" i="2"/>
  <c r="AQ411" i="2"/>
  <c r="AQ627" i="2"/>
  <c r="AQ614" i="2"/>
  <c r="AQ721" i="2"/>
  <c r="AQ237" i="2"/>
  <c r="AQ402" i="2"/>
  <c r="AQ478" i="2"/>
  <c r="AQ613" i="2"/>
  <c r="AQ290" i="2"/>
  <c r="AQ102" i="2"/>
  <c r="AQ664" i="2"/>
  <c r="AQ652" i="2"/>
  <c r="AQ422" i="2"/>
  <c r="AQ104" i="2"/>
  <c r="AQ327" i="2"/>
  <c r="AQ251" i="2"/>
  <c r="AQ30" i="2"/>
  <c r="AQ606" i="2"/>
  <c r="AQ132" i="2"/>
  <c r="AQ638" i="2"/>
  <c r="AQ712" i="2"/>
  <c r="AQ562" i="2"/>
  <c r="AQ367" i="2"/>
  <c r="AQ637" i="2"/>
  <c r="AQ197" i="2"/>
  <c r="AQ483" i="2"/>
  <c r="AQ305" i="2"/>
  <c r="AQ33" i="2"/>
  <c r="AQ667" i="2"/>
  <c r="AQ458" i="2"/>
  <c r="AQ243" i="2"/>
  <c r="AQ682" i="2"/>
  <c r="AQ412" i="2"/>
  <c r="AQ101" i="2"/>
  <c r="AQ684" i="2"/>
  <c r="AQ457" i="2"/>
  <c r="AQ134" i="2"/>
  <c r="AQ591" i="2"/>
  <c r="AQ211" i="2"/>
  <c r="AQ602" i="2"/>
  <c r="AQ630" i="2"/>
  <c r="AQ455" i="2"/>
  <c r="AQ170" i="2"/>
  <c r="AQ126" i="2"/>
  <c r="AQ187" i="2"/>
  <c r="AQ206" i="2"/>
  <c r="AQ645" i="2"/>
  <c r="AQ413" i="2"/>
  <c r="AQ365" i="2"/>
  <c r="AQ306" i="2"/>
  <c r="AQ139" i="2"/>
  <c r="AQ601" i="2"/>
  <c r="AQ724" i="2"/>
  <c r="AQ540" i="2"/>
  <c r="AQ299" i="2"/>
  <c r="AQ178" i="2"/>
  <c r="AQ103" i="2"/>
  <c r="AQ708" i="2"/>
  <c r="AQ316" i="2"/>
  <c r="AQ548" i="2"/>
  <c r="AQ358" i="2"/>
  <c r="AQ62" i="2"/>
  <c r="AQ439" i="2"/>
  <c r="AQ156" i="2"/>
  <c r="AQ360" i="2"/>
  <c r="AQ141" i="2"/>
  <c r="AQ182" i="2"/>
  <c r="AQ404" i="2"/>
  <c r="AQ680" i="2"/>
  <c r="AQ563" i="2"/>
  <c r="AQ288" i="2"/>
  <c r="AQ453" i="2"/>
  <c r="AQ189" i="2"/>
  <c r="AQ666" i="2"/>
  <c r="AQ127" i="2"/>
  <c r="AQ599" i="2"/>
  <c r="AQ725" i="2"/>
  <c r="AQ728" i="2"/>
  <c r="AQ71" i="2"/>
  <c r="AQ543" i="2"/>
  <c r="AQ421" i="2"/>
  <c r="AQ401" i="2"/>
  <c r="AQ435" i="2"/>
  <c r="AQ589" i="2"/>
  <c r="AQ714" i="2"/>
  <c r="AQ270" i="2"/>
  <c r="AQ654" i="2"/>
  <c r="AQ670" i="2"/>
  <c r="AQ169" i="2"/>
  <c r="AQ324" i="2"/>
  <c r="AQ246" i="2"/>
  <c r="AQ51" i="2"/>
  <c r="AQ131" i="2"/>
  <c r="AQ328" i="2"/>
  <c r="AQ673" i="2"/>
  <c r="AQ195" i="2"/>
  <c r="AQ319" i="2"/>
  <c r="AQ619" i="2"/>
  <c r="AQ717" i="2"/>
  <c r="AQ484" i="2"/>
  <c r="AQ221" i="2"/>
  <c r="AQ362" i="2"/>
  <c r="AQ35" i="2"/>
  <c r="AQ683" i="2"/>
  <c r="AQ522" i="2"/>
  <c r="AQ176" i="2"/>
  <c r="AQ272" i="2"/>
  <c r="AQ617" i="2"/>
  <c r="AQ656" i="2"/>
  <c r="AQ698" i="2"/>
  <c r="AQ608" i="2"/>
  <c r="AQ731" i="2"/>
  <c r="AQ389" i="2"/>
  <c r="AQ468" i="2"/>
  <c r="AQ600" i="2"/>
  <c r="AQ471" i="2"/>
  <c r="AQ399" i="2"/>
  <c r="AQ263" i="2"/>
  <c r="AQ558" i="2"/>
  <c r="AQ662" i="2"/>
  <c r="AQ198" i="2"/>
  <c r="AQ339" i="2"/>
  <c r="AQ95" i="2"/>
  <c r="AQ173" i="2"/>
  <c r="AQ515" i="2"/>
  <c r="AQ230" i="2"/>
  <c r="AQ659" i="2"/>
  <c r="AQ437" i="2"/>
  <c r="AQ405" i="2"/>
  <c r="AQ516" i="2"/>
  <c r="AQ693" i="2"/>
  <c r="AQ555" i="2"/>
  <c r="AQ341" i="2"/>
  <c r="AQ314" i="2"/>
  <c r="AQ576" i="2"/>
  <c r="AQ212" i="2"/>
  <c r="AQ99" i="2"/>
  <c r="AQ504" i="2"/>
  <c r="AQ550" i="2"/>
  <c r="AQ433" i="2"/>
  <c r="AQ521" i="2"/>
  <c r="AQ201" i="2"/>
  <c r="AQ135" i="2"/>
  <c r="AQ430" i="2"/>
  <c r="AQ720" i="2"/>
  <c r="AQ722" i="2"/>
  <c r="AQ549" i="2"/>
  <c r="AQ398" i="2"/>
  <c r="AQ678" i="2"/>
  <c r="AQ375" i="2"/>
  <c r="AQ418" i="2"/>
  <c r="AQ297" i="2"/>
  <c r="AQ624" i="2"/>
  <c r="AQ571" i="2"/>
  <c r="AQ267" i="2"/>
  <c r="AQ338" i="2"/>
  <c r="AQ309" i="2"/>
  <c r="AQ590" i="2"/>
  <c r="AQ695" i="2"/>
  <c r="AQ569" i="2"/>
  <c r="AQ588" i="2"/>
  <c r="AQ535" i="2"/>
  <c r="AQ636" i="2"/>
  <c r="AQ702" i="2"/>
  <c r="AQ665" i="2"/>
  <c r="AQ496" i="2"/>
  <c r="AQ625" i="2"/>
  <c r="AQ631" i="2"/>
  <c r="AQ392" i="2"/>
  <c r="AQ501" i="2"/>
  <c r="AQ385" i="2"/>
  <c r="AQ648" i="2"/>
  <c r="AQ685" i="2"/>
  <c r="AQ336" i="2"/>
  <c r="AQ577" i="2"/>
  <c r="AQ689" i="2"/>
  <c r="AQ687" i="2"/>
  <c r="AQ671" i="2"/>
  <c r="AQ723" i="2"/>
  <c r="AQ705" i="2"/>
  <c r="AQ700" i="2"/>
  <c r="AQ629" i="2"/>
  <c r="AQ697" i="2"/>
  <c r="AQ713" i="2"/>
  <c r="AQ719" i="2"/>
  <c r="AQ726" i="2"/>
  <c r="AQ730" i="2"/>
  <c r="AQ677" i="2"/>
  <c r="AK635" i="2"/>
  <c r="AR635" i="2" s="1"/>
  <c r="AK595" i="2"/>
  <c r="AK634" i="2"/>
  <c r="AK78" i="2"/>
  <c r="AK355" i="2"/>
  <c r="AK434" i="2"/>
  <c r="AK407" i="2"/>
  <c r="AR407" i="2" s="1"/>
  <c r="AK544" i="2"/>
  <c r="AK364" i="2"/>
  <c r="AK526" i="2"/>
  <c r="AR526" i="2" s="1"/>
  <c r="AK395" i="2"/>
  <c r="AK479" i="2"/>
  <c r="AR479" i="2" s="1"/>
  <c r="AK160" i="2"/>
  <c r="AK674" i="2"/>
  <c r="AK144" i="2"/>
  <c r="AK488" i="2"/>
  <c r="AK363" i="2"/>
  <c r="AR363" i="2" s="1"/>
  <c r="AK486" i="2"/>
  <c r="AK43" i="2"/>
  <c r="AK663" i="2"/>
  <c r="AK449" i="2"/>
  <c r="AK383" i="2"/>
  <c r="AR383" i="2" s="1"/>
  <c r="AK378" i="2"/>
  <c r="AK53" i="2"/>
  <c r="AK566" i="2"/>
  <c r="AK207" i="2"/>
  <c r="AK607" i="2"/>
  <c r="AR607" i="2" s="1"/>
  <c r="AK239" i="2"/>
  <c r="AR239" i="2" s="1"/>
  <c r="AK325" i="2"/>
  <c r="AR325" i="2" s="1"/>
  <c r="AK587" i="2"/>
  <c r="AK646" i="2"/>
  <c r="AK382" i="2"/>
  <c r="AK63" i="2"/>
  <c r="AR63" i="2" s="1"/>
  <c r="AK561" i="2"/>
  <c r="AK3" i="2"/>
  <c r="AK56" i="2"/>
  <c r="AK419" i="2"/>
  <c r="AK584" i="2"/>
  <c r="AK208" i="2"/>
  <c r="AR208" i="2" s="1"/>
  <c r="AK94" i="2"/>
  <c r="AK330" i="2"/>
  <c r="AR330" i="2" s="1"/>
  <c r="AK276" i="2"/>
  <c r="AR276" i="2" s="1"/>
  <c r="AK510" i="2"/>
  <c r="AK379" i="2"/>
  <c r="AK545" i="2"/>
  <c r="AK77" i="2"/>
  <c r="AR77" i="2" s="1"/>
  <c r="AK177" i="2"/>
  <c r="AR177" i="2" s="1"/>
  <c r="AK117" i="2"/>
  <c r="AK238" i="2"/>
  <c r="AR238" i="2" s="1"/>
  <c r="AK313" i="2"/>
  <c r="AK454" i="2"/>
  <c r="AK408" i="2"/>
  <c r="AK133" i="2"/>
  <c r="AK72" i="2"/>
  <c r="AK302" i="2"/>
  <c r="AK503" i="2"/>
  <c r="AK403" i="2"/>
  <c r="AK118" i="2"/>
  <c r="AR118" i="2" s="1"/>
  <c r="AK581" i="2"/>
  <c r="AK252" i="2"/>
  <c r="AK467" i="2"/>
  <c r="AR467" i="2" s="1"/>
  <c r="AK337" i="2"/>
  <c r="AK227" i="2"/>
  <c r="AK281" i="2"/>
  <c r="AK293" i="2"/>
  <c r="AK111" i="2"/>
  <c r="AK110" i="2"/>
  <c r="AR110" i="2" s="1"/>
  <c r="AK459" i="2"/>
  <c r="AR459" i="2" s="1"/>
  <c r="AK351" i="2"/>
  <c r="AK436" i="2"/>
  <c r="AR436" i="2" s="1"/>
  <c r="AK394" i="2"/>
  <c r="AK70" i="2"/>
  <c r="AK248" i="2"/>
  <c r="AK113" i="2"/>
  <c r="AK259" i="2"/>
  <c r="AK428" i="2"/>
  <c r="AR428" i="2" s="1"/>
  <c r="AK368" i="2"/>
  <c r="AK106" i="2"/>
  <c r="AK384" i="2"/>
  <c r="AR384" i="2" s="1"/>
  <c r="AK620" i="2"/>
  <c r="AR620" i="2" s="1"/>
  <c r="AK215" i="2"/>
  <c r="AK517" i="2"/>
  <c r="AR517" i="2" s="1"/>
  <c r="AK258" i="2"/>
  <c r="AK505" i="2"/>
  <c r="AK190" i="2"/>
  <c r="AK36" i="2"/>
  <c r="AK441" i="2"/>
  <c r="AK116" i="2"/>
  <c r="AK157" i="2"/>
  <c r="AK696" i="2"/>
  <c r="AR696" i="2" s="1"/>
  <c r="AK300" i="2"/>
  <c r="AR300" i="2" s="1"/>
  <c r="AK233" i="2"/>
  <c r="AK334" i="2"/>
  <c r="AK497" i="2"/>
  <c r="AR497" i="2" s="1"/>
  <c r="AK425" i="2"/>
  <c r="AK301" i="2"/>
  <c r="AK8" i="2"/>
  <c r="AR8" i="2" s="1"/>
  <c r="AK11" i="2"/>
  <c r="AK97" i="2"/>
  <c r="AK622" i="2"/>
  <c r="AR622" i="2" s="1"/>
  <c r="AK57" i="2"/>
  <c r="AR57" i="2" s="1"/>
  <c r="AK90" i="2"/>
  <c r="AK76" i="2"/>
  <c r="AK312" i="2"/>
  <c r="AR312" i="2" s="1"/>
  <c r="AK391" i="2"/>
  <c r="AR391" i="2" s="1"/>
  <c r="AK427" i="2"/>
  <c r="AK86" i="2"/>
  <c r="AK326" i="2"/>
  <c r="AR326" i="2" s="1"/>
  <c r="AK168" i="2"/>
  <c r="AK688" i="2"/>
  <c r="AR688" i="2" s="1"/>
  <c r="AK260" i="2"/>
  <c r="AR260" i="2" s="1"/>
  <c r="AK186" i="2"/>
  <c r="AR186" i="2" s="1"/>
  <c r="AK65" i="2"/>
  <c r="AR65" i="2" s="1"/>
  <c r="AK84" i="2"/>
  <c r="AK493" i="2"/>
  <c r="AR493" i="2" s="1"/>
  <c r="AK332" i="2"/>
  <c r="AK511" i="2"/>
  <c r="AR511" i="2" s="1"/>
  <c r="AK224" i="2"/>
  <c r="AK406" i="2"/>
  <c r="AK147" i="2"/>
  <c r="AK192" i="2"/>
  <c r="AK641" i="2"/>
  <c r="AR641" i="2" s="1"/>
  <c r="AK27" i="2"/>
  <c r="AR27" i="2" s="1"/>
  <c r="AK42" i="2"/>
  <c r="AK371" i="2"/>
  <c r="AK244" i="2"/>
  <c r="AK108" i="2"/>
  <c r="AK217" i="2"/>
  <c r="AK386" i="2"/>
  <c r="AK44" i="2"/>
  <c r="AK245" i="2"/>
  <c r="AK14" i="2"/>
  <c r="AK706" i="2"/>
  <c r="C122" i="3" s="1"/>
  <c r="AK356" i="2"/>
  <c r="AR356" i="2" s="1"/>
  <c r="AK658" i="2"/>
  <c r="AR658" i="2" s="1"/>
  <c r="AK686" i="2"/>
  <c r="AR686" i="2" s="1"/>
  <c r="AK409" i="2"/>
  <c r="AK361" i="2"/>
  <c r="AR361" i="2" s="1"/>
  <c r="AK533" i="2"/>
  <c r="AR533" i="2" s="1"/>
  <c r="AK262" i="2"/>
  <c r="AR262" i="2" s="1"/>
  <c r="AK265" i="2"/>
  <c r="AK715" i="2"/>
  <c r="AR715" i="2" s="1"/>
  <c r="AK254" i="2"/>
  <c r="AK216" i="2"/>
  <c r="AR216" i="2" s="1"/>
  <c r="AK661" i="2"/>
  <c r="AK286" i="2"/>
  <c r="AR286" i="2" s="1"/>
  <c r="AK357" i="2"/>
  <c r="AR357" i="2" s="1"/>
  <c r="AK242" i="2"/>
  <c r="AK234" i="2"/>
  <c r="AK317" i="2"/>
  <c r="AR317" i="2" s="1"/>
  <c r="AK193" i="2"/>
  <c r="AK119" i="2"/>
  <c r="AR119" i="2" s="1"/>
  <c r="AK138" i="2"/>
  <c r="AK506" i="2"/>
  <c r="AK188" i="2"/>
  <c r="AR188" i="2" s="1"/>
  <c r="AK13" i="2"/>
  <c r="AK381" i="2"/>
  <c r="AK583" i="2"/>
  <c r="AK343" i="2"/>
  <c r="AR343" i="2" s="1"/>
  <c r="AK130" i="2"/>
  <c r="AR130" i="2" s="1"/>
  <c r="AK236" i="2"/>
  <c r="AK183" i="2"/>
  <c r="AK534" i="2"/>
  <c r="AR534" i="2" s="1"/>
  <c r="AK509" i="2"/>
  <c r="AK520" i="2"/>
  <c r="AR520" i="2" s="1"/>
  <c r="AK476" i="2"/>
  <c r="AK23" i="2"/>
  <c r="AK490" i="2"/>
  <c r="AR490" i="2" s="1"/>
  <c r="AK541" i="2"/>
  <c r="AK639" i="2"/>
  <c r="AR639" i="2" s="1"/>
  <c r="AK547" i="2"/>
  <c r="AK642" i="2"/>
  <c r="AR642" i="2" s="1"/>
  <c r="AK551" i="2"/>
  <c r="AR551" i="2" s="1"/>
  <c r="AK295" i="2"/>
  <c r="AR295" i="2" s="1"/>
  <c r="AK655" i="2"/>
  <c r="AK593" i="2"/>
  <c r="AK650" i="2"/>
  <c r="AR650" i="2" s="1"/>
  <c r="AK473" i="2"/>
  <c r="AR473" i="2" s="1"/>
  <c r="AK277" i="2"/>
  <c r="AR277" i="2" s="1"/>
  <c r="AK610" i="2"/>
  <c r="AR610" i="2" s="1"/>
  <c r="AK228" i="2"/>
  <c r="AK359" i="2"/>
  <c r="AK304" i="2"/>
  <c r="AK633" i="2"/>
  <c r="AK37" i="2"/>
  <c r="AK142" i="2"/>
  <c r="AK529" i="2"/>
  <c r="AK185" i="2"/>
  <c r="AR185" i="2" s="1"/>
  <c r="AK632" i="2"/>
  <c r="AR632" i="2" s="1"/>
  <c r="AK621" i="2"/>
  <c r="AK145" i="2"/>
  <c r="AR145" i="2" s="1"/>
  <c r="AK565" i="2"/>
  <c r="AR565" i="2" s="1"/>
  <c r="AK225" i="2"/>
  <c r="AK498" i="2"/>
  <c r="AK124" i="2"/>
  <c r="AK660" i="2"/>
  <c r="AR660" i="2" s="1"/>
  <c r="AK424" i="2"/>
  <c r="AK256" i="2"/>
  <c r="AK45" i="2"/>
  <c r="AK25" i="2"/>
  <c r="AR25" i="2" s="1"/>
  <c r="AK570" i="2"/>
  <c r="AK241" i="2"/>
  <c r="AK668" i="2"/>
  <c r="AR668" i="2" s="1"/>
  <c r="AK89" i="2"/>
  <c r="AR89" i="2" s="1"/>
  <c r="AK524" i="2"/>
  <c r="AR524" i="2" s="1"/>
  <c r="AK5" i="2"/>
  <c r="AK523" i="2"/>
  <c r="AR523" i="2" s="1"/>
  <c r="AK40" i="2"/>
  <c r="AK253" i="2"/>
  <c r="AR253" i="2" s="1"/>
  <c r="AK96" i="2"/>
  <c r="AK442" i="2"/>
  <c r="AK464" i="2"/>
  <c r="AK469" i="2"/>
  <c r="AR469" i="2" s="1"/>
  <c r="AK52" i="2"/>
  <c r="AR52" i="2" s="1"/>
  <c r="AK167" i="2"/>
  <c r="AK491" i="2"/>
  <c r="AK431" i="2"/>
  <c r="AR431" i="2" s="1"/>
  <c r="AK146" i="2"/>
  <c r="AR146" i="2" s="1"/>
  <c r="AK480" i="2"/>
  <c r="AR480" i="2" s="1"/>
  <c r="AK447" i="2"/>
  <c r="AK559" i="2"/>
  <c r="AK120" i="2"/>
  <c r="AK49" i="2"/>
  <c r="AK347" i="2"/>
  <c r="AK73" i="2"/>
  <c r="AK235" i="2"/>
  <c r="AK582" i="2"/>
  <c r="AK80" i="2"/>
  <c r="AK711" i="2"/>
  <c r="AR711" i="2" s="1"/>
  <c r="AK472" i="2"/>
  <c r="AR472" i="2" s="1"/>
  <c r="AK346" i="2"/>
  <c r="AR346" i="2" s="1"/>
  <c r="AK264" i="2"/>
  <c r="AK47" i="2"/>
  <c r="AK487" i="2"/>
  <c r="AK518" i="2"/>
  <c r="AR518" i="2" s="1"/>
  <c r="AK450" i="2"/>
  <c r="AK12" i="2"/>
  <c r="AK388" i="2"/>
  <c r="AR388" i="2" s="1"/>
  <c r="AK669" i="2"/>
  <c r="AR669" i="2" s="1"/>
  <c r="AK247" i="2"/>
  <c r="AK64" i="2"/>
  <c r="AK353" i="2"/>
  <c r="AK257" i="2"/>
  <c r="AR257" i="2" s="1"/>
  <c r="AK171" i="2"/>
  <c r="AK372" i="2"/>
  <c r="AK573" i="2"/>
  <c r="AK331" i="2"/>
  <c r="AK315" i="2"/>
  <c r="AK366" i="2"/>
  <c r="AR366" i="2" s="1"/>
  <c r="AK400" i="2"/>
  <c r="AK348" i="2"/>
  <c r="AR348" i="2" s="1"/>
  <c r="AK9" i="2"/>
  <c r="AK560" i="2"/>
  <c r="AR560" i="2" s="1"/>
  <c r="AK69" i="2"/>
  <c r="AK79" i="2"/>
  <c r="AR79" i="2" s="1"/>
  <c r="AK175" i="2"/>
  <c r="AK694" i="2"/>
  <c r="AK703" i="2"/>
  <c r="AR703" i="2" s="1"/>
  <c r="AK352" i="2"/>
  <c r="AK445" i="2"/>
  <c r="AK578" i="2"/>
  <c r="AR578" i="2" s="1"/>
  <c r="AK417" i="2"/>
  <c r="AK41" i="2"/>
  <c r="AK492" i="2"/>
  <c r="AR492" i="2" s="1"/>
  <c r="AK340" i="2"/>
  <c r="AK16" i="2"/>
  <c r="AK691" i="2"/>
  <c r="AR691" i="2" s="1"/>
  <c r="AK605" i="2"/>
  <c r="AK83" i="2"/>
  <c r="AK443" i="2"/>
  <c r="AK426" i="2"/>
  <c r="AR426" i="2" s="1"/>
  <c r="AK307" i="2"/>
  <c r="AK370" i="2"/>
  <c r="AK218" i="2"/>
  <c r="AK308" i="2"/>
  <c r="AR308" i="2" s="1"/>
  <c r="AK376" i="2"/>
  <c r="AR376" i="2" s="1"/>
  <c r="AK194" i="2"/>
  <c r="AK444" i="2"/>
  <c r="AR444" i="2" s="1"/>
  <c r="AK452" i="2"/>
  <c r="AR452" i="2" s="1"/>
  <c r="AK462" i="2"/>
  <c r="AR462" i="2" s="1"/>
  <c r="AK618" i="2"/>
  <c r="AR618" i="2" s="1"/>
  <c r="AK114" i="2"/>
  <c r="AK415" i="2"/>
  <c r="AK59" i="2"/>
  <c r="AR59" i="2" s="1"/>
  <c r="AK303" i="2"/>
  <c r="AK74" i="2"/>
  <c r="AK109" i="2"/>
  <c r="AR109" i="2" s="1"/>
  <c r="AK474" i="2"/>
  <c r="AR474" i="2" s="1"/>
  <c r="AK4" i="2"/>
  <c r="AK342" i="2"/>
  <c r="AK354" i="2"/>
  <c r="AR354" i="2" s="1"/>
  <c r="AK289" i="2"/>
  <c r="AK204" i="2"/>
  <c r="AK448" i="2"/>
  <c r="AK644" i="2"/>
  <c r="AK502" i="2"/>
  <c r="AR502" i="2" s="1"/>
  <c r="AK539" i="2"/>
  <c r="AR539" i="2" s="1"/>
  <c r="AK121" i="2"/>
  <c r="AK681" i="2"/>
  <c r="AK557" i="2"/>
  <c r="AK567" i="2"/>
  <c r="AK609" i="2"/>
  <c r="AK39" i="2"/>
  <c r="AK513" i="2"/>
  <c r="AK387" i="2"/>
  <c r="AR387" i="2" s="1"/>
  <c r="AK222" i="2"/>
  <c r="AK220" i="2"/>
  <c r="AK128" i="2"/>
  <c r="AK291" i="2"/>
  <c r="AK554" i="2"/>
  <c r="AK335" i="2"/>
  <c r="AR335" i="2" s="1"/>
  <c r="AK282" i="2"/>
  <c r="AK85" i="2"/>
  <c r="AK255" i="2"/>
  <c r="AK292" i="2"/>
  <c r="AR292" i="2" s="1"/>
  <c r="AK210" i="2"/>
  <c r="AK500" i="2"/>
  <c r="AK164" i="2"/>
  <c r="AK393" i="2"/>
  <c r="AR393" i="2" s="1"/>
  <c r="AK154" i="2"/>
  <c r="AK269" i="2"/>
  <c r="AR269" i="2" s="1"/>
  <c r="AK91" i="2"/>
  <c r="AR91" i="2" s="1"/>
  <c r="AK564" i="2"/>
  <c r="AK321" i="2"/>
  <c r="AK446" i="2"/>
  <c r="AK675" i="2"/>
  <c r="AR675" i="2" s="1"/>
  <c r="AK29" i="2"/>
  <c r="AK285" i="2"/>
  <c r="AR285" i="2" s="1"/>
  <c r="AK223" i="2"/>
  <c r="AR223" i="2" s="1"/>
  <c r="AK214" i="2"/>
  <c r="AK148" i="2"/>
  <c r="AK329" i="2"/>
  <c r="AK718" i="2"/>
  <c r="AR718" i="2" s="1"/>
  <c r="AK279" i="2"/>
  <c r="AK213" i="2"/>
  <c r="AK579" i="2"/>
  <c r="AR579" i="2" s="1"/>
  <c r="AK350" i="2"/>
  <c r="AK532" i="2"/>
  <c r="AK574" i="2"/>
  <c r="AR574" i="2" s="1"/>
  <c r="AK136" i="2"/>
  <c r="AK274" i="2"/>
  <c r="AR274" i="2" s="1"/>
  <c r="AK75" i="2"/>
  <c r="AK283" i="2"/>
  <c r="AK140" i="2"/>
  <c r="AR140" i="2" s="1"/>
  <c r="AK31" i="2"/>
  <c r="AR31" i="2" s="1"/>
  <c r="AK115" i="2"/>
  <c r="AK250" i="2"/>
  <c r="AK155" i="2"/>
  <c r="AR155" i="2" s="1"/>
  <c r="AK273" i="2"/>
  <c r="AK333" i="2"/>
  <c r="AK122" i="2"/>
  <c r="AK369" i="2"/>
  <c r="AK181" i="2"/>
  <c r="AK640" i="2"/>
  <c r="AR640" i="2" s="1"/>
  <c r="AK32" i="2"/>
  <c r="AK482" i="2"/>
  <c r="AK676" i="2"/>
  <c r="AR676" i="2" s="1"/>
  <c r="AK10" i="2"/>
  <c r="AK153" i="2"/>
  <c r="AR153" i="2" s="1"/>
  <c r="AK87" i="2"/>
  <c r="AK690" i="2"/>
  <c r="AR690" i="2" s="1"/>
  <c r="AK556" i="2"/>
  <c r="AR556" i="2" s="1"/>
  <c r="AK174" i="2"/>
  <c r="AK310" i="2"/>
  <c r="AR310" i="2" s="1"/>
  <c r="AK149" i="2"/>
  <c r="AK67" i="2"/>
  <c r="AK604" i="2"/>
  <c r="AK643" i="2"/>
  <c r="AR643" i="2" s="1"/>
  <c r="AK19" i="2"/>
  <c r="AK463" i="2"/>
  <c r="AR463" i="2" s="1"/>
  <c r="AK249" i="2"/>
  <c r="AR249" i="2" s="1"/>
  <c r="AK585" i="2"/>
  <c r="AK68" i="2"/>
  <c r="AR68" i="2" s="1"/>
  <c r="AK596" i="2"/>
  <c r="AR596" i="2" s="1"/>
  <c r="AK597" i="2"/>
  <c r="AR597" i="2" s="1"/>
  <c r="AK232" i="2"/>
  <c r="AK460" i="2"/>
  <c r="AK151" i="2"/>
  <c r="AK6" i="2"/>
  <c r="AK54" i="2"/>
  <c r="AR54" i="2" s="1"/>
  <c r="AK626" i="2"/>
  <c r="AR626" i="2" s="1"/>
  <c r="AK575" i="2"/>
  <c r="AR575" i="2" s="1"/>
  <c r="AK2" i="2"/>
  <c r="AK572" i="2"/>
  <c r="AR572" i="2" s="1"/>
  <c r="AK298" i="2"/>
  <c r="AK461" i="2"/>
  <c r="AR461" i="2" s="1"/>
  <c r="AK275" i="2"/>
  <c r="AK475" i="2"/>
  <c r="AR475" i="2" s="1"/>
  <c r="AK615" i="2"/>
  <c r="AK649" i="2"/>
  <c r="AR649" i="2" s="1"/>
  <c r="AK226" i="2"/>
  <c r="AR226" i="2" s="1"/>
  <c r="AK203" i="2"/>
  <c r="C57" i="3" s="1"/>
  <c r="AK294" i="2"/>
  <c r="AK15" i="2"/>
  <c r="AK159" i="2"/>
  <c r="AK440" i="2"/>
  <c r="AR440" i="2" s="1"/>
  <c r="AK311" i="2"/>
  <c r="AR311" i="2" s="1"/>
  <c r="AK456" i="2"/>
  <c r="AR456" i="2" s="1"/>
  <c r="AK18" i="2"/>
  <c r="AK92" i="2"/>
  <c r="AK672" i="2"/>
  <c r="AR672" i="2" s="1"/>
  <c r="AK271" i="2"/>
  <c r="AR271" i="2" s="1"/>
  <c r="AK196" i="2"/>
  <c r="AR196" i="2" s="1"/>
  <c r="AK209" i="2"/>
  <c r="AK20" i="2"/>
  <c r="AK112" i="2"/>
  <c r="AK66" i="2"/>
  <c r="AK278" i="2"/>
  <c r="AR278" i="2" s="1"/>
  <c r="AK612" i="2"/>
  <c r="AR612" i="2" s="1"/>
  <c r="AK344" i="2"/>
  <c r="AR344" i="2" s="1"/>
  <c r="AK268" i="2"/>
  <c r="AK166" i="2"/>
  <c r="AK150" i="2"/>
  <c r="AK60" i="2"/>
  <c r="AR60" i="2" s="1"/>
  <c r="AK647" i="2"/>
  <c r="AK202" i="2"/>
  <c r="AR202" i="2" s="1"/>
  <c r="AK88" i="2"/>
  <c r="AK349" i="2"/>
  <c r="AK219" i="2"/>
  <c r="AK527" i="2"/>
  <c r="AK512" i="2"/>
  <c r="AR512" i="2" s="1"/>
  <c r="AK231" i="2"/>
  <c r="AR231" i="2" s="1"/>
  <c r="AK163" i="2"/>
  <c r="AR163" i="2" s="1"/>
  <c r="AK229" i="2"/>
  <c r="AR229" i="2" s="1"/>
  <c r="AK93" i="2"/>
  <c r="AK180" i="2"/>
  <c r="AK21" i="2"/>
  <c r="AK531" i="2"/>
  <c r="AR531" i="2" s="1"/>
  <c r="AK396" i="2"/>
  <c r="AR396" i="2" s="1"/>
  <c r="AK48" i="2"/>
  <c r="AK184" i="2"/>
  <c r="AK107" i="2"/>
  <c r="AK24" i="2"/>
  <c r="AK477" i="2"/>
  <c r="AR477" i="2" s="1"/>
  <c r="AK240" i="2"/>
  <c r="AR240" i="2" s="1"/>
  <c r="AK55" i="2"/>
  <c r="AK345" i="2"/>
  <c r="AR345" i="2" s="1"/>
  <c r="AK542" i="2"/>
  <c r="AR542" i="2" s="1"/>
  <c r="AK397" i="2"/>
  <c r="AR397" i="2" s="1"/>
  <c r="AK729" i="2"/>
  <c r="AR729" i="2" s="1"/>
  <c r="AK628" i="2"/>
  <c r="AK318" i="2"/>
  <c r="AK611" i="2"/>
  <c r="AR611" i="2" s="1"/>
  <c r="AK594" i="2"/>
  <c r="AK508" i="2"/>
  <c r="AR508" i="2" s="1"/>
  <c r="AK199" i="2"/>
  <c r="AK46" i="2"/>
  <c r="AR46" i="2" s="1"/>
  <c r="AK322" i="2"/>
  <c r="AK137" i="2"/>
  <c r="AK568" i="2"/>
  <c r="AR568" i="2" s="1"/>
  <c r="AK22" i="2"/>
  <c r="AK699" i="2"/>
  <c r="AR699" i="2" s="1"/>
  <c r="AK704" i="2"/>
  <c r="AR704" i="2" s="1"/>
  <c r="AK287" i="2"/>
  <c r="AK657" i="2"/>
  <c r="AR657" i="2" s="1"/>
  <c r="AK616" i="2"/>
  <c r="AR616" i="2" s="1"/>
  <c r="AK530" i="2"/>
  <c r="AR530" i="2" s="1"/>
  <c r="AK651" i="2"/>
  <c r="AK158" i="2"/>
  <c r="AK410" i="2"/>
  <c r="AK707" i="2"/>
  <c r="AR707" i="2" s="1"/>
  <c r="AK284" i="2"/>
  <c r="AR284" i="2" s="1"/>
  <c r="AK125" i="2"/>
  <c r="AK416" i="2"/>
  <c r="AR416" i="2" s="1"/>
  <c r="AK528" i="2"/>
  <c r="AK653" i="2"/>
  <c r="AK165" i="2"/>
  <c r="AK438" i="2"/>
  <c r="AK586" i="2"/>
  <c r="AR586" i="2" s="1"/>
  <c r="AK205" i="2"/>
  <c r="AK414" i="2"/>
  <c r="AK380" i="2"/>
  <c r="AR380" i="2" s="1"/>
  <c r="AK373" i="2"/>
  <c r="AK7" i="2"/>
  <c r="AK105" i="2"/>
  <c r="AR105" i="2" s="1"/>
  <c r="AK598" i="2"/>
  <c r="AR598" i="2" s="1"/>
  <c r="AK98" i="2"/>
  <c r="AK162" i="2"/>
  <c r="AK61" i="2"/>
  <c r="AK546" i="2"/>
  <c r="AK58" i="2"/>
  <c r="AK716" i="2"/>
  <c r="AR716" i="2" s="1"/>
  <c r="AK423" i="2"/>
  <c r="AR423" i="2" s="1"/>
  <c r="AK514" i="2"/>
  <c r="AR514" i="2" s="1"/>
  <c r="AK374" i="2"/>
  <c r="AR374" i="2" s="1"/>
  <c r="AK537" i="2"/>
  <c r="AR537" i="2" s="1"/>
  <c r="AK34" i="2"/>
  <c r="AK266" i="2"/>
  <c r="AK152" i="2"/>
  <c r="AK296" i="2"/>
  <c r="AK465" i="2"/>
  <c r="AR465" i="2" s="1"/>
  <c r="AK172" i="2"/>
  <c r="AK494" i="2"/>
  <c r="AR494" i="2" s="1"/>
  <c r="AK489" i="2"/>
  <c r="AK710" i="2"/>
  <c r="AR710" i="2" s="1"/>
  <c r="AK692" i="2"/>
  <c r="AR692" i="2" s="1"/>
  <c r="AK179" i="2"/>
  <c r="AR179" i="2" s="1"/>
  <c r="AK580" i="2"/>
  <c r="AK100" i="2"/>
  <c r="AK323" i="2"/>
  <c r="AR323" i="2" s="1"/>
  <c r="AK709" i="2"/>
  <c r="AR709" i="2" s="1"/>
  <c r="AK603" i="2"/>
  <c r="AR603" i="2" s="1"/>
  <c r="AK679" i="2"/>
  <c r="AR679" i="2" s="1"/>
  <c r="AK320" i="2"/>
  <c r="AR320" i="2" s="1"/>
  <c r="AK161" i="2"/>
  <c r="AR161" i="2" s="1"/>
  <c r="AK499" i="2"/>
  <c r="AK17" i="2"/>
  <c r="AK26" i="2"/>
  <c r="AK552" i="2"/>
  <c r="AR552" i="2" s="1"/>
  <c r="AK429" i="2"/>
  <c r="AK82" i="2"/>
  <c r="AK553" i="2"/>
  <c r="AR553" i="2" s="1"/>
  <c r="AK507" i="2"/>
  <c r="AR507" i="2" s="1"/>
  <c r="AK81" i="2"/>
  <c r="AR81" i="2" s="1"/>
  <c r="AK485" i="2"/>
  <c r="AK280" i="2"/>
  <c r="AR280" i="2" s="1"/>
  <c r="AK200" i="2"/>
  <c r="AK123" i="2"/>
  <c r="AR123" i="2" s="1"/>
  <c r="AK470" i="2"/>
  <c r="AK623" i="2"/>
  <c r="AK143" i="2"/>
  <c r="AK28" i="2"/>
  <c r="AK50" i="2"/>
  <c r="AK432" i="2"/>
  <c r="AR432" i="2" s="1"/>
  <c r="AK129" i="2"/>
  <c r="AK538" i="2"/>
  <c r="AR538" i="2" s="1"/>
  <c r="AK420" i="2"/>
  <c r="AR420" i="2" s="1"/>
  <c r="AK592" i="2"/>
  <c r="AK495" i="2"/>
  <c r="AK191" i="2"/>
  <c r="AK701" i="2"/>
  <c r="AR701" i="2" s="1"/>
  <c r="AK451" i="2"/>
  <c r="AK38" i="2"/>
  <c r="AK525" i="2"/>
  <c r="AR525" i="2" s="1"/>
  <c r="AK536" i="2"/>
  <c r="AR536" i="2" s="1"/>
  <c r="AK390" i="2"/>
  <c r="AK481" i="2"/>
  <c r="AR481" i="2" s="1"/>
  <c r="AK727" i="2"/>
  <c r="AR727" i="2" s="1"/>
  <c r="AK261" i="2"/>
  <c r="AR261" i="2" s="1"/>
  <c r="AK519" i="2"/>
  <c r="AK377" i="2"/>
  <c r="AK466" i="2"/>
  <c r="AR466" i="2" s="1"/>
  <c r="AK411" i="2"/>
  <c r="AK627" i="2"/>
  <c r="AR627" i="2" s="1"/>
  <c r="AK614" i="2"/>
  <c r="AR614" i="2" s="1"/>
  <c r="AK721" i="2"/>
  <c r="AR721" i="2" s="1"/>
  <c r="AK237" i="2"/>
  <c r="AR237" i="2" s="1"/>
  <c r="AK402" i="2"/>
  <c r="AK478" i="2"/>
  <c r="AR478" i="2" s="1"/>
  <c r="AK613" i="2"/>
  <c r="AR613" i="2" s="1"/>
  <c r="AK290" i="2"/>
  <c r="AR290" i="2" s="1"/>
  <c r="AK102" i="2"/>
  <c r="AR102" i="2" s="1"/>
  <c r="AK664" i="2"/>
  <c r="AR664" i="2" s="1"/>
  <c r="AK652" i="2"/>
  <c r="AR652" i="2" s="1"/>
  <c r="AK422" i="2"/>
  <c r="AK104" i="2"/>
  <c r="AK327" i="2"/>
  <c r="AK251" i="2"/>
  <c r="AR251" i="2" s="1"/>
  <c r="AK30" i="2"/>
  <c r="AK606" i="2"/>
  <c r="AR606" i="2" s="1"/>
  <c r="AK132" i="2"/>
  <c r="AK638" i="2"/>
  <c r="AR638" i="2" s="1"/>
  <c r="AK712" i="2"/>
  <c r="AR712" i="2" s="1"/>
  <c r="AK562" i="2"/>
  <c r="AR562" i="2" s="1"/>
  <c r="AK367" i="2"/>
  <c r="AR367" i="2" s="1"/>
  <c r="AK637" i="2"/>
  <c r="AK197" i="2"/>
  <c r="AK483" i="2"/>
  <c r="AR483" i="2" s="1"/>
  <c r="AK305" i="2"/>
  <c r="AR305" i="2" s="1"/>
  <c r="AK33" i="2"/>
  <c r="AK667" i="2"/>
  <c r="AR667" i="2" s="1"/>
  <c r="AK458" i="2"/>
  <c r="AK243" i="2"/>
  <c r="AR243" i="2" s="1"/>
  <c r="AK682" i="2"/>
  <c r="AK412" i="2"/>
  <c r="AK101" i="2"/>
  <c r="AK684" i="2"/>
  <c r="AR684" i="2" s="1"/>
  <c r="AK457" i="2"/>
  <c r="AR457" i="2" s="1"/>
  <c r="AK134" i="2"/>
  <c r="AK591" i="2"/>
  <c r="AR591" i="2" s="1"/>
  <c r="AK211" i="2"/>
  <c r="AK602" i="2"/>
  <c r="AR602" i="2" s="1"/>
  <c r="AK630" i="2"/>
  <c r="AK455" i="2"/>
  <c r="AR455" i="2" s="1"/>
  <c r="AK170" i="2"/>
  <c r="AK126" i="2"/>
  <c r="AR126" i="2" s="1"/>
  <c r="AK187" i="2"/>
  <c r="AK206" i="2"/>
  <c r="AR206" i="2" s="1"/>
  <c r="AK645" i="2"/>
  <c r="AK413" i="2"/>
  <c r="AR413" i="2" s="1"/>
  <c r="AK365" i="2"/>
  <c r="AK306" i="2"/>
  <c r="AK139" i="2"/>
  <c r="AK601" i="2"/>
  <c r="AK724" i="2"/>
  <c r="AR724" i="2" s="1"/>
  <c r="AK540" i="2"/>
  <c r="AR540" i="2" s="1"/>
  <c r="AK299" i="2"/>
  <c r="AR299" i="2" s="1"/>
  <c r="AK178" i="2"/>
  <c r="AR178" i="2" s="1"/>
  <c r="AK103" i="2"/>
  <c r="AK708" i="2"/>
  <c r="AR708" i="2" s="1"/>
  <c r="AK316" i="2"/>
  <c r="AK548" i="2"/>
  <c r="AR548" i="2" s="1"/>
  <c r="AK358" i="2"/>
  <c r="AK62" i="2"/>
  <c r="AR62" i="2" s="1"/>
  <c r="AK439" i="2"/>
  <c r="AK156" i="2"/>
  <c r="AK360" i="2"/>
  <c r="AK141" i="2"/>
  <c r="AK182" i="2"/>
  <c r="AK404" i="2"/>
  <c r="AK680" i="2"/>
  <c r="AR680" i="2" s="1"/>
  <c r="AK563" i="2"/>
  <c r="AR563" i="2" s="1"/>
  <c r="AK288" i="2"/>
  <c r="AR288" i="2" s="1"/>
  <c r="AK453" i="2"/>
  <c r="AR453" i="2" s="1"/>
  <c r="AK189" i="2"/>
  <c r="AR189" i="2" s="1"/>
  <c r="AK666" i="2"/>
  <c r="AR666" i="2" s="1"/>
  <c r="AK127" i="2"/>
  <c r="AR127" i="2" s="1"/>
  <c r="AK599" i="2"/>
  <c r="AR599" i="2" s="1"/>
  <c r="AK725" i="2"/>
  <c r="AR725" i="2" s="1"/>
  <c r="AK728" i="2"/>
  <c r="AR728" i="2" s="1"/>
  <c r="AK71" i="2"/>
  <c r="AK543" i="2"/>
  <c r="AR543" i="2" s="1"/>
  <c r="AK421" i="2"/>
  <c r="AK401" i="2"/>
  <c r="AK435" i="2"/>
  <c r="AR435" i="2" s="1"/>
  <c r="AK589" i="2"/>
  <c r="AK714" i="2"/>
  <c r="AR714" i="2" s="1"/>
  <c r="AK270" i="2"/>
  <c r="AR270" i="2" s="1"/>
  <c r="AK654" i="2"/>
  <c r="AR654" i="2" s="1"/>
  <c r="AK670" i="2"/>
  <c r="AK169" i="2"/>
  <c r="AR169" i="2" s="1"/>
  <c r="AK324" i="2"/>
  <c r="AR324" i="2" s="1"/>
  <c r="AK246" i="2"/>
  <c r="AR246" i="2" s="1"/>
  <c r="AK51" i="2"/>
  <c r="AK131" i="2"/>
  <c r="AK328" i="2"/>
  <c r="AK673" i="2"/>
  <c r="AR673" i="2" s="1"/>
  <c r="AK195" i="2"/>
  <c r="AK319" i="2"/>
  <c r="AK619" i="2"/>
  <c r="AR619" i="2" s="1"/>
  <c r="AK717" i="2"/>
  <c r="AR717" i="2" s="1"/>
  <c r="AK484" i="2"/>
  <c r="AR484" i="2" s="1"/>
  <c r="AK221" i="2"/>
  <c r="AK362" i="2"/>
  <c r="AK35" i="2"/>
  <c r="AR35" i="2" s="1"/>
  <c r="AK683" i="2"/>
  <c r="AR683" i="2" s="1"/>
  <c r="AK522" i="2"/>
  <c r="AR522" i="2" s="1"/>
  <c r="AK176" i="2"/>
  <c r="AK272" i="2"/>
  <c r="AK617" i="2"/>
  <c r="AR617" i="2" s="1"/>
  <c r="AK656" i="2"/>
  <c r="AR656" i="2" s="1"/>
  <c r="AK698" i="2"/>
  <c r="AR698" i="2" s="1"/>
  <c r="AK608" i="2"/>
  <c r="AR608" i="2" s="1"/>
  <c r="AK731" i="2"/>
  <c r="AR731" i="2" s="1"/>
  <c r="AK389" i="2"/>
  <c r="AK468" i="2"/>
  <c r="AK600" i="2"/>
  <c r="AK471" i="2"/>
  <c r="AK399" i="2"/>
  <c r="AK263" i="2"/>
  <c r="AR263" i="2" s="1"/>
  <c r="AK558" i="2"/>
  <c r="AR558" i="2" s="1"/>
  <c r="AK662" i="2"/>
  <c r="AR662" i="2" s="1"/>
  <c r="AK198" i="2"/>
  <c r="AK339" i="2"/>
  <c r="AK95" i="2"/>
  <c r="AK173" i="2"/>
  <c r="AK515" i="2"/>
  <c r="AR515" i="2" s="1"/>
  <c r="AK230" i="2"/>
  <c r="AK659" i="2"/>
  <c r="AR659" i="2" s="1"/>
  <c r="AK437" i="2"/>
  <c r="AR437" i="2" s="1"/>
  <c r="AK405" i="2"/>
  <c r="AR405" i="2" s="1"/>
  <c r="AK516" i="2"/>
  <c r="AR516" i="2" s="1"/>
  <c r="AK693" i="2"/>
  <c r="AR693" i="2" s="1"/>
  <c r="AK555" i="2"/>
  <c r="AK341" i="2"/>
  <c r="AR341" i="2" s="1"/>
  <c r="AK314" i="2"/>
  <c r="AR314" i="2" s="1"/>
  <c r="AK576" i="2"/>
  <c r="AK212" i="2"/>
  <c r="AR212" i="2" s="1"/>
  <c r="AK99" i="2"/>
  <c r="AK504" i="2"/>
  <c r="AR504" i="2" s="1"/>
  <c r="AK550" i="2"/>
  <c r="AK433" i="2"/>
  <c r="AK521" i="2"/>
  <c r="AR521" i="2" s="1"/>
  <c r="AK201" i="2"/>
  <c r="AR201" i="2" s="1"/>
  <c r="AK135" i="2"/>
  <c r="AK430" i="2"/>
  <c r="AR430" i="2" s="1"/>
  <c r="AK720" i="2"/>
  <c r="AR720" i="2" s="1"/>
  <c r="AK722" i="2"/>
  <c r="AR722" i="2" s="1"/>
  <c r="AK549" i="2"/>
  <c r="AR549" i="2" s="1"/>
  <c r="AK398" i="2"/>
  <c r="AK678" i="2"/>
  <c r="AR678" i="2" s="1"/>
  <c r="AK375" i="2"/>
  <c r="AK418" i="2"/>
  <c r="AR418" i="2" s="1"/>
  <c r="AK297" i="2"/>
  <c r="AK624" i="2"/>
  <c r="AR624" i="2" s="1"/>
  <c r="AK571" i="2"/>
  <c r="AK267" i="2"/>
  <c r="AK338" i="2"/>
  <c r="AK309" i="2"/>
  <c r="AK590" i="2"/>
  <c r="AR590" i="2" s="1"/>
  <c r="AK695" i="2"/>
  <c r="AR695" i="2" s="1"/>
  <c r="AK569" i="2"/>
  <c r="AK588" i="2"/>
  <c r="AR588" i="2" s="1"/>
  <c r="AK535" i="2"/>
  <c r="AR535" i="2" s="1"/>
  <c r="AK636" i="2"/>
  <c r="AR636" i="2" s="1"/>
  <c r="AK702" i="2"/>
  <c r="AR702" i="2" s="1"/>
  <c r="AK665" i="2"/>
  <c r="AR665" i="2" s="1"/>
  <c r="AK496" i="2"/>
  <c r="AR496" i="2" s="1"/>
  <c r="AK625" i="2"/>
  <c r="AR625" i="2" s="1"/>
  <c r="AK631" i="2"/>
  <c r="AR631" i="2" s="1"/>
  <c r="AK392" i="2"/>
  <c r="AK501" i="2"/>
  <c r="AK385" i="2"/>
  <c r="AR385" i="2" s="1"/>
  <c r="AK648" i="2"/>
  <c r="AR648" i="2" s="1"/>
  <c r="AK685" i="2"/>
  <c r="AR685" i="2" s="1"/>
  <c r="AK336" i="2"/>
  <c r="AR336" i="2" s="1"/>
  <c r="AK577" i="2"/>
  <c r="AR577" i="2" s="1"/>
  <c r="AK689" i="2"/>
  <c r="AR689" i="2" s="1"/>
  <c r="AK687" i="2"/>
  <c r="AR687" i="2" s="1"/>
  <c r="AK671" i="2"/>
  <c r="AR671" i="2" s="1"/>
  <c r="AK723" i="2"/>
  <c r="AR723" i="2" s="1"/>
  <c r="AK705" i="2"/>
  <c r="AR705" i="2" s="1"/>
  <c r="AK700" i="2"/>
  <c r="AR700" i="2" s="1"/>
  <c r="AK629" i="2"/>
  <c r="AR629" i="2" s="1"/>
  <c r="AK697" i="2"/>
  <c r="AR697" i="2" s="1"/>
  <c r="AK713" i="2"/>
  <c r="AR713" i="2" s="1"/>
  <c r="AK719" i="2"/>
  <c r="AR719" i="2" s="1"/>
  <c r="AK726" i="2"/>
  <c r="AR726" i="2" s="1"/>
  <c r="AK730" i="2"/>
  <c r="AR730" i="2" s="1"/>
  <c r="AK677" i="2"/>
  <c r="AR677" i="2" s="1"/>
  <c r="AH635" i="2"/>
  <c r="AH595" i="2"/>
  <c r="AH634" i="2"/>
  <c r="AH78" i="2"/>
  <c r="AH355" i="2"/>
  <c r="AH434" i="2"/>
  <c r="AH407" i="2"/>
  <c r="AH544" i="2"/>
  <c r="AH364" i="2"/>
  <c r="AH526" i="2"/>
  <c r="AH395" i="2"/>
  <c r="AH479" i="2"/>
  <c r="AH160" i="2"/>
  <c r="AH674" i="2"/>
  <c r="AH144" i="2"/>
  <c r="AH488" i="2"/>
  <c r="AH363" i="2"/>
  <c r="AH486" i="2"/>
  <c r="AH43" i="2"/>
  <c r="AH663" i="2"/>
  <c r="AH449" i="2"/>
  <c r="AH383" i="2"/>
  <c r="AH378" i="2"/>
  <c r="AH53" i="2"/>
  <c r="AH566" i="2"/>
  <c r="AH207" i="2"/>
  <c r="AH607" i="2"/>
  <c r="AH239" i="2"/>
  <c r="AH325" i="2"/>
  <c r="AH587" i="2"/>
  <c r="AH646" i="2"/>
  <c r="AH382" i="2"/>
  <c r="AH63" i="2"/>
  <c r="AH561" i="2"/>
  <c r="AH3" i="2"/>
  <c r="AH56" i="2"/>
  <c r="AH419" i="2"/>
  <c r="AH584" i="2"/>
  <c r="AH208" i="2"/>
  <c r="AH94" i="2"/>
  <c r="AH330" i="2"/>
  <c r="AH276" i="2"/>
  <c r="AH510" i="2"/>
  <c r="AH379" i="2"/>
  <c r="AH545" i="2"/>
  <c r="AH77" i="2"/>
  <c r="AH177" i="2"/>
  <c r="AH117" i="2"/>
  <c r="AH238" i="2"/>
  <c r="AH313" i="2"/>
  <c r="AH454" i="2"/>
  <c r="AH408" i="2"/>
  <c r="AH133" i="2"/>
  <c r="AH72" i="2"/>
  <c r="AH302" i="2"/>
  <c r="AH503" i="2"/>
  <c r="AH403" i="2"/>
  <c r="AH118" i="2"/>
  <c r="AH581" i="2"/>
  <c r="AH252" i="2"/>
  <c r="AH467" i="2"/>
  <c r="AH337" i="2"/>
  <c r="AH227" i="2"/>
  <c r="AH281" i="2"/>
  <c r="AH293" i="2"/>
  <c r="AH111" i="2"/>
  <c r="AH110" i="2"/>
  <c r="AH459" i="2"/>
  <c r="AH351" i="2"/>
  <c r="AH436" i="2"/>
  <c r="AH394" i="2"/>
  <c r="AH70" i="2"/>
  <c r="AH248" i="2"/>
  <c r="AH113" i="2"/>
  <c r="AH259" i="2"/>
  <c r="AH428" i="2"/>
  <c r="AH368" i="2"/>
  <c r="AH106" i="2"/>
  <c r="AH384" i="2"/>
  <c r="AH620" i="2"/>
  <c r="AH215" i="2"/>
  <c r="AH517" i="2"/>
  <c r="AH258" i="2"/>
  <c r="AH505" i="2"/>
  <c r="AH190" i="2"/>
  <c r="AH36" i="2"/>
  <c r="AH441" i="2"/>
  <c r="AH116" i="2"/>
  <c r="AH157" i="2"/>
  <c r="AH696" i="2"/>
  <c r="AH300" i="2"/>
  <c r="AH233" i="2"/>
  <c r="AH334" i="2"/>
  <c r="AH497" i="2"/>
  <c r="AH425" i="2"/>
  <c r="AH301" i="2"/>
  <c r="AH8" i="2"/>
  <c r="AH11" i="2"/>
  <c r="AH97" i="2"/>
  <c r="AH622" i="2"/>
  <c r="AH57" i="2"/>
  <c r="AH90" i="2"/>
  <c r="AH76" i="2"/>
  <c r="AH312" i="2"/>
  <c r="AH391" i="2"/>
  <c r="AH427" i="2"/>
  <c r="AH86" i="2"/>
  <c r="AH326" i="2"/>
  <c r="AH168" i="2"/>
  <c r="AH688" i="2"/>
  <c r="AH260" i="2"/>
  <c r="AH186" i="2"/>
  <c r="AH65" i="2"/>
  <c r="AH84" i="2"/>
  <c r="AH493" i="2"/>
  <c r="AH332" i="2"/>
  <c r="AH511" i="2"/>
  <c r="AH224" i="2"/>
  <c r="AH406" i="2"/>
  <c r="AH147" i="2"/>
  <c r="AH192" i="2"/>
  <c r="AH641" i="2"/>
  <c r="AH27" i="2"/>
  <c r="AH42" i="2"/>
  <c r="AH371" i="2"/>
  <c r="AH244" i="2"/>
  <c r="AH108" i="2"/>
  <c r="AH217" i="2"/>
  <c r="AH386" i="2"/>
  <c r="AH44" i="2"/>
  <c r="AH245" i="2"/>
  <c r="AH14" i="2"/>
  <c r="AH706" i="2"/>
  <c r="AH356" i="2"/>
  <c r="AH658" i="2"/>
  <c r="AH686" i="2"/>
  <c r="AH409" i="2"/>
  <c r="AH361" i="2"/>
  <c r="AH533" i="2"/>
  <c r="AH262" i="2"/>
  <c r="AH265" i="2"/>
  <c r="AH715" i="2"/>
  <c r="AH254" i="2"/>
  <c r="AH216" i="2"/>
  <c r="AH661" i="2"/>
  <c r="AH286" i="2"/>
  <c r="AH357" i="2"/>
  <c r="AH242" i="2"/>
  <c r="AH234" i="2"/>
  <c r="AH317" i="2"/>
  <c r="AH193" i="2"/>
  <c r="AH119" i="2"/>
  <c r="AH138" i="2"/>
  <c r="AH506" i="2"/>
  <c r="AH188" i="2"/>
  <c r="AH13" i="2"/>
  <c r="AH381" i="2"/>
  <c r="AH583" i="2"/>
  <c r="AH343" i="2"/>
  <c r="AH130" i="2"/>
  <c r="AH236" i="2"/>
  <c r="AH183" i="2"/>
  <c r="AH534" i="2"/>
  <c r="AH509" i="2"/>
  <c r="AH520" i="2"/>
  <c r="AH476" i="2"/>
  <c r="AH23" i="2"/>
  <c r="AH490" i="2"/>
  <c r="AH541" i="2"/>
  <c r="AH639" i="2"/>
  <c r="AH547" i="2"/>
  <c r="AH642" i="2"/>
  <c r="AH551" i="2"/>
  <c r="AH295" i="2"/>
  <c r="AH655" i="2"/>
  <c r="AH593" i="2"/>
  <c r="AH650" i="2"/>
  <c r="AH473" i="2"/>
  <c r="AH277" i="2"/>
  <c r="AH610" i="2"/>
  <c r="AH228" i="2"/>
  <c r="AH359" i="2"/>
  <c r="AH304" i="2"/>
  <c r="AH633" i="2"/>
  <c r="AH37" i="2"/>
  <c r="AH142" i="2"/>
  <c r="AH529" i="2"/>
  <c r="AH185" i="2"/>
  <c r="AH632" i="2"/>
  <c r="AH621" i="2"/>
  <c r="AH145" i="2"/>
  <c r="AH565" i="2"/>
  <c r="AH225" i="2"/>
  <c r="AH498" i="2"/>
  <c r="AH124" i="2"/>
  <c r="AH660" i="2"/>
  <c r="AH424" i="2"/>
  <c r="AH256" i="2"/>
  <c r="AH45" i="2"/>
  <c r="AH25" i="2"/>
  <c r="AH570" i="2"/>
  <c r="AH241" i="2"/>
  <c r="AH668" i="2"/>
  <c r="AH89" i="2"/>
  <c r="AH524" i="2"/>
  <c r="AH5" i="2"/>
  <c r="AH523" i="2"/>
  <c r="AH40" i="2"/>
  <c r="AH253" i="2"/>
  <c r="AH96" i="2"/>
  <c r="AH442" i="2"/>
  <c r="AH464" i="2"/>
  <c r="AH469" i="2"/>
  <c r="AH52" i="2"/>
  <c r="AH167" i="2"/>
  <c r="AH491" i="2"/>
  <c r="AH431" i="2"/>
  <c r="AH146" i="2"/>
  <c r="AH480" i="2"/>
  <c r="AH447" i="2"/>
  <c r="AH559" i="2"/>
  <c r="AH120" i="2"/>
  <c r="AH49" i="2"/>
  <c r="AH347" i="2"/>
  <c r="AH73" i="2"/>
  <c r="AH235" i="2"/>
  <c r="AH582" i="2"/>
  <c r="AH80" i="2"/>
  <c r="AH711" i="2"/>
  <c r="AH472" i="2"/>
  <c r="AH346" i="2"/>
  <c r="AH264" i="2"/>
  <c r="AH47" i="2"/>
  <c r="AH487" i="2"/>
  <c r="AH518" i="2"/>
  <c r="AH450" i="2"/>
  <c r="AH12" i="2"/>
  <c r="AH388" i="2"/>
  <c r="AH669" i="2"/>
  <c r="AH247" i="2"/>
  <c r="AH64" i="2"/>
  <c r="AH353" i="2"/>
  <c r="AH257" i="2"/>
  <c r="AH171" i="2"/>
  <c r="AH372" i="2"/>
  <c r="AH573" i="2"/>
  <c r="AH331" i="2"/>
  <c r="AH315" i="2"/>
  <c r="AH366" i="2"/>
  <c r="AH400" i="2"/>
  <c r="AH348" i="2"/>
  <c r="AH9" i="2"/>
  <c r="AH560" i="2"/>
  <c r="AH69" i="2"/>
  <c r="AH79" i="2"/>
  <c r="AH175" i="2"/>
  <c r="AH694" i="2"/>
  <c r="AH703" i="2"/>
  <c r="AH352" i="2"/>
  <c r="AH445" i="2"/>
  <c r="AH578" i="2"/>
  <c r="AH417" i="2"/>
  <c r="AH41" i="2"/>
  <c r="AH492" i="2"/>
  <c r="AH340" i="2"/>
  <c r="AH16" i="2"/>
  <c r="AH691" i="2"/>
  <c r="AH605" i="2"/>
  <c r="AH83" i="2"/>
  <c r="AH443" i="2"/>
  <c r="AH426" i="2"/>
  <c r="AH307" i="2"/>
  <c r="AH370" i="2"/>
  <c r="AH218" i="2"/>
  <c r="AH308" i="2"/>
  <c r="AH376" i="2"/>
  <c r="AH194" i="2"/>
  <c r="AH444" i="2"/>
  <c r="AH452" i="2"/>
  <c r="AH462" i="2"/>
  <c r="AH618" i="2"/>
  <c r="AH114" i="2"/>
  <c r="AH415" i="2"/>
  <c r="AH59" i="2"/>
  <c r="AH303" i="2"/>
  <c r="AH74" i="2"/>
  <c r="AH109" i="2"/>
  <c r="AH474" i="2"/>
  <c r="AH4" i="2"/>
  <c r="AH342" i="2"/>
  <c r="AH354" i="2"/>
  <c r="AH289" i="2"/>
  <c r="AH204" i="2"/>
  <c r="AH448" i="2"/>
  <c r="AH644" i="2"/>
  <c r="AH502" i="2"/>
  <c r="AH539" i="2"/>
  <c r="AH121" i="2"/>
  <c r="AH681" i="2"/>
  <c r="AH557" i="2"/>
  <c r="AH567" i="2"/>
  <c r="AH609" i="2"/>
  <c r="AH39" i="2"/>
  <c r="AH513" i="2"/>
  <c r="AH387" i="2"/>
  <c r="AH222" i="2"/>
  <c r="AH220" i="2"/>
  <c r="AH128" i="2"/>
  <c r="AH291" i="2"/>
  <c r="AH554" i="2"/>
  <c r="AH335" i="2"/>
  <c r="AH282" i="2"/>
  <c r="AH85" i="2"/>
  <c r="AH255" i="2"/>
  <c r="AH292" i="2"/>
  <c r="AH210" i="2"/>
  <c r="AH500" i="2"/>
  <c r="AH164" i="2"/>
  <c r="AH393" i="2"/>
  <c r="AH154" i="2"/>
  <c r="AH269" i="2"/>
  <c r="AH91" i="2"/>
  <c r="AH564" i="2"/>
  <c r="AH321" i="2"/>
  <c r="AH446" i="2"/>
  <c r="AH675" i="2"/>
  <c r="AH29" i="2"/>
  <c r="AH285" i="2"/>
  <c r="AH223" i="2"/>
  <c r="AH214" i="2"/>
  <c r="AH148" i="2"/>
  <c r="AH329" i="2"/>
  <c r="AH718" i="2"/>
  <c r="AH279" i="2"/>
  <c r="AH213" i="2"/>
  <c r="AH579" i="2"/>
  <c r="AH350" i="2"/>
  <c r="AH532" i="2"/>
  <c r="AH574" i="2"/>
  <c r="AH136" i="2"/>
  <c r="AH274" i="2"/>
  <c r="AH75" i="2"/>
  <c r="AH283" i="2"/>
  <c r="AH140" i="2"/>
  <c r="AH31" i="2"/>
  <c r="AH115" i="2"/>
  <c r="AH250" i="2"/>
  <c r="AH155" i="2"/>
  <c r="AH273" i="2"/>
  <c r="AH333" i="2"/>
  <c r="AH122" i="2"/>
  <c r="AH369" i="2"/>
  <c r="AH181" i="2"/>
  <c r="AH640" i="2"/>
  <c r="AH32" i="2"/>
  <c r="AH482" i="2"/>
  <c r="AH676" i="2"/>
  <c r="AH10" i="2"/>
  <c r="AH153" i="2"/>
  <c r="AH87" i="2"/>
  <c r="AH690" i="2"/>
  <c r="AH556" i="2"/>
  <c r="AH174" i="2"/>
  <c r="AH310" i="2"/>
  <c r="AH149" i="2"/>
  <c r="AH67" i="2"/>
  <c r="AH604" i="2"/>
  <c r="AH643" i="2"/>
  <c r="AH19" i="2"/>
  <c r="AH463" i="2"/>
  <c r="AH249" i="2"/>
  <c r="AH585" i="2"/>
  <c r="AH68" i="2"/>
  <c r="AH596" i="2"/>
  <c r="AH597" i="2"/>
  <c r="AH232" i="2"/>
  <c r="AH460" i="2"/>
  <c r="AH151" i="2"/>
  <c r="AH6" i="2"/>
  <c r="AH54" i="2"/>
  <c r="AH626" i="2"/>
  <c r="AH575" i="2"/>
  <c r="AH2" i="2"/>
  <c r="AH572" i="2"/>
  <c r="AH298" i="2"/>
  <c r="AH461" i="2"/>
  <c r="AH275" i="2"/>
  <c r="AH475" i="2"/>
  <c r="AH615" i="2"/>
  <c r="AH649" i="2"/>
  <c r="AH226" i="2"/>
  <c r="AH203" i="2"/>
  <c r="AH294" i="2"/>
  <c r="AH15" i="2"/>
  <c r="AH159" i="2"/>
  <c r="AH440" i="2"/>
  <c r="AH311" i="2"/>
  <c r="AH456" i="2"/>
  <c r="AH18" i="2"/>
  <c r="AH92" i="2"/>
  <c r="AH672" i="2"/>
  <c r="AH271" i="2"/>
  <c r="AH196" i="2"/>
  <c r="AH209" i="2"/>
  <c r="AH20" i="2"/>
  <c r="AH112" i="2"/>
  <c r="AH66" i="2"/>
  <c r="AH278" i="2"/>
  <c r="AH612" i="2"/>
  <c r="AH344" i="2"/>
  <c r="AH268" i="2"/>
  <c r="AH166" i="2"/>
  <c r="AH150" i="2"/>
  <c r="AH60" i="2"/>
  <c r="AH647" i="2"/>
  <c r="AH202" i="2"/>
  <c r="AH88" i="2"/>
  <c r="AH349" i="2"/>
  <c r="AH219" i="2"/>
  <c r="AH527" i="2"/>
  <c r="AH512" i="2"/>
  <c r="AH231" i="2"/>
  <c r="AH163" i="2"/>
  <c r="AH229" i="2"/>
  <c r="AH93" i="2"/>
  <c r="AH180" i="2"/>
  <c r="AH21" i="2"/>
  <c r="AH531" i="2"/>
  <c r="AH396" i="2"/>
  <c r="AH48" i="2"/>
  <c r="AH184" i="2"/>
  <c r="AH107" i="2"/>
  <c r="AH24" i="2"/>
  <c r="AH477" i="2"/>
  <c r="AH240" i="2"/>
  <c r="AH55" i="2"/>
  <c r="AH345" i="2"/>
  <c r="AH542" i="2"/>
  <c r="AH397" i="2"/>
  <c r="AH729" i="2"/>
  <c r="AH628" i="2"/>
  <c r="AH318" i="2"/>
  <c r="AH611" i="2"/>
  <c r="AH594" i="2"/>
  <c r="AH508" i="2"/>
  <c r="AH199" i="2"/>
  <c r="AH46" i="2"/>
  <c r="AH322" i="2"/>
  <c r="AH137" i="2"/>
  <c r="AH568" i="2"/>
  <c r="AH22" i="2"/>
  <c r="AH699" i="2"/>
  <c r="AH704" i="2"/>
  <c r="AH287" i="2"/>
  <c r="AH657" i="2"/>
  <c r="AH616" i="2"/>
  <c r="AH530" i="2"/>
  <c r="AH651" i="2"/>
  <c r="AH158" i="2"/>
  <c r="AH410" i="2"/>
  <c r="AH707" i="2"/>
  <c r="AH284" i="2"/>
  <c r="AH125" i="2"/>
  <c r="AH416" i="2"/>
  <c r="AH528" i="2"/>
  <c r="AH653" i="2"/>
  <c r="AH165" i="2"/>
  <c r="AH438" i="2"/>
  <c r="AH586" i="2"/>
  <c r="AH205" i="2"/>
  <c r="AH414" i="2"/>
  <c r="AH380" i="2"/>
  <c r="AH373" i="2"/>
  <c r="AH7" i="2"/>
  <c r="AH105" i="2"/>
  <c r="AH598" i="2"/>
  <c r="AH98" i="2"/>
  <c r="AH162" i="2"/>
  <c r="AH61" i="2"/>
  <c r="AH546" i="2"/>
  <c r="AH58" i="2"/>
  <c r="AH716" i="2"/>
  <c r="AH423" i="2"/>
  <c r="AH514" i="2"/>
  <c r="AH374" i="2"/>
  <c r="AH537" i="2"/>
  <c r="AH34" i="2"/>
  <c r="AH266" i="2"/>
  <c r="AH152" i="2"/>
  <c r="AH296" i="2"/>
  <c r="AH465" i="2"/>
  <c r="AH172" i="2"/>
  <c r="AH494" i="2"/>
  <c r="AH489" i="2"/>
  <c r="AH710" i="2"/>
  <c r="AH692" i="2"/>
  <c r="AH179" i="2"/>
  <c r="AH580" i="2"/>
  <c r="AH100" i="2"/>
  <c r="AH323" i="2"/>
  <c r="AH709" i="2"/>
  <c r="AH603" i="2"/>
  <c r="AH679" i="2"/>
  <c r="AH320" i="2"/>
  <c r="AH161" i="2"/>
  <c r="AH499" i="2"/>
  <c r="AH17" i="2"/>
  <c r="AH26" i="2"/>
  <c r="AH552" i="2"/>
  <c r="AH429" i="2"/>
  <c r="AH82" i="2"/>
  <c r="AH553" i="2"/>
  <c r="AH507" i="2"/>
  <c r="AH81" i="2"/>
  <c r="AH485" i="2"/>
  <c r="AH280" i="2"/>
  <c r="AH200" i="2"/>
  <c r="AH123" i="2"/>
  <c r="AH470" i="2"/>
  <c r="AH623" i="2"/>
  <c r="AH143" i="2"/>
  <c r="AH28" i="2"/>
  <c r="AH50" i="2"/>
  <c r="AH432" i="2"/>
  <c r="AH129" i="2"/>
  <c r="AH538" i="2"/>
  <c r="AH420" i="2"/>
  <c r="AH592" i="2"/>
  <c r="AH495" i="2"/>
  <c r="AH191" i="2"/>
  <c r="AH701" i="2"/>
  <c r="AH451" i="2"/>
  <c r="AH38" i="2"/>
  <c r="AH525" i="2"/>
  <c r="AH536" i="2"/>
  <c r="AH390" i="2"/>
  <c r="AH481" i="2"/>
  <c r="AH727" i="2"/>
  <c r="AH261" i="2"/>
  <c r="AH519" i="2"/>
  <c r="AH377" i="2"/>
  <c r="AH466" i="2"/>
  <c r="AH411" i="2"/>
  <c r="AH627" i="2"/>
  <c r="AH614" i="2"/>
  <c r="AH721" i="2"/>
  <c r="AH237" i="2"/>
  <c r="AH402" i="2"/>
  <c r="AH478" i="2"/>
  <c r="AH613" i="2"/>
  <c r="AH290" i="2"/>
  <c r="AH102" i="2"/>
  <c r="AH664" i="2"/>
  <c r="AH652" i="2"/>
  <c r="AH422" i="2"/>
  <c r="AH104" i="2"/>
  <c r="AH327" i="2"/>
  <c r="AH251" i="2"/>
  <c r="AH30" i="2"/>
  <c r="AH606" i="2"/>
  <c r="AH132" i="2"/>
  <c r="AH638" i="2"/>
  <c r="AH712" i="2"/>
  <c r="AH562" i="2"/>
  <c r="AH367" i="2"/>
  <c r="AH637" i="2"/>
  <c r="AH197" i="2"/>
  <c r="AH483" i="2"/>
  <c r="AH305" i="2"/>
  <c r="AH33" i="2"/>
  <c r="AH667" i="2"/>
  <c r="AH458" i="2"/>
  <c r="AH243" i="2"/>
  <c r="AH682" i="2"/>
  <c r="AH412" i="2"/>
  <c r="AH101" i="2"/>
  <c r="AH684" i="2"/>
  <c r="AH457" i="2"/>
  <c r="AH134" i="2"/>
  <c r="AH591" i="2"/>
  <c r="AH211" i="2"/>
  <c r="AH602" i="2"/>
  <c r="AH630" i="2"/>
  <c r="AH455" i="2"/>
  <c r="AH170" i="2"/>
  <c r="AH126" i="2"/>
  <c r="AH187" i="2"/>
  <c r="AH206" i="2"/>
  <c r="AH645" i="2"/>
  <c r="AH413" i="2"/>
  <c r="AH365" i="2"/>
  <c r="AH306" i="2"/>
  <c r="AH139" i="2"/>
  <c r="AH601" i="2"/>
  <c r="AH724" i="2"/>
  <c r="AH540" i="2"/>
  <c r="AH299" i="2"/>
  <c r="AH178" i="2"/>
  <c r="AH103" i="2"/>
  <c r="AH708" i="2"/>
  <c r="AH316" i="2"/>
  <c r="AH548" i="2"/>
  <c r="AH358" i="2"/>
  <c r="AH62" i="2"/>
  <c r="AH439" i="2"/>
  <c r="AH156" i="2"/>
  <c r="AH360" i="2"/>
  <c r="AH141" i="2"/>
  <c r="AH182" i="2"/>
  <c r="AH404" i="2"/>
  <c r="AH680" i="2"/>
  <c r="AH563" i="2"/>
  <c r="AH288" i="2"/>
  <c r="AH453" i="2"/>
  <c r="AH189" i="2"/>
  <c r="AH666" i="2"/>
  <c r="AH127" i="2"/>
  <c r="AH599" i="2"/>
  <c r="AH725" i="2"/>
  <c r="AH728" i="2"/>
  <c r="AH71" i="2"/>
  <c r="AH543" i="2"/>
  <c r="AH421" i="2"/>
  <c r="AH401" i="2"/>
  <c r="AH435" i="2"/>
  <c r="AH589" i="2"/>
  <c r="AH714" i="2"/>
  <c r="AH270" i="2"/>
  <c r="AH654" i="2"/>
  <c r="AH670" i="2"/>
  <c r="AH169" i="2"/>
  <c r="AH324" i="2"/>
  <c r="AH246" i="2"/>
  <c r="AH51" i="2"/>
  <c r="AH131" i="2"/>
  <c r="AH328" i="2"/>
  <c r="AH673" i="2"/>
  <c r="AH195" i="2"/>
  <c r="AH319" i="2"/>
  <c r="AH619" i="2"/>
  <c r="AH717" i="2"/>
  <c r="AH484" i="2"/>
  <c r="AH221" i="2"/>
  <c r="AH362" i="2"/>
  <c r="AH35" i="2"/>
  <c r="AH683" i="2"/>
  <c r="AH522" i="2"/>
  <c r="AH176" i="2"/>
  <c r="AH272" i="2"/>
  <c r="AH617" i="2"/>
  <c r="AH656" i="2"/>
  <c r="AH698" i="2"/>
  <c r="AH608" i="2"/>
  <c r="AH731" i="2"/>
  <c r="AH389" i="2"/>
  <c r="AH468" i="2"/>
  <c r="AH600" i="2"/>
  <c r="AH471" i="2"/>
  <c r="AH399" i="2"/>
  <c r="AH263" i="2"/>
  <c r="AH558" i="2"/>
  <c r="AH662" i="2"/>
  <c r="AH198" i="2"/>
  <c r="AH339" i="2"/>
  <c r="AH95" i="2"/>
  <c r="AH173" i="2"/>
  <c r="AH515" i="2"/>
  <c r="AH230" i="2"/>
  <c r="AH659" i="2"/>
  <c r="AH437" i="2"/>
  <c r="AH405" i="2"/>
  <c r="AH516" i="2"/>
  <c r="AH693" i="2"/>
  <c r="AH555" i="2"/>
  <c r="AH341" i="2"/>
  <c r="AH314" i="2"/>
  <c r="AH576" i="2"/>
  <c r="AH212" i="2"/>
  <c r="AH99" i="2"/>
  <c r="AH504" i="2"/>
  <c r="AH550" i="2"/>
  <c r="AH433" i="2"/>
  <c r="AH521" i="2"/>
  <c r="AH201" i="2"/>
  <c r="AH135" i="2"/>
  <c r="AH430" i="2"/>
  <c r="AH720" i="2"/>
  <c r="AH722" i="2"/>
  <c r="AH549" i="2"/>
  <c r="AH398" i="2"/>
  <c r="AH678" i="2"/>
  <c r="AH375" i="2"/>
  <c r="AH418" i="2"/>
  <c r="AH297" i="2"/>
  <c r="AH624" i="2"/>
  <c r="AH571" i="2"/>
  <c r="AH267" i="2"/>
  <c r="AH338" i="2"/>
  <c r="AH309" i="2"/>
  <c r="AH590" i="2"/>
  <c r="AH695" i="2"/>
  <c r="AH569" i="2"/>
  <c r="AH588" i="2"/>
  <c r="AH535" i="2"/>
  <c r="AH636" i="2"/>
  <c r="AH702" i="2"/>
  <c r="AH665" i="2"/>
  <c r="AH496" i="2"/>
  <c r="AH625" i="2"/>
  <c r="AH631" i="2"/>
  <c r="AH392" i="2"/>
  <c r="AH501" i="2"/>
  <c r="AH385" i="2"/>
  <c r="AH648" i="2"/>
  <c r="AH685" i="2"/>
  <c r="AH336" i="2"/>
  <c r="AH577" i="2"/>
  <c r="AH689" i="2"/>
  <c r="AH687" i="2"/>
  <c r="AH671" i="2"/>
  <c r="AH723" i="2"/>
  <c r="AH705" i="2"/>
  <c r="AH700" i="2"/>
  <c r="AH629" i="2"/>
  <c r="AH697" i="2"/>
  <c r="AH713" i="2"/>
  <c r="AH719" i="2"/>
  <c r="AH726" i="2"/>
  <c r="AH730" i="2"/>
  <c r="AH677" i="2"/>
  <c r="AG635" i="2"/>
  <c r="AG595" i="2"/>
  <c r="AG634" i="2"/>
  <c r="AG78" i="2"/>
  <c r="AG355" i="2"/>
  <c r="AG434" i="2"/>
  <c r="AG407" i="2"/>
  <c r="AG544" i="2"/>
  <c r="AG364" i="2"/>
  <c r="AG526" i="2"/>
  <c r="AG395" i="2"/>
  <c r="AG479" i="2"/>
  <c r="AG160" i="2"/>
  <c r="AG674" i="2"/>
  <c r="AG144" i="2"/>
  <c r="AG488" i="2"/>
  <c r="AG363" i="2"/>
  <c r="AG486" i="2"/>
  <c r="AG43" i="2"/>
  <c r="AG663" i="2"/>
  <c r="AG449" i="2"/>
  <c r="AG383" i="2"/>
  <c r="AG378" i="2"/>
  <c r="AG53" i="2"/>
  <c r="AG566" i="2"/>
  <c r="AG207" i="2"/>
  <c r="AG607" i="2"/>
  <c r="AG239" i="2"/>
  <c r="AG325" i="2"/>
  <c r="AG587" i="2"/>
  <c r="AG646" i="2"/>
  <c r="AG382" i="2"/>
  <c r="AG63" i="2"/>
  <c r="AG561" i="2"/>
  <c r="AG3" i="2"/>
  <c r="AG56" i="2"/>
  <c r="AG419" i="2"/>
  <c r="AG584" i="2"/>
  <c r="AG208" i="2"/>
  <c r="AG94" i="2"/>
  <c r="AG330" i="2"/>
  <c r="AG276" i="2"/>
  <c r="AG510" i="2"/>
  <c r="AG379" i="2"/>
  <c r="AG545" i="2"/>
  <c r="AG77" i="2"/>
  <c r="AG177" i="2"/>
  <c r="AG117" i="2"/>
  <c r="AG238" i="2"/>
  <c r="AG313" i="2"/>
  <c r="AG454" i="2"/>
  <c r="AG408" i="2"/>
  <c r="AG133" i="2"/>
  <c r="AG72" i="2"/>
  <c r="AG302" i="2"/>
  <c r="AG503" i="2"/>
  <c r="AG403" i="2"/>
  <c r="AG118" i="2"/>
  <c r="AG581" i="2"/>
  <c r="AG252" i="2"/>
  <c r="AG467" i="2"/>
  <c r="AG337" i="2"/>
  <c r="AG227" i="2"/>
  <c r="AG281" i="2"/>
  <c r="AG293" i="2"/>
  <c r="AG111" i="2"/>
  <c r="AG110" i="2"/>
  <c r="AG459" i="2"/>
  <c r="AG351" i="2"/>
  <c r="AG436" i="2"/>
  <c r="AG394" i="2"/>
  <c r="AG70" i="2"/>
  <c r="AG248" i="2"/>
  <c r="AG113" i="2"/>
  <c r="AG259" i="2"/>
  <c r="AG428" i="2"/>
  <c r="AG368" i="2"/>
  <c r="AG106" i="2"/>
  <c r="AG384" i="2"/>
  <c r="AG620" i="2"/>
  <c r="AG215" i="2"/>
  <c r="AG517" i="2"/>
  <c r="AG258" i="2"/>
  <c r="AG505" i="2"/>
  <c r="AG190" i="2"/>
  <c r="AG36" i="2"/>
  <c r="AG441" i="2"/>
  <c r="AG116" i="2"/>
  <c r="AG157" i="2"/>
  <c r="AG696" i="2"/>
  <c r="AG300" i="2"/>
  <c r="AG233" i="2"/>
  <c r="AG334" i="2"/>
  <c r="AG497" i="2"/>
  <c r="AG425" i="2"/>
  <c r="AG301" i="2"/>
  <c r="AG8" i="2"/>
  <c r="AG11" i="2"/>
  <c r="AG97" i="2"/>
  <c r="AG622" i="2"/>
  <c r="AG57" i="2"/>
  <c r="AG90" i="2"/>
  <c r="AG76" i="2"/>
  <c r="AG312" i="2"/>
  <c r="AG391" i="2"/>
  <c r="AG427" i="2"/>
  <c r="AG86" i="2"/>
  <c r="AG326" i="2"/>
  <c r="AG168" i="2"/>
  <c r="AG688" i="2"/>
  <c r="AG260" i="2"/>
  <c r="AG186" i="2"/>
  <c r="AG65" i="2"/>
  <c r="AG84" i="2"/>
  <c r="AG493" i="2"/>
  <c r="AG332" i="2"/>
  <c r="AG511" i="2"/>
  <c r="AG224" i="2"/>
  <c r="AG406" i="2"/>
  <c r="AG147" i="2"/>
  <c r="AG192" i="2"/>
  <c r="AG641" i="2"/>
  <c r="AG27" i="2"/>
  <c r="AG42" i="2"/>
  <c r="AG371" i="2"/>
  <c r="AG244" i="2"/>
  <c r="AG108" i="2"/>
  <c r="AG217" i="2"/>
  <c r="AG386" i="2"/>
  <c r="AG44" i="2"/>
  <c r="AG245" i="2"/>
  <c r="AG14" i="2"/>
  <c r="AG706" i="2"/>
  <c r="AG356" i="2"/>
  <c r="AG658" i="2"/>
  <c r="AG686" i="2"/>
  <c r="AG409" i="2"/>
  <c r="AG361" i="2"/>
  <c r="AG533" i="2"/>
  <c r="AG262" i="2"/>
  <c r="AG265" i="2"/>
  <c r="AG715" i="2"/>
  <c r="AG254" i="2"/>
  <c r="AG216" i="2"/>
  <c r="AG661" i="2"/>
  <c r="AG286" i="2"/>
  <c r="AG357" i="2"/>
  <c r="AG242" i="2"/>
  <c r="AG234" i="2"/>
  <c r="AG317" i="2"/>
  <c r="AG193" i="2"/>
  <c r="AG119" i="2"/>
  <c r="AG138" i="2"/>
  <c r="AG506" i="2"/>
  <c r="AG188" i="2"/>
  <c r="AG13" i="2"/>
  <c r="AG381" i="2"/>
  <c r="AG583" i="2"/>
  <c r="AG343" i="2"/>
  <c r="AG130" i="2"/>
  <c r="AG236" i="2"/>
  <c r="AG183" i="2"/>
  <c r="AG534" i="2"/>
  <c r="AG509" i="2"/>
  <c r="AG520" i="2"/>
  <c r="AG476" i="2"/>
  <c r="AG23" i="2"/>
  <c r="AG490" i="2"/>
  <c r="AG541" i="2"/>
  <c r="AG639" i="2"/>
  <c r="AG547" i="2"/>
  <c r="AG642" i="2"/>
  <c r="AG551" i="2"/>
  <c r="AG295" i="2"/>
  <c r="AG655" i="2"/>
  <c r="AG593" i="2"/>
  <c r="AG650" i="2"/>
  <c r="AG473" i="2"/>
  <c r="AG277" i="2"/>
  <c r="AG610" i="2"/>
  <c r="AG228" i="2"/>
  <c r="AG359" i="2"/>
  <c r="AG304" i="2"/>
  <c r="AG633" i="2"/>
  <c r="AG37" i="2"/>
  <c r="AG142" i="2"/>
  <c r="AG529" i="2"/>
  <c r="AG185" i="2"/>
  <c r="AG632" i="2"/>
  <c r="AG621" i="2"/>
  <c r="AG145" i="2"/>
  <c r="AG565" i="2"/>
  <c r="AG225" i="2"/>
  <c r="AG498" i="2"/>
  <c r="AG124" i="2"/>
  <c r="AG660" i="2"/>
  <c r="AG424" i="2"/>
  <c r="AG256" i="2"/>
  <c r="AG45" i="2"/>
  <c r="AG25" i="2"/>
  <c r="AG570" i="2"/>
  <c r="AG241" i="2"/>
  <c r="AG668" i="2"/>
  <c r="AG89" i="2"/>
  <c r="AG524" i="2"/>
  <c r="AG5" i="2"/>
  <c r="AG523" i="2"/>
  <c r="AG40" i="2"/>
  <c r="AG253" i="2"/>
  <c r="AG96" i="2"/>
  <c r="AG442" i="2"/>
  <c r="AG464" i="2"/>
  <c r="AG469" i="2"/>
  <c r="AG52" i="2"/>
  <c r="AG167" i="2"/>
  <c r="AG491" i="2"/>
  <c r="AG431" i="2"/>
  <c r="AG146" i="2"/>
  <c r="AG480" i="2"/>
  <c r="N60" i="3" s="1"/>
  <c r="AG447" i="2"/>
  <c r="AG559" i="2"/>
  <c r="AG120" i="2"/>
  <c r="AG49" i="2"/>
  <c r="AG347" i="2"/>
  <c r="AG73" i="2"/>
  <c r="AG235" i="2"/>
  <c r="AG582" i="2"/>
  <c r="AG80" i="2"/>
  <c r="AG711" i="2"/>
  <c r="AG472" i="2"/>
  <c r="AG346" i="2"/>
  <c r="AG264" i="2"/>
  <c r="AG47" i="2"/>
  <c r="AG487" i="2"/>
  <c r="AG518" i="2"/>
  <c r="AG450" i="2"/>
  <c r="AG12" i="2"/>
  <c r="AG388" i="2"/>
  <c r="AG669" i="2"/>
  <c r="AG247" i="2"/>
  <c r="AG64" i="2"/>
  <c r="AG353" i="2"/>
  <c r="AG257" i="2"/>
  <c r="AG171" i="2"/>
  <c r="AG372" i="2"/>
  <c r="AG573" i="2"/>
  <c r="AG331" i="2"/>
  <c r="AG315" i="2"/>
  <c r="AG366" i="2"/>
  <c r="AG400" i="2"/>
  <c r="AG348" i="2"/>
  <c r="AG9" i="2"/>
  <c r="AG560" i="2"/>
  <c r="AG69" i="2"/>
  <c r="AG79" i="2"/>
  <c r="AG175" i="2"/>
  <c r="AG694" i="2"/>
  <c r="AG703" i="2"/>
  <c r="AG352" i="2"/>
  <c r="AG445" i="2"/>
  <c r="AG578" i="2"/>
  <c r="AG417" i="2"/>
  <c r="AG41" i="2"/>
  <c r="AG492" i="2"/>
  <c r="AG340" i="2"/>
  <c r="AG16" i="2"/>
  <c r="AG691" i="2"/>
  <c r="AG605" i="2"/>
  <c r="AG83" i="2"/>
  <c r="AG443" i="2"/>
  <c r="AG426" i="2"/>
  <c r="AG307" i="2"/>
  <c r="AG370" i="2"/>
  <c r="AG218" i="2"/>
  <c r="AG308" i="2"/>
  <c r="AG376" i="2"/>
  <c r="AG194" i="2"/>
  <c r="AG444" i="2"/>
  <c r="AG452" i="2"/>
  <c r="AG462" i="2"/>
  <c r="AG618" i="2"/>
  <c r="AG114" i="2"/>
  <c r="AG415" i="2"/>
  <c r="AG59" i="2"/>
  <c r="AG303" i="2"/>
  <c r="AG74" i="2"/>
  <c r="AG109" i="2"/>
  <c r="AG474" i="2"/>
  <c r="AG4" i="2"/>
  <c r="AG342" i="2"/>
  <c r="AG354" i="2"/>
  <c r="AG289" i="2"/>
  <c r="AG204" i="2"/>
  <c r="AG448" i="2"/>
  <c r="AG644" i="2"/>
  <c r="AG502" i="2"/>
  <c r="AG539" i="2"/>
  <c r="AG121" i="2"/>
  <c r="AG681" i="2"/>
  <c r="AG557" i="2"/>
  <c r="AG567" i="2"/>
  <c r="AG609" i="2"/>
  <c r="AG39" i="2"/>
  <c r="AG513" i="2"/>
  <c r="AG387" i="2"/>
  <c r="AG222" i="2"/>
  <c r="AG220" i="2"/>
  <c r="AG128" i="2"/>
  <c r="AG291" i="2"/>
  <c r="AG554" i="2"/>
  <c r="AG335" i="2"/>
  <c r="AG282" i="2"/>
  <c r="AG85" i="2"/>
  <c r="AG255" i="2"/>
  <c r="AG292" i="2"/>
  <c r="AG210" i="2"/>
  <c r="AG500" i="2"/>
  <c r="AG164" i="2"/>
  <c r="AG393" i="2"/>
  <c r="AG154" i="2"/>
  <c r="AG269" i="2"/>
  <c r="AG91" i="2"/>
  <c r="AG564" i="2"/>
  <c r="AG321" i="2"/>
  <c r="AG446" i="2"/>
  <c r="AG675" i="2"/>
  <c r="AG29" i="2"/>
  <c r="AG285" i="2"/>
  <c r="AG223" i="2"/>
  <c r="AG214" i="2"/>
  <c r="AG148" i="2"/>
  <c r="AG329" i="2"/>
  <c r="AG718" i="2"/>
  <c r="AG279" i="2"/>
  <c r="AG213" i="2"/>
  <c r="AG579" i="2"/>
  <c r="AG350" i="2"/>
  <c r="AG532" i="2"/>
  <c r="AG574" i="2"/>
  <c r="AG136" i="2"/>
  <c r="AG274" i="2"/>
  <c r="AG75" i="2"/>
  <c r="AG283" i="2"/>
  <c r="AG140" i="2"/>
  <c r="AG31" i="2"/>
  <c r="AG115" i="2"/>
  <c r="AG250" i="2"/>
  <c r="AG155" i="2"/>
  <c r="AG273" i="2"/>
  <c r="AG333" i="2"/>
  <c r="AG122" i="2"/>
  <c r="AG369" i="2"/>
  <c r="AG181" i="2"/>
  <c r="AG640" i="2"/>
  <c r="AG32" i="2"/>
  <c r="AG482" i="2"/>
  <c r="AG676" i="2"/>
  <c r="AG10" i="2"/>
  <c r="AG153" i="2"/>
  <c r="AG87" i="2"/>
  <c r="AG690" i="2"/>
  <c r="AG556" i="2"/>
  <c r="AG174" i="2"/>
  <c r="AG310" i="2"/>
  <c r="AG149" i="2"/>
  <c r="AG67" i="2"/>
  <c r="AG604" i="2"/>
  <c r="AG643" i="2"/>
  <c r="AG19" i="2"/>
  <c r="AG463" i="2"/>
  <c r="AG249" i="2"/>
  <c r="AG585" i="2"/>
  <c r="AG68" i="2"/>
  <c r="AG596" i="2"/>
  <c r="AG597" i="2"/>
  <c r="AG232" i="2"/>
  <c r="AG460" i="2"/>
  <c r="AG151" i="2"/>
  <c r="AG6" i="2"/>
  <c r="AG54" i="2"/>
  <c r="AG626" i="2"/>
  <c r="AG575" i="2"/>
  <c r="AG2" i="2"/>
  <c r="AG572" i="2"/>
  <c r="AG298" i="2"/>
  <c r="AG461" i="2"/>
  <c r="AG275" i="2"/>
  <c r="AG475" i="2"/>
  <c r="AG615" i="2"/>
  <c r="AG649" i="2"/>
  <c r="AG226" i="2"/>
  <c r="AG203" i="2"/>
  <c r="AG294" i="2"/>
  <c r="AG15" i="2"/>
  <c r="AG159" i="2"/>
  <c r="AG440" i="2"/>
  <c r="AG311" i="2"/>
  <c r="AG456" i="2"/>
  <c r="AG18" i="2"/>
  <c r="AG92" i="2"/>
  <c r="AG672" i="2"/>
  <c r="AG271" i="2"/>
  <c r="AG196" i="2"/>
  <c r="AG209" i="2"/>
  <c r="AG20" i="2"/>
  <c r="AG112" i="2"/>
  <c r="AG66" i="2"/>
  <c r="AG278" i="2"/>
  <c r="AG612" i="2"/>
  <c r="AG344" i="2"/>
  <c r="AG268" i="2"/>
  <c r="AG166" i="2"/>
  <c r="AG150" i="2"/>
  <c r="AG60" i="2"/>
  <c r="AG647" i="2"/>
  <c r="AG202" i="2"/>
  <c r="AG88" i="2"/>
  <c r="AG349" i="2"/>
  <c r="AG219" i="2"/>
  <c r="AG527" i="2"/>
  <c r="AG512" i="2"/>
  <c r="AG231" i="2"/>
  <c r="AG163" i="2"/>
  <c r="AG229" i="2"/>
  <c r="AG93" i="2"/>
  <c r="AG180" i="2"/>
  <c r="AG21" i="2"/>
  <c r="AG531" i="2"/>
  <c r="AG396" i="2"/>
  <c r="AG48" i="2"/>
  <c r="AG184" i="2"/>
  <c r="AG107" i="2"/>
  <c r="AG24" i="2"/>
  <c r="AG477" i="2"/>
  <c r="AG240" i="2"/>
  <c r="AG55" i="2"/>
  <c r="AG345" i="2"/>
  <c r="AG542" i="2"/>
  <c r="AG397" i="2"/>
  <c r="AG729" i="2"/>
  <c r="AG628" i="2"/>
  <c r="AG318" i="2"/>
  <c r="AG611" i="2"/>
  <c r="AG594" i="2"/>
  <c r="AG508" i="2"/>
  <c r="AG199" i="2"/>
  <c r="AG46" i="2"/>
  <c r="AG322" i="2"/>
  <c r="AG137" i="2"/>
  <c r="AG568" i="2"/>
  <c r="AG22" i="2"/>
  <c r="AG699" i="2"/>
  <c r="AG704" i="2"/>
  <c r="AG287" i="2"/>
  <c r="AG657" i="2"/>
  <c r="AG616" i="2"/>
  <c r="AG530" i="2"/>
  <c r="AG651" i="2"/>
  <c r="AG158" i="2"/>
  <c r="AG410" i="2"/>
  <c r="AG707" i="2"/>
  <c r="AG284" i="2"/>
  <c r="AG125" i="2"/>
  <c r="AG416" i="2"/>
  <c r="AG528" i="2"/>
  <c r="AG653" i="2"/>
  <c r="AG165" i="2"/>
  <c r="AG438" i="2"/>
  <c r="AG586" i="2"/>
  <c r="AG205" i="2"/>
  <c r="AG414" i="2"/>
  <c r="AG380" i="2"/>
  <c r="AG373" i="2"/>
  <c r="AG7" i="2"/>
  <c r="AG105" i="2"/>
  <c r="AG598" i="2"/>
  <c r="AG98" i="2"/>
  <c r="AG162" i="2"/>
  <c r="AG61" i="2"/>
  <c r="AG546" i="2"/>
  <c r="AG58" i="2"/>
  <c r="AG716" i="2"/>
  <c r="AG423" i="2"/>
  <c r="AG514" i="2"/>
  <c r="AG374" i="2"/>
  <c r="AG537" i="2"/>
  <c r="AG34" i="2"/>
  <c r="AG266" i="2"/>
  <c r="AG152" i="2"/>
  <c r="AG296" i="2"/>
  <c r="AG465" i="2"/>
  <c r="AG172" i="2"/>
  <c r="AG494" i="2"/>
  <c r="AG489" i="2"/>
  <c r="AG710" i="2"/>
  <c r="AG692" i="2"/>
  <c r="AG179" i="2"/>
  <c r="AG580" i="2"/>
  <c r="AG100" i="2"/>
  <c r="AG323" i="2"/>
  <c r="AG709" i="2"/>
  <c r="AG603" i="2"/>
  <c r="AG679" i="2"/>
  <c r="AG320" i="2"/>
  <c r="AG161" i="2"/>
  <c r="AG499" i="2"/>
  <c r="AG17" i="2"/>
  <c r="AG26" i="2"/>
  <c r="AG552" i="2"/>
  <c r="AG429" i="2"/>
  <c r="AG82" i="2"/>
  <c r="AG553" i="2"/>
  <c r="AG507" i="2"/>
  <c r="AG81" i="2"/>
  <c r="AG485" i="2"/>
  <c r="AG280" i="2"/>
  <c r="AG200" i="2"/>
  <c r="AG123" i="2"/>
  <c r="AG470" i="2"/>
  <c r="AG623" i="2"/>
  <c r="AG143" i="2"/>
  <c r="AG28" i="2"/>
  <c r="AG50" i="2"/>
  <c r="AG432" i="2"/>
  <c r="AG129" i="2"/>
  <c r="AG538" i="2"/>
  <c r="AG420" i="2"/>
  <c r="AG592" i="2"/>
  <c r="AG495" i="2"/>
  <c r="AG191" i="2"/>
  <c r="AG701" i="2"/>
  <c r="AG451" i="2"/>
  <c r="AG38" i="2"/>
  <c r="AG525" i="2"/>
  <c r="AG536" i="2"/>
  <c r="AG390" i="2"/>
  <c r="AG481" i="2"/>
  <c r="AG727" i="2"/>
  <c r="AG261" i="2"/>
  <c r="AG519" i="2"/>
  <c r="AG377" i="2"/>
  <c r="AG466" i="2"/>
  <c r="AG411" i="2"/>
  <c r="AG627" i="2"/>
  <c r="AG614" i="2"/>
  <c r="AG721" i="2"/>
  <c r="AG237" i="2"/>
  <c r="AG402" i="2"/>
  <c r="AG478" i="2"/>
  <c r="AG613" i="2"/>
  <c r="AG290" i="2"/>
  <c r="AG102" i="2"/>
  <c r="AG664" i="2"/>
  <c r="AG652" i="2"/>
  <c r="AG422" i="2"/>
  <c r="AG104" i="2"/>
  <c r="AG327" i="2"/>
  <c r="AG251" i="2"/>
  <c r="AG30" i="2"/>
  <c r="AG606" i="2"/>
  <c r="AG132" i="2"/>
  <c r="AG638" i="2"/>
  <c r="AG712" i="2"/>
  <c r="AG562" i="2"/>
  <c r="AG367" i="2"/>
  <c r="AG637" i="2"/>
  <c r="AG197" i="2"/>
  <c r="AG483" i="2"/>
  <c r="AG305" i="2"/>
  <c r="AG33" i="2"/>
  <c r="AG667" i="2"/>
  <c r="AG458" i="2"/>
  <c r="AG243" i="2"/>
  <c r="AG682" i="2"/>
  <c r="AG412" i="2"/>
  <c r="AG101" i="2"/>
  <c r="AG684" i="2"/>
  <c r="AG457" i="2"/>
  <c r="AG134" i="2"/>
  <c r="AG591" i="2"/>
  <c r="AG211" i="2"/>
  <c r="AG602" i="2"/>
  <c r="AG630" i="2"/>
  <c r="AG455" i="2"/>
  <c r="AG170" i="2"/>
  <c r="AG126" i="2"/>
  <c r="AG187" i="2"/>
  <c r="AG206" i="2"/>
  <c r="AG645" i="2"/>
  <c r="AG413" i="2"/>
  <c r="AG365" i="2"/>
  <c r="AG306" i="2"/>
  <c r="AG139" i="2"/>
  <c r="AG601" i="2"/>
  <c r="AG724" i="2"/>
  <c r="AG540" i="2"/>
  <c r="AG299" i="2"/>
  <c r="AG178" i="2"/>
  <c r="AG103" i="2"/>
  <c r="AG708" i="2"/>
  <c r="AG316" i="2"/>
  <c r="AG548" i="2"/>
  <c r="AG358" i="2"/>
  <c r="AG62" i="2"/>
  <c r="AG439" i="2"/>
  <c r="AG156" i="2"/>
  <c r="AG360" i="2"/>
  <c r="AG141" i="2"/>
  <c r="AG182" i="2"/>
  <c r="AG404" i="2"/>
  <c r="AG680" i="2"/>
  <c r="AG563" i="2"/>
  <c r="AG288" i="2"/>
  <c r="AG453" i="2"/>
  <c r="AG189" i="2"/>
  <c r="AG666" i="2"/>
  <c r="AG127" i="2"/>
  <c r="AG599" i="2"/>
  <c r="AG725" i="2"/>
  <c r="AG728" i="2"/>
  <c r="AG71" i="2"/>
  <c r="AG543" i="2"/>
  <c r="AG421" i="2"/>
  <c r="AG401" i="2"/>
  <c r="AG435" i="2"/>
  <c r="AG589" i="2"/>
  <c r="AG714" i="2"/>
  <c r="AG270" i="2"/>
  <c r="AG654" i="2"/>
  <c r="AG670" i="2"/>
  <c r="AG169" i="2"/>
  <c r="AG324" i="2"/>
  <c r="AG246" i="2"/>
  <c r="AG51" i="2"/>
  <c r="AG131" i="2"/>
  <c r="AG328" i="2"/>
  <c r="AG673" i="2"/>
  <c r="AG195" i="2"/>
  <c r="AG319" i="2"/>
  <c r="AG619" i="2"/>
  <c r="AG717" i="2"/>
  <c r="AG484" i="2"/>
  <c r="AG221" i="2"/>
  <c r="AG362" i="2"/>
  <c r="AG35" i="2"/>
  <c r="AG683" i="2"/>
  <c r="AG522" i="2"/>
  <c r="AG176" i="2"/>
  <c r="AG272" i="2"/>
  <c r="AG617" i="2"/>
  <c r="AG656" i="2"/>
  <c r="AG698" i="2"/>
  <c r="AG608" i="2"/>
  <c r="AG731" i="2"/>
  <c r="AG389" i="2"/>
  <c r="AG468" i="2"/>
  <c r="AG600" i="2"/>
  <c r="AG471" i="2"/>
  <c r="AG399" i="2"/>
  <c r="AG263" i="2"/>
  <c r="AG558" i="2"/>
  <c r="AG662" i="2"/>
  <c r="AG198" i="2"/>
  <c r="AG339" i="2"/>
  <c r="AG95" i="2"/>
  <c r="AG173" i="2"/>
  <c r="AG515" i="2"/>
  <c r="AG230" i="2"/>
  <c r="AG659" i="2"/>
  <c r="AG437" i="2"/>
  <c r="AG405" i="2"/>
  <c r="AG516" i="2"/>
  <c r="AG693" i="2"/>
  <c r="AG555" i="2"/>
  <c r="AG341" i="2"/>
  <c r="AG314" i="2"/>
  <c r="AG576" i="2"/>
  <c r="AG212" i="2"/>
  <c r="AG99" i="2"/>
  <c r="AG504" i="2"/>
  <c r="AG550" i="2"/>
  <c r="AG433" i="2"/>
  <c r="AG521" i="2"/>
  <c r="AG201" i="2"/>
  <c r="AG135" i="2"/>
  <c r="AG430" i="2"/>
  <c r="AG720" i="2"/>
  <c r="AG722" i="2"/>
  <c r="AG549" i="2"/>
  <c r="AG398" i="2"/>
  <c r="AG678" i="2"/>
  <c r="AG375" i="2"/>
  <c r="AG418" i="2"/>
  <c r="AG297" i="2"/>
  <c r="AG624" i="2"/>
  <c r="AG571" i="2"/>
  <c r="AG267" i="2"/>
  <c r="AG338" i="2"/>
  <c r="AG309" i="2"/>
  <c r="AG590" i="2"/>
  <c r="AG695" i="2"/>
  <c r="AG569" i="2"/>
  <c r="AG588" i="2"/>
  <c r="AG535" i="2"/>
  <c r="AG636" i="2"/>
  <c r="AG702" i="2"/>
  <c r="AG665" i="2"/>
  <c r="AG496" i="2"/>
  <c r="AG625" i="2"/>
  <c r="AG631" i="2"/>
  <c r="AG392" i="2"/>
  <c r="AG501" i="2"/>
  <c r="AG385" i="2"/>
  <c r="AG648" i="2"/>
  <c r="AG685" i="2"/>
  <c r="AG336" i="2"/>
  <c r="AG577" i="2"/>
  <c r="AG689" i="2"/>
  <c r="AG687" i="2"/>
  <c r="AG671" i="2"/>
  <c r="AG723" i="2"/>
  <c r="AG705" i="2"/>
  <c r="AG700" i="2"/>
  <c r="AG629" i="2"/>
  <c r="AG697" i="2"/>
  <c r="AG713" i="2"/>
  <c r="AG719" i="2"/>
  <c r="AG726" i="2"/>
  <c r="AG730" i="2"/>
  <c r="AG677" i="2"/>
  <c r="AF635" i="2"/>
  <c r="AF595" i="2"/>
  <c r="AF634" i="2"/>
  <c r="AF78" i="2"/>
  <c r="AF355" i="2"/>
  <c r="AF434" i="2"/>
  <c r="AF407" i="2"/>
  <c r="AF544" i="2"/>
  <c r="AF364" i="2"/>
  <c r="AF526" i="2"/>
  <c r="AF395" i="2"/>
  <c r="AF479" i="2"/>
  <c r="AF160" i="2"/>
  <c r="AF674" i="2"/>
  <c r="AF144" i="2"/>
  <c r="AF488" i="2"/>
  <c r="AF363" i="2"/>
  <c r="AF486" i="2"/>
  <c r="AF43" i="2"/>
  <c r="AF663" i="2"/>
  <c r="AF449" i="2"/>
  <c r="AF383" i="2"/>
  <c r="AF378" i="2"/>
  <c r="AF53" i="2"/>
  <c r="AF566" i="2"/>
  <c r="AF207" i="2"/>
  <c r="AF607" i="2"/>
  <c r="AF239" i="2"/>
  <c r="AF325" i="2"/>
  <c r="AF587" i="2"/>
  <c r="AF646" i="2"/>
  <c r="AF382" i="2"/>
  <c r="AF63" i="2"/>
  <c r="AF561" i="2"/>
  <c r="AF3" i="2"/>
  <c r="AF56" i="2"/>
  <c r="AF419" i="2"/>
  <c r="AF584" i="2"/>
  <c r="AF208" i="2"/>
  <c r="AF94" i="2"/>
  <c r="AF330" i="2"/>
  <c r="AF276" i="2"/>
  <c r="AF510" i="2"/>
  <c r="AF379" i="2"/>
  <c r="AF545" i="2"/>
  <c r="AF77" i="2"/>
  <c r="AF177" i="2"/>
  <c r="AF117" i="2"/>
  <c r="AF238" i="2"/>
  <c r="AF313" i="2"/>
  <c r="AF454" i="2"/>
  <c r="AF408" i="2"/>
  <c r="AF133" i="2"/>
  <c r="AF72" i="2"/>
  <c r="AF302" i="2"/>
  <c r="AF503" i="2"/>
  <c r="AF403" i="2"/>
  <c r="AF118" i="2"/>
  <c r="AF581" i="2"/>
  <c r="AF252" i="2"/>
  <c r="AF467" i="2"/>
  <c r="AF337" i="2"/>
  <c r="AF227" i="2"/>
  <c r="AF281" i="2"/>
  <c r="AF293" i="2"/>
  <c r="AF111" i="2"/>
  <c r="AF110" i="2"/>
  <c r="AF459" i="2"/>
  <c r="AF351" i="2"/>
  <c r="AF436" i="2"/>
  <c r="AF394" i="2"/>
  <c r="AF70" i="2"/>
  <c r="AF248" i="2"/>
  <c r="AF113" i="2"/>
  <c r="AF259" i="2"/>
  <c r="AF428" i="2"/>
  <c r="AF368" i="2"/>
  <c r="AF106" i="2"/>
  <c r="AF384" i="2"/>
  <c r="AF620" i="2"/>
  <c r="AF215" i="2"/>
  <c r="AF517" i="2"/>
  <c r="AF258" i="2"/>
  <c r="AF505" i="2"/>
  <c r="AF190" i="2"/>
  <c r="AF36" i="2"/>
  <c r="AF441" i="2"/>
  <c r="AF116" i="2"/>
  <c r="AF157" i="2"/>
  <c r="AF696" i="2"/>
  <c r="AF300" i="2"/>
  <c r="AF233" i="2"/>
  <c r="AF334" i="2"/>
  <c r="AF497" i="2"/>
  <c r="AF425" i="2"/>
  <c r="AF301" i="2"/>
  <c r="AF8" i="2"/>
  <c r="AF11" i="2"/>
  <c r="AF97" i="2"/>
  <c r="AF622" i="2"/>
  <c r="AF57" i="2"/>
  <c r="AF90" i="2"/>
  <c r="AF76" i="2"/>
  <c r="AF312" i="2"/>
  <c r="AF391" i="2"/>
  <c r="AF427" i="2"/>
  <c r="AF86" i="2"/>
  <c r="AF326" i="2"/>
  <c r="AF168" i="2"/>
  <c r="AF688" i="2"/>
  <c r="AF260" i="2"/>
  <c r="AF186" i="2"/>
  <c r="AF65" i="2"/>
  <c r="AF84" i="2"/>
  <c r="AF493" i="2"/>
  <c r="AF332" i="2"/>
  <c r="AF511" i="2"/>
  <c r="AF224" i="2"/>
  <c r="AF406" i="2"/>
  <c r="AF147" i="2"/>
  <c r="AF192" i="2"/>
  <c r="AF641" i="2"/>
  <c r="AF27" i="2"/>
  <c r="AF42" i="2"/>
  <c r="AF371" i="2"/>
  <c r="AF244" i="2"/>
  <c r="AF108" i="2"/>
  <c r="AF217" i="2"/>
  <c r="AF386" i="2"/>
  <c r="AF44" i="2"/>
  <c r="AF245" i="2"/>
  <c r="AF14" i="2"/>
  <c r="AF706" i="2"/>
  <c r="AF356" i="2"/>
  <c r="AF658" i="2"/>
  <c r="AF686" i="2"/>
  <c r="AF409" i="2"/>
  <c r="AF361" i="2"/>
  <c r="AF533" i="2"/>
  <c r="AF262" i="2"/>
  <c r="AF265" i="2"/>
  <c r="AF715" i="2"/>
  <c r="AF254" i="2"/>
  <c r="AF216" i="2"/>
  <c r="AF661" i="2"/>
  <c r="AF286" i="2"/>
  <c r="AF357" i="2"/>
  <c r="AF242" i="2"/>
  <c r="AF234" i="2"/>
  <c r="AF317" i="2"/>
  <c r="AF193" i="2"/>
  <c r="AF119" i="2"/>
  <c r="AF138" i="2"/>
  <c r="AF506" i="2"/>
  <c r="AF188" i="2"/>
  <c r="AF13" i="2"/>
  <c r="AF381" i="2"/>
  <c r="AF583" i="2"/>
  <c r="AF343" i="2"/>
  <c r="AF130" i="2"/>
  <c r="AF236" i="2"/>
  <c r="AF183" i="2"/>
  <c r="AF534" i="2"/>
  <c r="AF509" i="2"/>
  <c r="AF520" i="2"/>
  <c r="AF476" i="2"/>
  <c r="AF23" i="2"/>
  <c r="AF490" i="2"/>
  <c r="AF541" i="2"/>
  <c r="AF639" i="2"/>
  <c r="AF547" i="2"/>
  <c r="AF642" i="2"/>
  <c r="AF551" i="2"/>
  <c r="AF295" i="2"/>
  <c r="AF655" i="2"/>
  <c r="AF593" i="2"/>
  <c r="AF650" i="2"/>
  <c r="AF473" i="2"/>
  <c r="AF277" i="2"/>
  <c r="AF610" i="2"/>
  <c r="AF228" i="2"/>
  <c r="AF359" i="2"/>
  <c r="AF304" i="2"/>
  <c r="AF633" i="2"/>
  <c r="AF37" i="2"/>
  <c r="AF142" i="2"/>
  <c r="AF529" i="2"/>
  <c r="AF185" i="2"/>
  <c r="AF632" i="2"/>
  <c r="AF621" i="2"/>
  <c r="AF145" i="2"/>
  <c r="AF565" i="2"/>
  <c r="AF225" i="2"/>
  <c r="AF498" i="2"/>
  <c r="AF124" i="2"/>
  <c r="AF660" i="2"/>
  <c r="AF424" i="2"/>
  <c r="AF256" i="2"/>
  <c r="AF45" i="2"/>
  <c r="AF25" i="2"/>
  <c r="AF570" i="2"/>
  <c r="AF241" i="2"/>
  <c r="AF668" i="2"/>
  <c r="AF89" i="2"/>
  <c r="AF524" i="2"/>
  <c r="AF5" i="2"/>
  <c r="AF523" i="2"/>
  <c r="AF40" i="2"/>
  <c r="AF253" i="2"/>
  <c r="AF96" i="2"/>
  <c r="AF442" i="2"/>
  <c r="AF464" i="2"/>
  <c r="AF469" i="2"/>
  <c r="AF52" i="2"/>
  <c r="AF167" i="2"/>
  <c r="AF491" i="2"/>
  <c r="AF431" i="2"/>
  <c r="AF146" i="2"/>
  <c r="AF480" i="2"/>
  <c r="AF447" i="2"/>
  <c r="AF559" i="2"/>
  <c r="AF120" i="2"/>
  <c r="AF49" i="2"/>
  <c r="AF347" i="2"/>
  <c r="AF73" i="2"/>
  <c r="AF235" i="2"/>
  <c r="AF582" i="2"/>
  <c r="AF80" i="2"/>
  <c r="AF711" i="2"/>
  <c r="AF472" i="2"/>
  <c r="AF346" i="2"/>
  <c r="AF264" i="2"/>
  <c r="AF47" i="2"/>
  <c r="AF487" i="2"/>
  <c r="AF518" i="2"/>
  <c r="AF450" i="2"/>
  <c r="AF12" i="2"/>
  <c r="AF388" i="2"/>
  <c r="AF669" i="2"/>
  <c r="AF247" i="2"/>
  <c r="AF64" i="2"/>
  <c r="AF353" i="2"/>
  <c r="AF257" i="2"/>
  <c r="AF171" i="2"/>
  <c r="AF372" i="2"/>
  <c r="AF573" i="2"/>
  <c r="AF331" i="2"/>
  <c r="AF315" i="2"/>
  <c r="AF366" i="2"/>
  <c r="AF400" i="2"/>
  <c r="AF348" i="2"/>
  <c r="AF9" i="2"/>
  <c r="AF560" i="2"/>
  <c r="AF69" i="2"/>
  <c r="AF79" i="2"/>
  <c r="AF175" i="2"/>
  <c r="AF694" i="2"/>
  <c r="AF703" i="2"/>
  <c r="AF352" i="2"/>
  <c r="AF445" i="2"/>
  <c r="AF578" i="2"/>
  <c r="AF417" i="2"/>
  <c r="AF41" i="2"/>
  <c r="AF492" i="2"/>
  <c r="AF340" i="2"/>
  <c r="AF16" i="2"/>
  <c r="AF691" i="2"/>
  <c r="AF605" i="2"/>
  <c r="AF83" i="2"/>
  <c r="AF443" i="2"/>
  <c r="AF426" i="2"/>
  <c r="AF307" i="2"/>
  <c r="AF370" i="2"/>
  <c r="AF218" i="2"/>
  <c r="AF308" i="2"/>
  <c r="AF376" i="2"/>
  <c r="AF194" i="2"/>
  <c r="AF444" i="2"/>
  <c r="AF452" i="2"/>
  <c r="AF462" i="2"/>
  <c r="AF618" i="2"/>
  <c r="AF114" i="2"/>
  <c r="AF415" i="2"/>
  <c r="AF59" i="2"/>
  <c r="AF303" i="2"/>
  <c r="AF74" i="2"/>
  <c r="AF109" i="2"/>
  <c r="AF474" i="2"/>
  <c r="AF4" i="2"/>
  <c r="AF342" i="2"/>
  <c r="AF354" i="2"/>
  <c r="AF289" i="2"/>
  <c r="AF204" i="2"/>
  <c r="AF448" i="2"/>
  <c r="AF644" i="2"/>
  <c r="AF502" i="2"/>
  <c r="AF539" i="2"/>
  <c r="AF121" i="2"/>
  <c r="AF681" i="2"/>
  <c r="AF557" i="2"/>
  <c r="AF567" i="2"/>
  <c r="AF609" i="2"/>
  <c r="AF39" i="2"/>
  <c r="AF513" i="2"/>
  <c r="AF387" i="2"/>
  <c r="AF222" i="2"/>
  <c r="AF220" i="2"/>
  <c r="AF128" i="2"/>
  <c r="AF291" i="2"/>
  <c r="AF554" i="2"/>
  <c r="AF335" i="2"/>
  <c r="AF282" i="2"/>
  <c r="AF85" i="2"/>
  <c r="AF255" i="2"/>
  <c r="AF292" i="2"/>
  <c r="AF210" i="2"/>
  <c r="AF500" i="2"/>
  <c r="AF164" i="2"/>
  <c r="AF393" i="2"/>
  <c r="AF154" i="2"/>
  <c r="AF269" i="2"/>
  <c r="AF91" i="2"/>
  <c r="AF564" i="2"/>
  <c r="AF321" i="2"/>
  <c r="AF446" i="2"/>
  <c r="AF675" i="2"/>
  <c r="AF29" i="2"/>
  <c r="AF285" i="2"/>
  <c r="AF223" i="2"/>
  <c r="AF214" i="2"/>
  <c r="AF148" i="2"/>
  <c r="AF329" i="2"/>
  <c r="AF718" i="2"/>
  <c r="AF279" i="2"/>
  <c r="AF213" i="2"/>
  <c r="AF579" i="2"/>
  <c r="AF350" i="2"/>
  <c r="AF532" i="2"/>
  <c r="AF574" i="2"/>
  <c r="AF136" i="2"/>
  <c r="AF274" i="2"/>
  <c r="AF75" i="2"/>
  <c r="AF283" i="2"/>
  <c r="AF140" i="2"/>
  <c r="AF31" i="2"/>
  <c r="AF115" i="2"/>
  <c r="AF250" i="2"/>
  <c r="AF155" i="2"/>
  <c r="AF273" i="2"/>
  <c r="AF333" i="2"/>
  <c r="AF122" i="2"/>
  <c r="AF369" i="2"/>
  <c r="AF181" i="2"/>
  <c r="AF640" i="2"/>
  <c r="AF32" i="2"/>
  <c r="AF482" i="2"/>
  <c r="AF676" i="2"/>
  <c r="AF10" i="2"/>
  <c r="AF153" i="2"/>
  <c r="AF87" i="2"/>
  <c r="AF690" i="2"/>
  <c r="AF556" i="2"/>
  <c r="AF174" i="2"/>
  <c r="AF310" i="2"/>
  <c r="AF149" i="2"/>
  <c r="AF67" i="2"/>
  <c r="AF604" i="2"/>
  <c r="AF643" i="2"/>
  <c r="AF19" i="2"/>
  <c r="AF463" i="2"/>
  <c r="AF249" i="2"/>
  <c r="AF585" i="2"/>
  <c r="AF68" i="2"/>
  <c r="AF596" i="2"/>
  <c r="AF597" i="2"/>
  <c r="AF232" i="2"/>
  <c r="AF460" i="2"/>
  <c r="AF151" i="2"/>
  <c r="AF6" i="2"/>
  <c r="AF54" i="2"/>
  <c r="AF626" i="2"/>
  <c r="AF575" i="2"/>
  <c r="AF2" i="2"/>
  <c r="AF572" i="2"/>
  <c r="AF298" i="2"/>
  <c r="AF461" i="2"/>
  <c r="AF275" i="2"/>
  <c r="AF475" i="2"/>
  <c r="AF615" i="2"/>
  <c r="AF649" i="2"/>
  <c r="AF226" i="2"/>
  <c r="AF203" i="2"/>
  <c r="AF294" i="2"/>
  <c r="AF15" i="2"/>
  <c r="AF159" i="2"/>
  <c r="AF440" i="2"/>
  <c r="AF311" i="2"/>
  <c r="AF456" i="2"/>
  <c r="AF18" i="2"/>
  <c r="AF92" i="2"/>
  <c r="AF672" i="2"/>
  <c r="AF271" i="2"/>
  <c r="AF196" i="2"/>
  <c r="AF209" i="2"/>
  <c r="AF20" i="2"/>
  <c r="AF112" i="2"/>
  <c r="AF66" i="2"/>
  <c r="AF278" i="2"/>
  <c r="AF612" i="2"/>
  <c r="AF344" i="2"/>
  <c r="AF268" i="2"/>
  <c r="AF166" i="2"/>
  <c r="AF150" i="2"/>
  <c r="AF60" i="2"/>
  <c r="AF647" i="2"/>
  <c r="AF202" i="2"/>
  <c r="AF88" i="2"/>
  <c r="AF349" i="2"/>
  <c r="AF219" i="2"/>
  <c r="AF527" i="2"/>
  <c r="AF512" i="2"/>
  <c r="AF231" i="2"/>
  <c r="AF163" i="2"/>
  <c r="AF229" i="2"/>
  <c r="AF93" i="2"/>
  <c r="AF180" i="2"/>
  <c r="AF21" i="2"/>
  <c r="AF531" i="2"/>
  <c r="AF396" i="2"/>
  <c r="AF48" i="2"/>
  <c r="AF184" i="2"/>
  <c r="AF107" i="2"/>
  <c r="AF24" i="2"/>
  <c r="AF477" i="2"/>
  <c r="AF240" i="2"/>
  <c r="AF55" i="2"/>
  <c r="AF345" i="2"/>
  <c r="AF542" i="2"/>
  <c r="AF397" i="2"/>
  <c r="AF729" i="2"/>
  <c r="AF628" i="2"/>
  <c r="AF318" i="2"/>
  <c r="AF611" i="2"/>
  <c r="AF594" i="2"/>
  <c r="AF508" i="2"/>
  <c r="AF199" i="2"/>
  <c r="AF46" i="2"/>
  <c r="AF322" i="2"/>
  <c r="AF137" i="2"/>
  <c r="AF568" i="2"/>
  <c r="AF22" i="2"/>
  <c r="AF699" i="2"/>
  <c r="AF704" i="2"/>
  <c r="AF287" i="2"/>
  <c r="AF657" i="2"/>
  <c r="AF616" i="2"/>
  <c r="AF530" i="2"/>
  <c r="AF651" i="2"/>
  <c r="AF158" i="2"/>
  <c r="AF410" i="2"/>
  <c r="AF707" i="2"/>
  <c r="AF284" i="2"/>
  <c r="AF125" i="2"/>
  <c r="AF416" i="2"/>
  <c r="AF528" i="2"/>
  <c r="AF653" i="2"/>
  <c r="AF165" i="2"/>
  <c r="AF438" i="2"/>
  <c r="AF586" i="2"/>
  <c r="AF205" i="2"/>
  <c r="AF414" i="2"/>
  <c r="AF380" i="2"/>
  <c r="AF373" i="2"/>
  <c r="AF7" i="2"/>
  <c r="AF105" i="2"/>
  <c r="AF598" i="2"/>
  <c r="AF98" i="2"/>
  <c r="AF162" i="2"/>
  <c r="AF61" i="2"/>
  <c r="AF546" i="2"/>
  <c r="AF58" i="2"/>
  <c r="AF716" i="2"/>
  <c r="AF423" i="2"/>
  <c r="AF514" i="2"/>
  <c r="AF374" i="2"/>
  <c r="AF537" i="2"/>
  <c r="AF34" i="2"/>
  <c r="AF266" i="2"/>
  <c r="AF152" i="2"/>
  <c r="AF296" i="2"/>
  <c r="AF465" i="2"/>
  <c r="AF172" i="2"/>
  <c r="AF494" i="2"/>
  <c r="AF489" i="2"/>
  <c r="AF710" i="2"/>
  <c r="AF692" i="2"/>
  <c r="AF179" i="2"/>
  <c r="AF580" i="2"/>
  <c r="AF100" i="2"/>
  <c r="AF323" i="2"/>
  <c r="AF709" i="2"/>
  <c r="AF603" i="2"/>
  <c r="AF679" i="2"/>
  <c r="AF320" i="2"/>
  <c r="AF161" i="2"/>
  <c r="AF499" i="2"/>
  <c r="AF17" i="2"/>
  <c r="AF26" i="2"/>
  <c r="AF552" i="2"/>
  <c r="AF429" i="2"/>
  <c r="AF82" i="2"/>
  <c r="AF553" i="2"/>
  <c r="AF507" i="2"/>
  <c r="AF81" i="2"/>
  <c r="AF485" i="2"/>
  <c r="AF280" i="2"/>
  <c r="AF200" i="2"/>
  <c r="AF123" i="2"/>
  <c r="AF470" i="2"/>
  <c r="AF623" i="2"/>
  <c r="AF143" i="2"/>
  <c r="AF28" i="2"/>
  <c r="AF50" i="2"/>
  <c r="AF432" i="2"/>
  <c r="AF129" i="2"/>
  <c r="AF538" i="2"/>
  <c r="AF420" i="2"/>
  <c r="AF592" i="2"/>
  <c r="AF495" i="2"/>
  <c r="AF191" i="2"/>
  <c r="AF701" i="2"/>
  <c r="AF451" i="2"/>
  <c r="AF38" i="2"/>
  <c r="AF525" i="2"/>
  <c r="AF536" i="2"/>
  <c r="AF390" i="2"/>
  <c r="AF481" i="2"/>
  <c r="AF727" i="2"/>
  <c r="AF261" i="2"/>
  <c r="AF519" i="2"/>
  <c r="AF377" i="2"/>
  <c r="AF466" i="2"/>
  <c r="AF411" i="2"/>
  <c r="AF627" i="2"/>
  <c r="AF614" i="2"/>
  <c r="AF721" i="2"/>
  <c r="AF237" i="2"/>
  <c r="AF402" i="2"/>
  <c r="AF478" i="2"/>
  <c r="AF613" i="2"/>
  <c r="AF290" i="2"/>
  <c r="AF102" i="2"/>
  <c r="AF664" i="2"/>
  <c r="AF652" i="2"/>
  <c r="AF422" i="2"/>
  <c r="AF104" i="2"/>
  <c r="AF327" i="2"/>
  <c r="AF251" i="2"/>
  <c r="AF30" i="2"/>
  <c r="AF606" i="2"/>
  <c r="AF132" i="2"/>
  <c r="AF638" i="2"/>
  <c r="AF712" i="2"/>
  <c r="AF562" i="2"/>
  <c r="AF367" i="2"/>
  <c r="AF637" i="2"/>
  <c r="AF197" i="2"/>
  <c r="AF483" i="2"/>
  <c r="AF305" i="2"/>
  <c r="AF33" i="2"/>
  <c r="AF667" i="2"/>
  <c r="AF458" i="2"/>
  <c r="AF243" i="2"/>
  <c r="AF682" i="2"/>
  <c r="AF412" i="2"/>
  <c r="AF101" i="2"/>
  <c r="AF684" i="2"/>
  <c r="AF457" i="2"/>
  <c r="AF134" i="2"/>
  <c r="AF591" i="2"/>
  <c r="AF211" i="2"/>
  <c r="AF602" i="2"/>
  <c r="AF630" i="2"/>
  <c r="AF455" i="2"/>
  <c r="AF170" i="2"/>
  <c r="AF126" i="2"/>
  <c r="AF187" i="2"/>
  <c r="AF206" i="2"/>
  <c r="AF645" i="2"/>
  <c r="AF413" i="2"/>
  <c r="AF365" i="2"/>
  <c r="AF306" i="2"/>
  <c r="AF139" i="2"/>
  <c r="AF601" i="2"/>
  <c r="AF724" i="2"/>
  <c r="AF540" i="2"/>
  <c r="AF299" i="2"/>
  <c r="AF178" i="2"/>
  <c r="AF103" i="2"/>
  <c r="AF708" i="2"/>
  <c r="AF316" i="2"/>
  <c r="AF548" i="2"/>
  <c r="AF358" i="2"/>
  <c r="AF62" i="2"/>
  <c r="AF439" i="2"/>
  <c r="AF156" i="2"/>
  <c r="AF360" i="2"/>
  <c r="AF141" i="2"/>
  <c r="AF182" i="2"/>
  <c r="AF404" i="2"/>
  <c r="AF680" i="2"/>
  <c r="AF563" i="2"/>
  <c r="AF288" i="2"/>
  <c r="AF453" i="2"/>
  <c r="AF189" i="2"/>
  <c r="AF666" i="2"/>
  <c r="AF127" i="2"/>
  <c r="AF599" i="2"/>
  <c r="AF725" i="2"/>
  <c r="AF728" i="2"/>
  <c r="AF71" i="2"/>
  <c r="AF543" i="2"/>
  <c r="AF421" i="2"/>
  <c r="AF401" i="2"/>
  <c r="AF435" i="2"/>
  <c r="AF589" i="2"/>
  <c r="AF714" i="2"/>
  <c r="AF270" i="2"/>
  <c r="AF654" i="2"/>
  <c r="AF670" i="2"/>
  <c r="AF169" i="2"/>
  <c r="AF324" i="2"/>
  <c r="AF246" i="2"/>
  <c r="AF51" i="2"/>
  <c r="AF131" i="2"/>
  <c r="AF328" i="2"/>
  <c r="AF673" i="2"/>
  <c r="AF195" i="2"/>
  <c r="AF319" i="2"/>
  <c r="AF619" i="2"/>
  <c r="AF717" i="2"/>
  <c r="AF484" i="2"/>
  <c r="AF221" i="2"/>
  <c r="AF362" i="2"/>
  <c r="AF35" i="2"/>
  <c r="AF683" i="2"/>
  <c r="AF522" i="2"/>
  <c r="AF176" i="2"/>
  <c r="AF272" i="2"/>
  <c r="AF617" i="2"/>
  <c r="AF656" i="2"/>
  <c r="AF698" i="2"/>
  <c r="AF608" i="2"/>
  <c r="AF731" i="2"/>
  <c r="AF389" i="2"/>
  <c r="AF468" i="2"/>
  <c r="AF600" i="2"/>
  <c r="AF471" i="2"/>
  <c r="AF399" i="2"/>
  <c r="AF263" i="2"/>
  <c r="AF558" i="2"/>
  <c r="AF662" i="2"/>
  <c r="AF198" i="2"/>
  <c r="AF339" i="2"/>
  <c r="AF95" i="2"/>
  <c r="AF173" i="2"/>
  <c r="AF515" i="2"/>
  <c r="AF230" i="2"/>
  <c r="AF659" i="2"/>
  <c r="AF437" i="2"/>
  <c r="AF405" i="2"/>
  <c r="AF516" i="2"/>
  <c r="AF693" i="2"/>
  <c r="AF555" i="2"/>
  <c r="AF341" i="2"/>
  <c r="AF314" i="2"/>
  <c r="AF576" i="2"/>
  <c r="AF212" i="2"/>
  <c r="AF99" i="2"/>
  <c r="AF504" i="2"/>
  <c r="AF550" i="2"/>
  <c r="AF433" i="2"/>
  <c r="AF521" i="2"/>
  <c r="AF201" i="2"/>
  <c r="AF135" i="2"/>
  <c r="AF430" i="2"/>
  <c r="AF720" i="2"/>
  <c r="AF722" i="2"/>
  <c r="AF549" i="2"/>
  <c r="AF398" i="2"/>
  <c r="AF678" i="2"/>
  <c r="AF375" i="2"/>
  <c r="AF418" i="2"/>
  <c r="AF297" i="2"/>
  <c r="AF624" i="2"/>
  <c r="AF571" i="2"/>
  <c r="AF267" i="2"/>
  <c r="AF338" i="2"/>
  <c r="AF309" i="2"/>
  <c r="AF590" i="2"/>
  <c r="AF695" i="2"/>
  <c r="AF569" i="2"/>
  <c r="AF588" i="2"/>
  <c r="AF535" i="2"/>
  <c r="AF636" i="2"/>
  <c r="AF702" i="2"/>
  <c r="AF665" i="2"/>
  <c r="AF496" i="2"/>
  <c r="AF625" i="2"/>
  <c r="AF631" i="2"/>
  <c r="AF392" i="2"/>
  <c r="AF501" i="2"/>
  <c r="AF385" i="2"/>
  <c r="AF648" i="2"/>
  <c r="AF685" i="2"/>
  <c r="AF336" i="2"/>
  <c r="AF577" i="2"/>
  <c r="AF689" i="2"/>
  <c r="AF687" i="2"/>
  <c r="AF671" i="2"/>
  <c r="AF723" i="2"/>
  <c r="AF705" i="2"/>
  <c r="AF700" i="2"/>
  <c r="AF629" i="2"/>
  <c r="AF697" i="2"/>
  <c r="AF713" i="2"/>
  <c r="AF719" i="2"/>
  <c r="AF726" i="2"/>
  <c r="AF730" i="2"/>
  <c r="AF677" i="2"/>
  <c r="AE635" i="2"/>
  <c r="AE595" i="2"/>
  <c r="AE634" i="2"/>
  <c r="AE78" i="2"/>
  <c r="AE355" i="2"/>
  <c r="AE434" i="2"/>
  <c r="AE407" i="2"/>
  <c r="AE544" i="2"/>
  <c r="AE364" i="2"/>
  <c r="AE526" i="2"/>
  <c r="AE395" i="2"/>
  <c r="AE479" i="2"/>
  <c r="AE160" i="2"/>
  <c r="AE674" i="2"/>
  <c r="AE144" i="2"/>
  <c r="AE488" i="2"/>
  <c r="AE363" i="2"/>
  <c r="AE486" i="2"/>
  <c r="AE43" i="2"/>
  <c r="AE663" i="2"/>
  <c r="AE449" i="2"/>
  <c r="AE383" i="2"/>
  <c r="AE378" i="2"/>
  <c r="AE53" i="2"/>
  <c r="AE566" i="2"/>
  <c r="AE207" i="2"/>
  <c r="AE607" i="2"/>
  <c r="AE239" i="2"/>
  <c r="AE325" i="2"/>
  <c r="AE587" i="2"/>
  <c r="AE646" i="2"/>
  <c r="AE382" i="2"/>
  <c r="AE63" i="2"/>
  <c r="AE561" i="2"/>
  <c r="AE3" i="2"/>
  <c r="AE56" i="2"/>
  <c r="AE419" i="2"/>
  <c r="AE584" i="2"/>
  <c r="AE208" i="2"/>
  <c r="AE94" i="2"/>
  <c r="AE330" i="2"/>
  <c r="AE276" i="2"/>
  <c r="AE510" i="2"/>
  <c r="AE379" i="2"/>
  <c r="AE545" i="2"/>
  <c r="AE77" i="2"/>
  <c r="AE177" i="2"/>
  <c r="AE117" i="2"/>
  <c r="AE238" i="2"/>
  <c r="AE313" i="2"/>
  <c r="AE454" i="2"/>
  <c r="AE408" i="2"/>
  <c r="AE133" i="2"/>
  <c r="AE72" i="2"/>
  <c r="AE302" i="2"/>
  <c r="AE503" i="2"/>
  <c r="AE403" i="2"/>
  <c r="AE118" i="2"/>
  <c r="AE581" i="2"/>
  <c r="AE252" i="2"/>
  <c r="AE467" i="2"/>
  <c r="AE337" i="2"/>
  <c r="AE227" i="2"/>
  <c r="AE281" i="2"/>
  <c r="AE293" i="2"/>
  <c r="AE111" i="2"/>
  <c r="AE110" i="2"/>
  <c r="AE459" i="2"/>
  <c r="AE351" i="2"/>
  <c r="AE436" i="2"/>
  <c r="AE394" i="2"/>
  <c r="AE70" i="2"/>
  <c r="AE248" i="2"/>
  <c r="AE113" i="2"/>
  <c r="AE259" i="2"/>
  <c r="AE428" i="2"/>
  <c r="AE368" i="2"/>
  <c r="AE106" i="2"/>
  <c r="AE384" i="2"/>
  <c r="AE620" i="2"/>
  <c r="AE215" i="2"/>
  <c r="AE517" i="2"/>
  <c r="AE258" i="2"/>
  <c r="AE505" i="2"/>
  <c r="AE190" i="2"/>
  <c r="AE36" i="2"/>
  <c r="AE441" i="2"/>
  <c r="AE116" i="2"/>
  <c r="AE157" i="2"/>
  <c r="AE696" i="2"/>
  <c r="AE300" i="2"/>
  <c r="AE233" i="2"/>
  <c r="AE334" i="2"/>
  <c r="AE497" i="2"/>
  <c r="AE425" i="2"/>
  <c r="AE301" i="2"/>
  <c r="AE8" i="2"/>
  <c r="AE11" i="2"/>
  <c r="AE97" i="2"/>
  <c r="AE622" i="2"/>
  <c r="AE57" i="2"/>
  <c r="AE90" i="2"/>
  <c r="AE76" i="2"/>
  <c r="AE312" i="2"/>
  <c r="AE391" i="2"/>
  <c r="AE427" i="2"/>
  <c r="AE86" i="2"/>
  <c r="AE326" i="2"/>
  <c r="AE168" i="2"/>
  <c r="AE688" i="2"/>
  <c r="AE260" i="2"/>
  <c r="AE186" i="2"/>
  <c r="AE65" i="2"/>
  <c r="AE84" i="2"/>
  <c r="AE493" i="2"/>
  <c r="AE332" i="2"/>
  <c r="AE511" i="2"/>
  <c r="AE224" i="2"/>
  <c r="AE406" i="2"/>
  <c r="AE147" i="2"/>
  <c r="AE192" i="2"/>
  <c r="AE641" i="2"/>
  <c r="AE27" i="2"/>
  <c r="AE42" i="2"/>
  <c r="AE371" i="2"/>
  <c r="AE244" i="2"/>
  <c r="AE108" i="2"/>
  <c r="AE217" i="2"/>
  <c r="AE386" i="2"/>
  <c r="AE44" i="2"/>
  <c r="AE245" i="2"/>
  <c r="AE14" i="2"/>
  <c r="AE706" i="2"/>
  <c r="AE356" i="2"/>
  <c r="AE658" i="2"/>
  <c r="AE686" i="2"/>
  <c r="AE409" i="2"/>
  <c r="AE361" i="2"/>
  <c r="AE533" i="2"/>
  <c r="AE262" i="2"/>
  <c r="AE265" i="2"/>
  <c r="AE715" i="2"/>
  <c r="AE254" i="2"/>
  <c r="AE216" i="2"/>
  <c r="AE661" i="2"/>
  <c r="AE286" i="2"/>
  <c r="AE357" i="2"/>
  <c r="AE242" i="2"/>
  <c r="AE234" i="2"/>
  <c r="AE317" i="2"/>
  <c r="AE193" i="2"/>
  <c r="AE119" i="2"/>
  <c r="AE138" i="2"/>
  <c r="AE506" i="2"/>
  <c r="AE188" i="2"/>
  <c r="AE13" i="2"/>
  <c r="AE381" i="2"/>
  <c r="AE583" i="2"/>
  <c r="AE343" i="2"/>
  <c r="AE130" i="2"/>
  <c r="AE236" i="2"/>
  <c r="AE183" i="2"/>
  <c r="AE534" i="2"/>
  <c r="AE509" i="2"/>
  <c r="AE520" i="2"/>
  <c r="AE476" i="2"/>
  <c r="AE23" i="2"/>
  <c r="AE490" i="2"/>
  <c r="AE541" i="2"/>
  <c r="AE639" i="2"/>
  <c r="AE547" i="2"/>
  <c r="AE642" i="2"/>
  <c r="AE551" i="2"/>
  <c r="AE295" i="2"/>
  <c r="AE655" i="2"/>
  <c r="AE593" i="2"/>
  <c r="AE650" i="2"/>
  <c r="AE473" i="2"/>
  <c r="AE277" i="2"/>
  <c r="AE610" i="2"/>
  <c r="AE228" i="2"/>
  <c r="AE359" i="2"/>
  <c r="AE304" i="2"/>
  <c r="AE633" i="2"/>
  <c r="AE37" i="2"/>
  <c r="AE142" i="2"/>
  <c r="AE529" i="2"/>
  <c r="AE185" i="2"/>
  <c r="AE632" i="2"/>
  <c r="AE621" i="2"/>
  <c r="AE145" i="2"/>
  <c r="AE565" i="2"/>
  <c r="AE225" i="2"/>
  <c r="AE498" i="2"/>
  <c r="AE124" i="2"/>
  <c r="AE660" i="2"/>
  <c r="AE424" i="2"/>
  <c r="AE256" i="2"/>
  <c r="AE45" i="2"/>
  <c r="AE25" i="2"/>
  <c r="AE570" i="2"/>
  <c r="AE241" i="2"/>
  <c r="AE668" i="2"/>
  <c r="AE89" i="2"/>
  <c r="AE524" i="2"/>
  <c r="AE5" i="2"/>
  <c r="AE523" i="2"/>
  <c r="AE40" i="2"/>
  <c r="AE253" i="2"/>
  <c r="AE96" i="2"/>
  <c r="AE442" i="2"/>
  <c r="AE464" i="2"/>
  <c r="AE469" i="2"/>
  <c r="AE52" i="2"/>
  <c r="AE167" i="2"/>
  <c r="AE491" i="2"/>
  <c r="AE431" i="2"/>
  <c r="AE146" i="2"/>
  <c r="AE480" i="2"/>
  <c r="AE447" i="2"/>
  <c r="AE559" i="2"/>
  <c r="AE120" i="2"/>
  <c r="AE49" i="2"/>
  <c r="AE347" i="2"/>
  <c r="AE73" i="2"/>
  <c r="AE235" i="2"/>
  <c r="AE582" i="2"/>
  <c r="AE80" i="2"/>
  <c r="AE711" i="2"/>
  <c r="AE472" i="2"/>
  <c r="AE346" i="2"/>
  <c r="AE264" i="2"/>
  <c r="AE47" i="2"/>
  <c r="AE487" i="2"/>
  <c r="AE518" i="2"/>
  <c r="AE450" i="2"/>
  <c r="AE12" i="2"/>
  <c r="AE388" i="2"/>
  <c r="AE669" i="2"/>
  <c r="AE247" i="2"/>
  <c r="AE64" i="2"/>
  <c r="AE353" i="2"/>
  <c r="AE257" i="2"/>
  <c r="AE171" i="2"/>
  <c r="AE372" i="2"/>
  <c r="AE573" i="2"/>
  <c r="AE331" i="2"/>
  <c r="AE315" i="2"/>
  <c r="L63" i="3" s="1"/>
  <c r="AE366" i="2"/>
  <c r="AE400" i="2"/>
  <c r="AE348" i="2"/>
  <c r="AE9" i="2"/>
  <c r="AE560" i="2"/>
  <c r="AE69" i="2"/>
  <c r="AE79" i="2"/>
  <c r="AE175" i="2"/>
  <c r="AE694" i="2"/>
  <c r="AE703" i="2"/>
  <c r="AE352" i="2"/>
  <c r="AE445" i="2"/>
  <c r="AE578" i="2"/>
  <c r="AE417" i="2"/>
  <c r="AE41" i="2"/>
  <c r="AE492" i="2"/>
  <c r="AE340" i="2"/>
  <c r="AE16" i="2"/>
  <c r="AE691" i="2"/>
  <c r="AE605" i="2"/>
  <c r="AE83" i="2"/>
  <c r="AE443" i="2"/>
  <c r="AE426" i="2"/>
  <c r="AE307" i="2"/>
  <c r="AE370" i="2"/>
  <c r="AE218" i="2"/>
  <c r="AE308" i="2"/>
  <c r="AE376" i="2"/>
  <c r="AE194" i="2"/>
  <c r="AE444" i="2"/>
  <c r="AE452" i="2"/>
  <c r="AE462" i="2"/>
  <c r="AE618" i="2"/>
  <c r="AE114" i="2"/>
  <c r="AE415" i="2"/>
  <c r="AE59" i="2"/>
  <c r="AE303" i="2"/>
  <c r="AE74" i="2"/>
  <c r="AE109" i="2"/>
  <c r="AE474" i="2"/>
  <c r="AE4" i="2"/>
  <c r="AE342" i="2"/>
  <c r="AE354" i="2"/>
  <c r="AE289" i="2"/>
  <c r="AE204" i="2"/>
  <c r="AE448" i="2"/>
  <c r="AE644" i="2"/>
  <c r="AE502" i="2"/>
  <c r="AE539" i="2"/>
  <c r="AE121" i="2"/>
  <c r="AE681" i="2"/>
  <c r="AE557" i="2"/>
  <c r="AE567" i="2"/>
  <c r="AE609" i="2"/>
  <c r="AE39" i="2"/>
  <c r="AE513" i="2"/>
  <c r="AE387" i="2"/>
  <c r="AE222" i="2"/>
  <c r="AE220" i="2"/>
  <c r="AE128" i="2"/>
  <c r="AE291" i="2"/>
  <c r="AE554" i="2"/>
  <c r="AE335" i="2"/>
  <c r="AE282" i="2"/>
  <c r="AE85" i="2"/>
  <c r="AE255" i="2"/>
  <c r="AE292" i="2"/>
  <c r="AE210" i="2"/>
  <c r="AE500" i="2"/>
  <c r="AE164" i="2"/>
  <c r="AE393" i="2"/>
  <c r="AE154" i="2"/>
  <c r="AE269" i="2"/>
  <c r="AE91" i="2"/>
  <c r="AE564" i="2"/>
  <c r="AE321" i="2"/>
  <c r="AE446" i="2"/>
  <c r="AE675" i="2"/>
  <c r="AE29" i="2"/>
  <c r="AE285" i="2"/>
  <c r="AE223" i="2"/>
  <c r="AE214" i="2"/>
  <c r="AE148" i="2"/>
  <c r="AE329" i="2"/>
  <c r="AE718" i="2"/>
  <c r="AE279" i="2"/>
  <c r="AE213" i="2"/>
  <c r="AE579" i="2"/>
  <c r="AE350" i="2"/>
  <c r="AE532" i="2"/>
  <c r="AE574" i="2"/>
  <c r="AE136" i="2"/>
  <c r="AE274" i="2"/>
  <c r="AE75" i="2"/>
  <c r="AE283" i="2"/>
  <c r="AE140" i="2"/>
  <c r="AE31" i="2"/>
  <c r="AE115" i="2"/>
  <c r="AE250" i="2"/>
  <c r="AE155" i="2"/>
  <c r="AE273" i="2"/>
  <c r="AE333" i="2"/>
  <c r="AE122" i="2"/>
  <c r="AE369" i="2"/>
  <c r="AE181" i="2"/>
  <c r="AE640" i="2"/>
  <c r="AE32" i="2"/>
  <c r="AE482" i="2"/>
  <c r="AE676" i="2"/>
  <c r="AE10" i="2"/>
  <c r="AE153" i="2"/>
  <c r="AE87" i="2"/>
  <c r="AE690" i="2"/>
  <c r="AE556" i="2"/>
  <c r="AE174" i="2"/>
  <c r="AE310" i="2"/>
  <c r="AE149" i="2"/>
  <c r="AE67" i="2"/>
  <c r="AE604" i="2"/>
  <c r="AE643" i="2"/>
  <c r="AE19" i="2"/>
  <c r="AE463" i="2"/>
  <c r="AE249" i="2"/>
  <c r="AE585" i="2"/>
  <c r="AE68" i="2"/>
  <c r="AE596" i="2"/>
  <c r="AE597" i="2"/>
  <c r="AE232" i="2"/>
  <c r="AE460" i="2"/>
  <c r="AE151" i="2"/>
  <c r="AE6" i="2"/>
  <c r="AE54" i="2"/>
  <c r="AE626" i="2"/>
  <c r="AE575" i="2"/>
  <c r="AE2" i="2"/>
  <c r="AE572" i="2"/>
  <c r="AE298" i="2"/>
  <c r="AE461" i="2"/>
  <c r="AE275" i="2"/>
  <c r="AE475" i="2"/>
  <c r="AE615" i="2"/>
  <c r="AE649" i="2"/>
  <c r="AE226" i="2"/>
  <c r="AE203" i="2"/>
  <c r="AE294" i="2"/>
  <c r="AE15" i="2"/>
  <c r="AE159" i="2"/>
  <c r="AE440" i="2"/>
  <c r="AE311" i="2"/>
  <c r="AE456" i="2"/>
  <c r="AE18" i="2"/>
  <c r="AE92" i="2"/>
  <c r="AE672" i="2"/>
  <c r="AE271" i="2"/>
  <c r="AE196" i="2"/>
  <c r="AE209" i="2"/>
  <c r="AE20" i="2"/>
  <c r="AE112" i="2"/>
  <c r="AE66" i="2"/>
  <c r="AE278" i="2"/>
  <c r="AE612" i="2"/>
  <c r="AE344" i="2"/>
  <c r="AE268" i="2"/>
  <c r="AE166" i="2"/>
  <c r="AE150" i="2"/>
  <c r="AE60" i="2"/>
  <c r="AE647" i="2"/>
  <c r="AE202" i="2"/>
  <c r="AE88" i="2"/>
  <c r="AE349" i="2"/>
  <c r="AE219" i="2"/>
  <c r="AE527" i="2"/>
  <c r="AE512" i="2"/>
  <c r="AE231" i="2"/>
  <c r="AE163" i="2"/>
  <c r="AE229" i="2"/>
  <c r="AE93" i="2"/>
  <c r="AE180" i="2"/>
  <c r="AE21" i="2"/>
  <c r="AE531" i="2"/>
  <c r="AE396" i="2"/>
  <c r="AE48" i="2"/>
  <c r="AE184" i="2"/>
  <c r="AE107" i="2"/>
  <c r="AE24" i="2"/>
  <c r="AE477" i="2"/>
  <c r="AE240" i="2"/>
  <c r="AE55" i="2"/>
  <c r="AE345" i="2"/>
  <c r="AE542" i="2"/>
  <c r="AE397" i="2"/>
  <c r="AE729" i="2"/>
  <c r="AE628" i="2"/>
  <c r="AE318" i="2"/>
  <c r="AE611" i="2"/>
  <c r="AE594" i="2"/>
  <c r="AE508" i="2"/>
  <c r="AE199" i="2"/>
  <c r="AE46" i="2"/>
  <c r="AE322" i="2"/>
  <c r="AE137" i="2"/>
  <c r="AE568" i="2"/>
  <c r="AE22" i="2"/>
  <c r="AE699" i="2"/>
  <c r="AE704" i="2"/>
  <c r="AE287" i="2"/>
  <c r="AE657" i="2"/>
  <c r="AE616" i="2"/>
  <c r="AE530" i="2"/>
  <c r="AE651" i="2"/>
  <c r="AE158" i="2"/>
  <c r="AE410" i="2"/>
  <c r="AE707" i="2"/>
  <c r="AE284" i="2"/>
  <c r="AE125" i="2"/>
  <c r="AE416" i="2"/>
  <c r="AE528" i="2"/>
  <c r="AE653" i="2"/>
  <c r="AE165" i="2"/>
  <c r="AE438" i="2"/>
  <c r="AE586" i="2"/>
  <c r="AE205" i="2"/>
  <c r="AE414" i="2"/>
  <c r="AE380" i="2"/>
  <c r="AE373" i="2"/>
  <c r="AE7" i="2"/>
  <c r="AE105" i="2"/>
  <c r="AE598" i="2"/>
  <c r="AE98" i="2"/>
  <c r="AE162" i="2"/>
  <c r="AE61" i="2"/>
  <c r="AE546" i="2"/>
  <c r="AE58" i="2"/>
  <c r="AE716" i="2"/>
  <c r="AE423" i="2"/>
  <c r="AE514" i="2"/>
  <c r="AE374" i="2"/>
  <c r="AE537" i="2"/>
  <c r="AE34" i="2"/>
  <c r="AE266" i="2"/>
  <c r="AE152" i="2"/>
  <c r="AE296" i="2"/>
  <c r="AE465" i="2"/>
  <c r="AE172" i="2"/>
  <c r="AE494" i="2"/>
  <c r="AE489" i="2"/>
  <c r="AE710" i="2"/>
  <c r="AE692" i="2"/>
  <c r="AE179" i="2"/>
  <c r="AE580" i="2"/>
  <c r="AE100" i="2"/>
  <c r="AE323" i="2"/>
  <c r="AE709" i="2"/>
  <c r="AE603" i="2"/>
  <c r="AE679" i="2"/>
  <c r="AE320" i="2"/>
  <c r="AE161" i="2"/>
  <c r="AE499" i="2"/>
  <c r="AE17" i="2"/>
  <c r="AE26" i="2"/>
  <c r="AE552" i="2"/>
  <c r="AE429" i="2"/>
  <c r="AE82" i="2"/>
  <c r="AE553" i="2"/>
  <c r="AE507" i="2"/>
  <c r="AE81" i="2"/>
  <c r="AE485" i="2"/>
  <c r="AE280" i="2"/>
  <c r="AE200" i="2"/>
  <c r="AE123" i="2"/>
  <c r="AE470" i="2"/>
  <c r="AE623" i="2"/>
  <c r="AE143" i="2"/>
  <c r="AE28" i="2"/>
  <c r="AE50" i="2"/>
  <c r="AE432" i="2"/>
  <c r="AE129" i="2"/>
  <c r="AE538" i="2"/>
  <c r="AE420" i="2"/>
  <c r="AE592" i="2"/>
  <c r="AE495" i="2"/>
  <c r="AE191" i="2"/>
  <c r="AE701" i="2"/>
  <c r="AE451" i="2"/>
  <c r="AE38" i="2"/>
  <c r="AE525" i="2"/>
  <c r="AE536" i="2"/>
  <c r="AE390" i="2"/>
  <c r="AE481" i="2"/>
  <c r="AE727" i="2"/>
  <c r="AE261" i="2"/>
  <c r="AE519" i="2"/>
  <c r="AE377" i="2"/>
  <c r="AE466" i="2"/>
  <c r="AE411" i="2"/>
  <c r="AE627" i="2"/>
  <c r="AE614" i="2"/>
  <c r="AE721" i="2"/>
  <c r="AE237" i="2"/>
  <c r="AE402" i="2"/>
  <c r="AE478" i="2"/>
  <c r="AE613" i="2"/>
  <c r="AE290" i="2"/>
  <c r="AE102" i="2"/>
  <c r="AE664" i="2"/>
  <c r="AE652" i="2"/>
  <c r="AE422" i="2"/>
  <c r="AE104" i="2"/>
  <c r="AE327" i="2"/>
  <c r="AE251" i="2"/>
  <c r="AE30" i="2"/>
  <c r="AE606" i="2"/>
  <c r="AE132" i="2"/>
  <c r="AE638" i="2"/>
  <c r="AE712" i="2"/>
  <c r="AE562" i="2"/>
  <c r="AE367" i="2"/>
  <c r="AE637" i="2"/>
  <c r="AE197" i="2"/>
  <c r="AE483" i="2"/>
  <c r="AE305" i="2"/>
  <c r="AE33" i="2"/>
  <c r="AE667" i="2"/>
  <c r="AE458" i="2"/>
  <c r="AE243" i="2"/>
  <c r="AE682" i="2"/>
  <c r="AE412" i="2"/>
  <c r="AE101" i="2"/>
  <c r="AE684" i="2"/>
  <c r="AE457" i="2"/>
  <c r="AE134" i="2"/>
  <c r="AE591" i="2"/>
  <c r="AE211" i="2"/>
  <c r="AE602" i="2"/>
  <c r="AE630" i="2"/>
  <c r="AE455" i="2"/>
  <c r="AE170" i="2"/>
  <c r="AE126" i="2"/>
  <c r="AE187" i="2"/>
  <c r="AE206" i="2"/>
  <c r="AE645" i="2"/>
  <c r="AE413" i="2"/>
  <c r="AE365" i="2"/>
  <c r="AE306" i="2"/>
  <c r="AE139" i="2"/>
  <c r="AE601" i="2"/>
  <c r="AE724" i="2"/>
  <c r="AE540" i="2"/>
  <c r="AE299" i="2"/>
  <c r="AE178" i="2"/>
  <c r="AE103" i="2"/>
  <c r="AE708" i="2"/>
  <c r="AE316" i="2"/>
  <c r="AE548" i="2"/>
  <c r="AE358" i="2"/>
  <c r="AE62" i="2"/>
  <c r="AE439" i="2"/>
  <c r="AE156" i="2"/>
  <c r="AE360" i="2"/>
  <c r="AE141" i="2"/>
  <c r="AE182" i="2"/>
  <c r="AE404" i="2"/>
  <c r="AE680" i="2"/>
  <c r="AE563" i="2"/>
  <c r="AE288" i="2"/>
  <c r="AE453" i="2"/>
  <c r="AE189" i="2"/>
  <c r="AE666" i="2"/>
  <c r="AE127" i="2"/>
  <c r="AE599" i="2"/>
  <c r="AE725" i="2"/>
  <c r="AE728" i="2"/>
  <c r="AE71" i="2"/>
  <c r="AE543" i="2"/>
  <c r="AE421" i="2"/>
  <c r="AE401" i="2"/>
  <c r="AE435" i="2"/>
  <c r="AE589" i="2"/>
  <c r="AE714" i="2"/>
  <c r="AE270" i="2"/>
  <c r="AE654" i="2"/>
  <c r="AE670" i="2"/>
  <c r="AE169" i="2"/>
  <c r="AE324" i="2"/>
  <c r="AE246" i="2"/>
  <c r="AE51" i="2"/>
  <c r="AE131" i="2"/>
  <c r="AE328" i="2"/>
  <c r="AE673" i="2"/>
  <c r="AE195" i="2"/>
  <c r="AE319" i="2"/>
  <c r="AE619" i="2"/>
  <c r="AE717" i="2"/>
  <c r="AE484" i="2"/>
  <c r="AE221" i="2"/>
  <c r="AE362" i="2"/>
  <c r="AE35" i="2"/>
  <c r="AE683" i="2"/>
  <c r="AE522" i="2"/>
  <c r="AE176" i="2"/>
  <c r="AE272" i="2"/>
  <c r="AE617" i="2"/>
  <c r="AE656" i="2"/>
  <c r="AE698" i="2"/>
  <c r="AE608" i="2"/>
  <c r="AE731" i="2"/>
  <c r="AE389" i="2"/>
  <c r="AE468" i="2"/>
  <c r="AE600" i="2"/>
  <c r="AE471" i="2"/>
  <c r="AE399" i="2"/>
  <c r="AE263" i="2"/>
  <c r="AE558" i="2"/>
  <c r="AE662" i="2"/>
  <c r="AE198" i="2"/>
  <c r="AE339" i="2"/>
  <c r="AE95" i="2"/>
  <c r="AE173" i="2"/>
  <c r="AE515" i="2"/>
  <c r="AE230" i="2"/>
  <c r="AE659" i="2"/>
  <c r="AE437" i="2"/>
  <c r="AE405" i="2"/>
  <c r="AE516" i="2"/>
  <c r="AE693" i="2"/>
  <c r="AE555" i="2"/>
  <c r="AE341" i="2"/>
  <c r="AE314" i="2"/>
  <c r="AE576" i="2"/>
  <c r="AE212" i="2"/>
  <c r="AE99" i="2"/>
  <c r="AE504" i="2"/>
  <c r="AE550" i="2"/>
  <c r="AE433" i="2"/>
  <c r="AE521" i="2"/>
  <c r="AE201" i="2"/>
  <c r="AE135" i="2"/>
  <c r="AE430" i="2"/>
  <c r="AE720" i="2"/>
  <c r="AE722" i="2"/>
  <c r="AE549" i="2"/>
  <c r="AE398" i="2"/>
  <c r="AE678" i="2"/>
  <c r="AE375" i="2"/>
  <c r="AE418" i="2"/>
  <c r="AE297" i="2"/>
  <c r="AE624" i="2"/>
  <c r="AE571" i="2"/>
  <c r="AE267" i="2"/>
  <c r="AE338" i="2"/>
  <c r="AE309" i="2"/>
  <c r="AE590" i="2"/>
  <c r="AE695" i="2"/>
  <c r="AE569" i="2"/>
  <c r="AE588" i="2"/>
  <c r="AE535" i="2"/>
  <c r="AE636" i="2"/>
  <c r="AE702" i="2"/>
  <c r="AE665" i="2"/>
  <c r="AE496" i="2"/>
  <c r="AE625" i="2"/>
  <c r="AE631" i="2"/>
  <c r="AE392" i="2"/>
  <c r="AE501" i="2"/>
  <c r="AE385" i="2"/>
  <c r="AE648" i="2"/>
  <c r="AE685" i="2"/>
  <c r="AE336" i="2"/>
  <c r="AE577" i="2"/>
  <c r="AE689" i="2"/>
  <c r="AE687" i="2"/>
  <c r="AE671" i="2"/>
  <c r="AE723" i="2"/>
  <c r="AE705" i="2"/>
  <c r="AE700" i="2"/>
  <c r="AE629" i="2"/>
  <c r="AE697" i="2"/>
  <c r="AE713" i="2"/>
  <c r="AE719" i="2"/>
  <c r="AE726" i="2"/>
  <c r="AE730" i="2"/>
  <c r="AE677" i="2"/>
  <c r="AD635" i="2"/>
  <c r="AD595" i="2"/>
  <c r="AD634" i="2"/>
  <c r="AD78" i="2"/>
  <c r="AD355" i="2"/>
  <c r="AD434" i="2"/>
  <c r="AD407" i="2"/>
  <c r="AD544" i="2"/>
  <c r="AD364" i="2"/>
  <c r="AD526" i="2"/>
  <c r="AD395" i="2"/>
  <c r="AD479" i="2"/>
  <c r="AD160" i="2"/>
  <c r="AD674" i="2"/>
  <c r="AD144" i="2"/>
  <c r="AD488" i="2"/>
  <c r="AD363" i="2"/>
  <c r="AD486" i="2"/>
  <c r="AD43" i="2"/>
  <c r="AD663" i="2"/>
  <c r="AD449" i="2"/>
  <c r="AD383" i="2"/>
  <c r="AD378" i="2"/>
  <c r="AD53" i="2"/>
  <c r="AD566" i="2"/>
  <c r="AD207" i="2"/>
  <c r="AD607" i="2"/>
  <c r="AD239" i="2"/>
  <c r="AD325" i="2"/>
  <c r="AD587" i="2"/>
  <c r="AD646" i="2"/>
  <c r="AD382" i="2"/>
  <c r="AD63" i="2"/>
  <c r="AD561" i="2"/>
  <c r="AD3" i="2"/>
  <c r="AD56" i="2"/>
  <c r="AD419" i="2"/>
  <c r="AD584" i="2"/>
  <c r="AD208" i="2"/>
  <c r="AD94" i="2"/>
  <c r="AD330" i="2"/>
  <c r="AD276" i="2"/>
  <c r="AD510" i="2"/>
  <c r="AD379" i="2"/>
  <c r="AD545" i="2"/>
  <c r="AD77" i="2"/>
  <c r="AD177" i="2"/>
  <c r="AD117" i="2"/>
  <c r="AD238" i="2"/>
  <c r="AD313" i="2"/>
  <c r="AD454" i="2"/>
  <c r="AD408" i="2"/>
  <c r="AD133" i="2"/>
  <c r="AD72" i="2"/>
  <c r="AD302" i="2"/>
  <c r="AD503" i="2"/>
  <c r="AD403" i="2"/>
  <c r="AD118" i="2"/>
  <c r="AD581" i="2"/>
  <c r="AD252" i="2"/>
  <c r="AD467" i="2"/>
  <c r="AD337" i="2"/>
  <c r="AD227" i="2"/>
  <c r="AD281" i="2"/>
  <c r="AD293" i="2"/>
  <c r="AD111" i="2"/>
  <c r="AD110" i="2"/>
  <c r="AD459" i="2"/>
  <c r="AD351" i="2"/>
  <c r="AD436" i="2"/>
  <c r="AD394" i="2"/>
  <c r="AD70" i="2"/>
  <c r="AD248" i="2"/>
  <c r="AD113" i="2"/>
  <c r="AD259" i="2"/>
  <c r="AD428" i="2"/>
  <c r="AD368" i="2"/>
  <c r="AD106" i="2"/>
  <c r="AD384" i="2"/>
  <c r="AD620" i="2"/>
  <c r="AD215" i="2"/>
  <c r="AD517" i="2"/>
  <c r="AD258" i="2"/>
  <c r="AD505" i="2"/>
  <c r="AD190" i="2"/>
  <c r="AD36" i="2"/>
  <c r="AD441" i="2"/>
  <c r="AD116" i="2"/>
  <c r="AD157" i="2"/>
  <c r="AD696" i="2"/>
  <c r="AD300" i="2"/>
  <c r="AD233" i="2"/>
  <c r="AD334" i="2"/>
  <c r="AD497" i="2"/>
  <c r="AD425" i="2"/>
  <c r="AD301" i="2"/>
  <c r="AD8" i="2"/>
  <c r="AD11" i="2"/>
  <c r="AD97" i="2"/>
  <c r="AD622" i="2"/>
  <c r="AD57" i="2"/>
  <c r="AD90" i="2"/>
  <c r="AD76" i="2"/>
  <c r="AD312" i="2"/>
  <c r="AD391" i="2"/>
  <c r="AD427" i="2"/>
  <c r="AD86" i="2"/>
  <c r="AD326" i="2"/>
  <c r="AD168" i="2"/>
  <c r="AD688" i="2"/>
  <c r="AD260" i="2"/>
  <c r="AD186" i="2"/>
  <c r="AD65" i="2"/>
  <c r="AD84" i="2"/>
  <c r="AD493" i="2"/>
  <c r="AD332" i="2"/>
  <c r="AD511" i="2"/>
  <c r="AD224" i="2"/>
  <c r="AD406" i="2"/>
  <c r="AD147" i="2"/>
  <c r="AD192" i="2"/>
  <c r="AD641" i="2"/>
  <c r="AD27" i="2"/>
  <c r="AD42" i="2"/>
  <c r="AD371" i="2"/>
  <c r="AD244" i="2"/>
  <c r="AD108" i="2"/>
  <c r="AD217" i="2"/>
  <c r="AD386" i="2"/>
  <c r="AD44" i="2"/>
  <c r="AD245" i="2"/>
  <c r="AD14" i="2"/>
  <c r="AD706" i="2"/>
  <c r="AD356" i="2"/>
  <c r="AD658" i="2"/>
  <c r="AD686" i="2"/>
  <c r="AD409" i="2"/>
  <c r="AD361" i="2"/>
  <c r="AD533" i="2"/>
  <c r="AD262" i="2"/>
  <c r="AD265" i="2"/>
  <c r="AD715" i="2"/>
  <c r="AD254" i="2"/>
  <c r="AD216" i="2"/>
  <c r="AD661" i="2"/>
  <c r="AD286" i="2"/>
  <c r="AD357" i="2"/>
  <c r="AD242" i="2"/>
  <c r="AD234" i="2"/>
  <c r="AD317" i="2"/>
  <c r="AD193" i="2"/>
  <c r="AD119" i="2"/>
  <c r="AD138" i="2"/>
  <c r="AD506" i="2"/>
  <c r="AD188" i="2"/>
  <c r="AD13" i="2"/>
  <c r="AD381" i="2"/>
  <c r="AD583" i="2"/>
  <c r="AD343" i="2"/>
  <c r="AD130" i="2"/>
  <c r="AD236" i="2"/>
  <c r="AD183" i="2"/>
  <c r="AD534" i="2"/>
  <c r="AD509" i="2"/>
  <c r="AD520" i="2"/>
  <c r="AD476" i="2"/>
  <c r="AD23" i="2"/>
  <c r="AD490" i="2"/>
  <c r="AD541" i="2"/>
  <c r="AD639" i="2"/>
  <c r="AD547" i="2"/>
  <c r="AD642" i="2"/>
  <c r="AD551" i="2"/>
  <c r="AD295" i="2"/>
  <c r="AD655" i="2"/>
  <c r="AD593" i="2"/>
  <c r="AD650" i="2"/>
  <c r="AD473" i="2"/>
  <c r="AD277" i="2"/>
  <c r="AD610" i="2"/>
  <c r="AD228" i="2"/>
  <c r="AD359" i="2"/>
  <c r="AD304" i="2"/>
  <c r="AD633" i="2"/>
  <c r="AD37" i="2"/>
  <c r="AD142" i="2"/>
  <c r="AD529" i="2"/>
  <c r="AD185" i="2"/>
  <c r="AD632" i="2"/>
  <c r="AD621" i="2"/>
  <c r="AD145" i="2"/>
  <c r="AD565" i="2"/>
  <c r="AD225" i="2"/>
  <c r="AD498" i="2"/>
  <c r="AD124" i="2"/>
  <c r="AD660" i="2"/>
  <c r="AD424" i="2"/>
  <c r="AD256" i="2"/>
  <c r="AD45" i="2"/>
  <c r="AD25" i="2"/>
  <c r="AD570" i="2"/>
  <c r="AD241" i="2"/>
  <c r="AD668" i="2"/>
  <c r="AD89" i="2"/>
  <c r="AD524" i="2"/>
  <c r="AD5" i="2"/>
  <c r="AD523" i="2"/>
  <c r="AD40" i="2"/>
  <c r="AD253" i="2"/>
  <c r="AD96" i="2"/>
  <c r="AD442" i="2"/>
  <c r="AD464" i="2"/>
  <c r="AD469" i="2"/>
  <c r="AD52" i="2"/>
  <c r="AD167" i="2"/>
  <c r="AD491" i="2"/>
  <c r="AD431" i="2"/>
  <c r="AD146" i="2"/>
  <c r="AD480" i="2"/>
  <c r="AD447" i="2"/>
  <c r="AD559" i="2"/>
  <c r="AD120" i="2"/>
  <c r="AD49" i="2"/>
  <c r="AD347" i="2"/>
  <c r="AD73" i="2"/>
  <c r="AD235" i="2"/>
  <c r="AD582" i="2"/>
  <c r="AD80" i="2"/>
  <c r="AD711" i="2"/>
  <c r="AD472" i="2"/>
  <c r="AD346" i="2"/>
  <c r="AD264" i="2"/>
  <c r="AD47" i="2"/>
  <c r="AD487" i="2"/>
  <c r="AD518" i="2"/>
  <c r="AD450" i="2"/>
  <c r="AD12" i="2"/>
  <c r="AD388" i="2"/>
  <c r="AD669" i="2"/>
  <c r="AD247" i="2"/>
  <c r="AD64" i="2"/>
  <c r="AD353" i="2"/>
  <c r="AD257" i="2"/>
  <c r="AD171" i="2"/>
  <c r="AD372" i="2"/>
  <c r="AD573" i="2"/>
  <c r="AD331" i="2"/>
  <c r="AD315" i="2"/>
  <c r="AD366" i="2"/>
  <c r="AD400" i="2"/>
  <c r="AD348" i="2"/>
  <c r="AD9" i="2"/>
  <c r="AD560" i="2"/>
  <c r="AD69" i="2"/>
  <c r="AD79" i="2"/>
  <c r="AD175" i="2"/>
  <c r="AD694" i="2"/>
  <c r="AD703" i="2"/>
  <c r="AD352" i="2"/>
  <c r="AD445" i="2"/>
  <c r="AD578" i="2"/>
  <c r="AD417" i="2"/>
  <c r="AD41" i="2"/>
  <c r="AD492" i="2"/>
  <c r="AD340" i="2"/>
  <c r="AD16" i="2"/>
  <c r="AD691" i="2"/>
  <c r="AD605" i="2"/>
  <c r="AD83" i="2"/>
  <c r="AD443" i="2"/>
  <c r="AD426" i="2"/>
  <c r="AD307" i="2"/>
  <c r="AD370" i="2"/>
  <c r="AD218" i="2"/>
  <c r="AD308" i="2"/>
  <c r="AD376" i="2"/>
  <c r="AD194" i="2"/>
  <c r="AD444" i="2"/>
  <c r="AD452" i="2"/>
  <c r="AD462" i="2"/>
  <c r="AD618" i="2"/>
  <c r="AD114" i="2"/>
  <c r="AD415" i="2"/>
  <c r="AD59" i="2"/>
  <c r="AD303" i="2"/>
  <c r="AD74" i="2"/>
  <c r="AD109" i="2"/>
  <c r="AD474" i="2"/>
  <c r="AD4" i="2"/>
  <c r="AD342" i="2"/>
  <c r="AD354" i="2"/>
  <c r="AD289" i="2"/>
  <c r="AD204" i="2"/>
  <c r="AD448" i="2"/>
  <c r="AD644" i="2"/>
  <c r="AD502" i="2"/>
  <c r="AD539" i="2"/>
  <c r="AD121" i="2"/>
  <c r="AD681" i="2"/>
  <c r="AD557" i="2"/>
  <c r="AD567" i="2"/>
  <c r="AD609" i="2"/>
  <c r="AD39" i="2"/>
  <c r="AD513" i="2"/>
  <c r="AD387" i="2"/>
  <c r="AD222" i="2"/>
  <c r="AD220" i="2"/>
  <c r="AD128" i="2"/>
  <c r="AD291" i="2"/>
  <c r="AD554" i="2"/>
  <c r="AD335" i="2"/>
  <c r="AD282" i="2"/>
  <c r="AD85" i="2"/>
  <c r="AD255" i="2"/>
  <c r="AD292" i="2"/>
  <c r="AD210" i="2"/>
  <c r="AD500" i="2"/>
  <c r="AD164" i="2"/>
  <c r="AD393" i="2"/>
  <c r="AD154" i="2"/>
  <c r="AD269" i="2"/>
  <c r="AD91" i="2"/>
  <c r="AD564" i="2"/>
  <c r="AD321" i="2"/>
  <c r="AD446" i="2"/>
  <c r="AD675" i="2"/>
  <c r="AD29" i="2"/>
  <c r="AD285" i="2"/>
  <c r="AD223" i="2"/>
  <c r="AD214" i="2"/>
  <c r="AD148" i="2"/>
  <c r="AD329" i="2"/>
  <c r="AD718" i="2"/>
  <c r="AD279" i="2"/>
  <c r="AD213" i="2"/>
  <c r="AD579" i="2"/>
  <c r="AD350" i="2"/>
  <c r="AD532" i="2"/>
  <c r="AD574" i="2"/>
  <c r="AD136" i="2"/>
  <c r="AD274" i="2"/>
  <c r="AD75" i="2"/>
  <c r="AD283" i="2"/>
  <c r="AD140" i="2"/>
  <c r="AD31" i="2"/>
  <c r="AD115" i="2"/>
  <c r="AD250" i="2"/>
  <c r="AD155" i="2"/>
  <c r="AD273" i="2"/>
  <c r="AD333" i="2"/>
  <c r="AD122" i="2"/>
  <c r="AD369" i="2"/>
  <c r="AD181" i="2"/>
  <c r="AD640" i="2"/>
  <c r="AD32" i="2"/>
  <c r="AD482" i="2"/>
  <c r="AD676" i="2"/>
  <c r="AD10" i="2"/>
  <c r="AD153" i="2"/>
  <c r="AD87" i="2"/>
  <c r="AD690" i="2"/>
  <c r="AD556" i="2"/>
  <c r="AD174" i="2"/>
  <c r="AD310" i="2"/>
  <c r="AD149" i="2"/>
  <c r="AD67" i="2"/>
  <c r="AD604" i="2"/>
  <c r="AD643" i="2"/>
  <c r="AD19" i="2"/>
  <c r="AD463" i="2"/>
  <c r="AD249" i="2"/>
  <c r="AD585" i="2"/>
  <c r="AD68" i="2"/>
  <c r="AD596" i="2"/>
  <c r="AD597" i="2"/>
  <c r="AD232" i="2"/>
  <c r="AD460" i="2"/>
  <c r="AD151" i="2"/>
  <c r="AD6" i="2"/>
  <c r="AD54" i="2"/>
  <c r="AD626" i="2"/>
  <c r="AD575" i="2"/>
  <c r="AD2" i="2"/>
  <c r="AD572" i="2"/>
  <c r="AD298" i="2"/>
  <c r="AD461" i="2"/>
  <c r="AD275" i="2"/>
  <c r="AD475" i="2"/>
  <c r="AD615" i="2"/>
  <c r="AD649" i="2"/>
  <c r="AD226" i="2"/>
  <c r="AD203" i="2"/>
  <c r="AD294" i="2"/>
  <c r="AD15" i="2"/>
  <c r="AD159" i="2"/>
  <c r="AD440" i="2"/>
  <c r="AD311" i="2"/>
  <c r="AD456" i="2"/>
  <c r="AD18" i="2"/>
  <c r="AD92" i="2"/>
  <c r="AD672" i="2"/>
  <c r="AD271" i="2"/>
  <c r="AD196" i="2"/>
  <c r="AD209" i="2"/>
  <c r="AD20" i="2"/>
  <c r="AD112" i="2"/>
  <c r="AD66" i="2"/>
  <c r="AD278" i="2"/>
  <c r="AD612" i="2"/>
  <c r="AD344" i="2"/>
  <c r="AD268" i="2"/>
  <c r="AD166" i="2"/>
  <c r="AD150" i="2"/>
  <c r="AD60" i="2"/>
  <c r="AD647" i="2"/>
  <c r="AD202" i="2"/>
  <c r="AD88" i="2"/>
  <c r="AD349" i="2"/>
  <c r="AD219" i="2"/>
  <c r="AD527" i="2"/>
  <c r="AD512" i="2"/>
  <c r="AD231" i="2"/>
  <c r="AD163" i="2"/>
  <c r="AD229" i="2"/>
  <c r="AD93" i="2"/>
  <c r="AD180" i="2"/>
  <c r="AD21" i="2"/>
  <c r="AD531" i="2"/>
  <c r="AD396" i="2"/>
  <c r="AD48" i="2"/>
  <c r="AD184" i="2"/>
  <c r="AD107" i="2"/>
  <c r="AD24" i="2"/>
  <c r="AD477" i="2"/>
  <c r="AD240" i="2"/>
  <c r="AD55" i="2"/>
  <c r="AD345" i="2"/>
  <c r="AD542" i="2"/>
  <c r="AD397" i="2"/>
  <c r="AD729" i="2"/>
  <c r="AD628" i="2"/>
  <c r="AD318" i="2"/>
  <c r="AD611" i="2"/>
  <c r="AD594" i="2"/>
  <c r="AD508" i="2"/>
  <c r="AD199" i="2"/>
  <c r="AD46" i="2"/>
  <c r="AD322" i="2"/>
  <c r="AD137" i="2"/>
  <c r="AD568" i="2"/>
  <c r="AD22" i="2"/>
  <c r="AD699" i="2"/>
  <c r="AD704" i="2"/>
  <c r="AD287" i="2"/>
  <c r="AD657" i="2"/>
  <c r="AD616" i="2"/>
  <c r="AD530" i="2"/>
  <c r="AD651" i="2"/>
  <c r="AD158" i="2"/>
  <c r="AD410" i="2"/>
  <c r="AD707" i="2"/>
  <c r="AD284" i="2"/>
  <c r="AD125" i="2"/>
  <c r="AD416" i="2"/>
  <c r="AD528" i="2"/>
  <c r="AD653" i="2"/>
  <c r="AD165" i="2"/>
  <c r="AD438" i="2"/>
  <c r="AD586" i="2"/>
  <c r="AD205" i="2"/>
  <c r="AD414" i="2"/>
  <c r="AD380" i="2"/>
  <c r="AD373" i="2"/>
  <c r="AD7" i="2"/>
  <c r="AD105" i="2"/>
  <c r="AD598" i="2"/>
  <c r="AD98" i="2"/>
  <c r="AD162" i="2"/>
  <c r="AD61" i="2"/>
  <c r="AD546" i="2"/>
  <c r="AD58" i="2"/>
  <c r="AD716" i="2"/>
  <c r="AD423" i="2"/>
  <c r="AD514" i="2"/>
  <c r="AD374" i="2"/>
  <c r="AD537" i="2"/>
  <c r="AD34" i="2"/>
  <c r="AD266" i="2"/>
  <c r="AD152" i="2"/>
  <c r="AD296" i="2"/>
  <c r="AD465" i="2"/>
  <c r="AD172" i="2"/>
  <c r="AD494" i="2"/>
  <c r="AD489" i="2"/>
  <c r="AD710" i="2"/>
  <c r="AD692" i="2"/>
  <c r="AD179" i="2"/>
  <c r="AD580" i="2"/>
  <c r="AD100" i="2"/>
  <c r="AD323" i="2"/>
  <c r="AD709" i="2"/>
  <c r="AD603" i="2"/>
  <c r="AD679" i="2"/>
  <c r="AD320" i="2"/>
  <c r="AD161" i="2"/>
  <c r="AD499" i="2"/>
  <c r="AD17" i="2"/>
  <c r="AD26" i="2"/>
  <c r="AD552" i="2"/>
  <c r="AD429" i="2"/>
  <c r="AD82" i="2"/>
  <c r="AD553" i="2"/>
  <c r="AD507" i="2"/>
  <c r="AD81" i="2"/>
  <c r="AD485" i="2"/>
  <c r="AD280" i="2"/>
  <c r="AD200" i="2"/>
  <c r="AD123" i="2"/>
  <c r="AD470" i="2"/>
  <c r="AD623" i="2"/>
  <c r="AD143" i="2"/>
  <c r="AD28" i="2"/>
  <c r="AD50" i="2"/>
  <c r="AD432" i="2"/>
  <c r="AD129" i="2"/>
  <c r="AD538" i="2"/>
  <c r="AD420" i="2"/>
  <c r="AD592" i="2"/>
  <c r="AD495" i="2"/>
  <c r="AD191" i="2"/>
  <c r="AD701" i="2"/>
  <c r="AD451" i="2"/>
  <c r="AD38" i="2"/>
  <c r="AD525" i="2"/>
  <c r="AD536" i="2"/>
  <c r="AD390" i="2"/>
  <c r="AD481" i="2"/>
  <c r="AD727" i="2"/>
  <c r="AD261" i="2"/>
  <c r="AD519" i="2"/>
  <c r="AD377" i="2"/>
  <c r="AD466" i="2"/>
  <c r="AD411" i="2"/>
  <c r="AD627" i="2"/>
  <c r="AD614" i="2"/>
  <c r="AD721" i="2"/>
  <c r="AD237" i="2"/>
  <c r="AD402" i="2"/>
  <c r="AD478" i="2"/>
  <c r="AD613" i="2"/>
  <c r="AD290" i="2"/>
  <c r="AD102" i="2"/>
  <c r="AD664" i="2"/>
  <c r="AD652" i="2"/>
  <c r="AD422" i="2"/>
  <c r="AD104" i="2"/>
  <c r="AD327" i="2"/>
  <c r="AD251" i="2"/>
  <c r="AD30" i="2"/>
  <c r="AD606" i="2"/>
  <c r="AD132" i="2"/>
  <c r="AD638" i="2"/>
  <c r="AD712" i="2"/>
  <c r="AD562" i="2"/>
  <c r="AD367" i="2"/>
  <c r="AD637" i="2"/>
  <c r="AD197" i="2"/>
  <c r="AD483" i="2"/>
  <c r="AD305" i="2"/>
  <c r="AD33" i="2"/>
  <c r="AD667" i="2"/>
  <c r="AD458" i="2"/>
  <c r="AD243" i="2"/>
  <c r="AD682" i="2"/>
  <c r="AD412" i="2"/>
  <c r="AD101" i="2"/>
  <c r="AD684" i="2"/>
  <c r="AD457" i="2"/>
  <c r="AD134" i="2"/>
  <c r="AD591" i="2"/>
  <c r="AD211" i="2"/>
  <c r="AD602" i="2"/>
  <c r="AD630" i="2"/>
  <c r="AD455" i="2"/>
  <c r="AD170" i="2"/>
  <c r="AD126" i="2"/>
  <c r="AD187" i="2"/>
  <c r="AD206" i="2"/>
  <c r="AD645" i="2"/>
  <c r="AD413" i="2"/>
  <c r="AD365" i="2"/>
  <c r="AD306" i="2"/>
  <c r="AD139" i="2"/>
  <c r="AD601" i="2"/>
  <c r="AD724" i="2"/>
  <c r="AD540" i="2"/>
  <c r="AD299" i="2"/>
  <c r="AD178" i="2"/>
  <c r="AD103" i="2"/>
  <c r="AD708" i="2"/>
  <c r="AD316" i="2"/>
  <c r="AD548" i="2"/>
  <c r="AD358" i="2"/>
  <c r="AD62" i="2"/>
  <c r="AD439" i="2"/>
  <c r="AD156" i="2"/>
  <c r="AD360" i="2"/>
  <c r="AD141" i="2"/>
  <c r="AD182" i="2"/>
  <c r="AD404" i="2"/>
  <c r="AD680" i="2"/>
  <c r="AD563" i="2"/>
  <c r="AD288" i="2"/>
  <c r="AD453" i="2"/>
  <c r="AD189" i="2"/>
  <c r="AD666" i="2"/>
  <c r="AD127" i="2"/>
  <c r="AD599" i="2"/>
  <c r="AD725" i="2"/>
  <c r="AD728" i="2"/>
  <c r="AD71" i="2"/>
  <c r="AD543" i="2"/>
  <c r="AD421" i="2"/>
  <c r="AD401" i="2"/>
  <c r="AD435" i="2"/>
  <c r="AD589" i="2"/>
  <c r="AD714" i="2"/>
  <c r="AD270" i="2"/>
  <c r="AD654" i="2"/>
  <c r="AD670" i="2"/>
  <c r="AD169" i="2"/>
  <c r="AD324" i="2"/>
  <c r="AD246" i="2"/>
  <c r="AD51" i="2"/>
  <c r="AD131" i="2"/>
  <c r="AD328" i="2"/>
  <c r="AD673" i="2"/>
  <c r="AD195" i="2"/>
  <c r="AD319" i="2"/>
  <c r="AD619" i="2"/>
  <c r="AD717" i="2"/>
  <c r="AD484" i="2"/>
  <c r="AD221" i="2"/>
  <c r="AD362" i="2"/>
  <c r="AD35" i="2"/>
  <c r="AD683" i="2"/>
  <c r="AD522" i="2"/>
  <c r="AD176" i="2"/>
  <c r="AD272" i="2"/>
  <c r="AD617" i="2"/>
  <c r="AD656" i="2"/>
  <c r="AD698" i="2"/>
  <c r="AD608" i="2"/>
  <c r="AD731" i="2"/>
  <c r="AD389" i="2"/>
  <c r="AD468" i="2"/>
  <c r="AD600" i="2"/>
  <c r="AD471" i="2"/>
  <c r="AD399" i="2"/>
  <c r="AD263" i="2"/>
  <c r="AD558" i="2"/>
  <c r="AD662" i="2"/>
  <c r="AD198" i="2"/>
  <c r="AD339" i="2"/>
  <c r="AD95" i="2"/>
  <c r="AD173" i="2"/>
  <c r="AD515" i="2"/>
  <c r="AD230" i="2"/>
  <c r="AD659" i="2"/>
  <c r="AD437" i="2"/>
  <c r="AD405" i="2"/>
  <c r="AD516" i="2"/>
  <c r="AD693" i="2"/>
  <c r="AD555" i="2"/>
  <c r="AD341" i="2"/>
  <c r="AD314" i="2"/>
  <c r="AD576" i="2"/>
  <c r="AD212" i="2"/>
  <c r="AD99" i="2"/>
  <c r="AD504" i="2"/>
  <c r="AD550" i="2"/>
  <c r="AD433" i="2"/>
  <c r="AD521" i="2"/>
  <c r="AD201" i="2"/>
  <c r="AD135" i="2"/>
  <c r="AD430" i="2"/>
  <c r="AD720" i="2"/>
  <c r="AD722" i="2"/>
  <c r="AD549" i="2"/>
  <c r="AD398" i="2"/>
  <c r="AD678" i="2"/>
  <c r="AD375" i="2"/>
  <c r="AD418" i="2"/>
  <c r="AD297" i="2"/>
  <c r="AD624" i="2"/>
  <c r="AD571" i="2"/>
  <c r="AD267" i="2"/>
  <c r="AD338" i="2"/>
  <c r="AD309" i="2"/>
  <c r="AD590" i="2"/>
  <c r="AD695" i="2"/>
  <c r="AD569" i="2"/>
  <c r="AD588" i="2"/>
  <c r="AD535" i="2"/>
  <c r="AD636" i="2"/>
  <c r="AD702" i="2"/>
  <c r="AD665" i="2"/>
  <c r="AD496" i="2"/>
  <c r="AD625" i="2"/>
  <c r="AD631" i="2"/>
  <c r="AD392" i="2"/>
  <c r="AD501" i="2"/>
  <c r="AD385" i="2"/>
  <c r="AD648" i="2"/>
  <c r="AD685" i="2"/>
  <c r="AD336" i="2"/>
  <c r="AD577" i="2"/>
  <c r="AD689" i="2"/>
  <c r="AD687" i="2"/>
  <c r="AD671" i="2"/>
  <c r="AD723" i="2"/>
  <c r="AD705" i="2"/>
  <c r="AD700" i="2"/>
  <c r="AD629" i="2"/>
  <c r="AD697" i="2"/>
  <c r="AD713" i="2"/>
  <c r="AD719" i="2"/>
  <c r="AD726" i="2"/>
  <c r="AD730" i="2"/>
  <c r="AD677" i="2"/>
  <c r="AC635" i="2"/>
  <c r="AC595" i="2"/>
  <c r="AC634" i="2"/>
  <c r="AC78" i="2"/>
  <c r="AC355" i="2"/>
  <c r="AC434" i="2"/>
  <c r="AC407" i="2"/>
  <c r="AC544" i="2"/>
  <c r="AC364" i="2"/>
  <c r="AC526" i="2"/>
  <c r="AC395" i="2"/>
  <c r="AC479" i="2"/>
  <c r="AC160" i="2"/>
  <c r="AC674" i="2"/>
  <c r="AC144" i="2"/>
  <c r="AC488" i="2"/>
  <c r="AC363" i="2"/>
  <c r="AC486" i="2"/>
  <c r="AC43" i="2"/>
  <c r="AC663" i="2"/>
  <c r="AC449" i="2"/>
  <c r="AC383" i="2"/>
  <c r="AC378" i="2"/>
  <c r="AC53" i="2"/>
  <c r="AC566" i="2"/>
  <c r="AC207" i="2"/>
  <c r="AC607" i="2"/>
  <c r="AC239" i="2"/>
  <c r="AC325" i="2"/>
  <c r="AC587" i="2"/>
  <c r="AC646" i="2"/>
  <c r="AC382" i="2"/>
  <c r="AC63" i="2"/>
  <c r="AC561" i="2"/>
  <c r="AC3" i="2"/>
  <c r="AC56" i="2"/>
  <c r="AC419" i="2"/>
  <c r="AC584" i="2"/>
  <c r="AC208" i="2"/>
  <c r="AC94" i="2"/>
  <c r="AC330" i="2"/>
  <c r="AC276" i="2"/>
  <c r="AC510" i="2"/>
  <c r="AC379" i="2"/>
  <c r="AC545" i="2"/>
  <c r="AC77" i="2"/>
  <c r="AC177" i="2"/>
  <c r="AC117" i="2"/>
  <c r="AC238" i="2"/>
  <c r="AC313" i="2"/>
  <c r="AC454" i="2"/>
  <c r="AC408" i="2"/>
  <c r="AC133" i="2"/>
  <c r="AC72" i="2"/>
  <c r="AC302" i="2"/>
  <c r="AC503" i="2"/>
  <c r="AC403" i="2"/>
  <c r="AC118" i="2"/>
  <c r="AC581" i="2"/>
  <c r="AC252" i="2"/>
  <c r="AC467" i="2"/>
  <c r="AC337" i="2"/>
  <c r="AC227" i="2"/>
  <c r="AC281" i="2"/>
  <c r="AC293" i="2"/>
  <c r="AC111" i="2"/>
  <c r="AC110" i="2"/>
  <c r="AC459" i="2"/>
  <c r="AC351" i="2"/>
  <c r="AC436" i="2"/>
  <c r="AC394" i="2"/>
  <c r="AC70" i="2"/>
  <c r="AC248" i="2"/>
  <c r="AC113" i="2"/>
  <c r="AC259" i="2"/>
  <c r="AC428" i="2"/>
  <c r="AC368" i="2"/>
  <c r="AC106" i="2"/>
  <c r="AC384" i="2"/>
  <c r="AC620" i="2"/>
  <c r="AC215" i="2"/>
  <c r="AC517" i="2"/>
  <c r="AC258" i="2"/>
  <c r="AC505" i="2"/>
  <c r="AC190" i="2"/>
  <c r="AC36" i="2"/>
  <c r="AC441" i="2"/>
  <c r="AC116" i="2"/>
  <c r="AC157" i="2"/>
  <c r="AC696" i="2"/>
  <c r="AC300" i="2"/>
  <c r="AC233" i="2"/>
  <c r="AC334" i="2"/>
  <c r="AC497" i="2"/>
  <c r="AC425" i="2"/>
  <c r="AC301" i="2"/>
  <c r="AC8" i="2"/>
  <c r="AC11" i="2"/>
  <c r="AC97" i="2"/>
  <c r="AC622" i="2"/>
  <c r="AC57" i="2"/>
  <c r="AC90" i="2"/>
  <c r="AC76" i="2"/>
  <c r="AC312" i="2"/>
  <c r="AC391" i="2"/>
  <c r="AC427" i="2"/>
  <c r="AC86" i="2"/>
  <c r="AC326" i="2"/>
  <c r="AC168" i="2"/>
  <c r="AC688" i="2"/>
  <c r="AC260" i="2"/>
  <c r="AC186" i="2"/>
  <c r="AC65" i="2"/>
  <c r="AC84" i="2"/>
  <c r="AC493" i="2"/>
  <c r="AC332" i="2"/>
  <c r="AC511" i="2"/>
  <c r="AC224" i="2"/>
  <c r="AC406" i="2"/>
  <c r="AC147" i="2"/>
  <c r="AC192" i="2"/>
  <c r="AC641" i="2"/>
  <c r="AC27" i="2"/>
  <c r="AC42" i="2"/>
  <c r="AC371" i="2"/>
  <c r="AC244" i="2"/>
  <c r="AC108" i="2"/>
  <c r="AC217" i="2"/>
  <c r="AC386" i="2"/>
  <c r="AC44" i="2"/>
  <c r="AC245" i="2"/>
  <c r="AC14" i="2"/>
  <c r="AC706" i="2"/>
  <c r="AC356" i="2"/>
  <c r="AC658" i="2"/>
  <c r="AC686" i="2"/>
  <c r="AC409" i="2"/>
  <c r="AC361" i="2"/>
  <c r="AC533" i="2"/>
  <c r="AC262" i="2"/>
  <c r="AC265" i="2"/>
  <c r="AC715" i="2"/>
  <c r="AC254" i="2"/>
  <c r="AC216" i="2"/>
  <c r="AC661" i="2"/>
  <c r="AC286" i="2"/>
  <c r="AC357" i="2"/>
  <c r="AC242" i="2"/>
  <c r="AC234" i="2"/>
  <c r="AC317" i="2"/>
  <c r="AC193" i="2"/>
  <c r="AC119" i="2"/>
  <c r="AC138" i="2"/>
  <c r="AC506" i="2"/>
  <c r="AC188" i="2"/>
  <c r="AC13" i="2"/>
  <c r="AC381" i="2"/>
  <c r="AC583" i="2"/>
  <c r="AC343" i="2"/>
  <c r="AC130" i="2"/>
  <c r="AC236" i="2"/>
  <c r="AC183" i="2"/>
  <c r="AC534" i="2"/>
  <c r="AC509" i="2"/>
  <c r="AC520" i="2"/>
  <c r="AC476" i="2"/>
  <c r="AC23" i="2"/>
  <c r="AC490" i="2"/>
  <c r="AC541" i="2"/>
  <c r="AC639" i="2"/>
  <c r="AC547" i="2"/>
  <c r="AC642" i="2"/>
  <c r="AC551" i="2"/>
  <c r="AC295" i="2"/>
  <c r="AC655" i="2"/>
  <c r="AC593" i="2"/>
  <c r="AC650" i="2"/>
  <c r="AC473" i="2"/>
  <c r="AC277" i="2"/>
  <c r="AC610" i="2"/>
  <c r="AC228" i="2"/>
  <c r="AC359" i="2"/>
  <c r="AC304" i="2"/>
  <c r="AC633" i="2"/>
  <c r="AC37" i="2"/>
  <c r="AC142" i="2"/>
  <c r="AC529" i="2"/>
  <c r="AC185" i="2"/>
  <c r="AC632" i="2"/>
  <c r="AC621" i="2"/>
  <c r="AC145" i="2"/>
  <c r="AC565" i="2"/>
  <c r="AC225" i="2"/>
  <c r="AC498" i="2"/>
  <c r="AC124" i="2"/>
  <c r="AC660" i="2"/>
  <c r="AC424" i="2"/>
  <c r="AC256" i="2"/>
  <c r="AC45" i="2"/>
  <c r="AC25" i="2"/>
  <c r="AC570" i="2"/>
  <c r="AC241" i="2"/>
  <c r="AC668" i="2"/>
  <c r="AC89" i="2"/>
  <c r="AC524" i="2"/>
  <c r="AC5" i="2"/>
  <c r="AC523" i="2"/>
  <c r="AC40" i="2"/>
  <c r="AC253" i="2"/>
  <c r="AC96" i="2"/>
  <c r="AC442" i="2"/>
  <c r="AC464" i="2"/>
  <c r="AC469" i="2"/>
  <c r="AC52" i="2"/>
  <c r="AC167" i="2"/>
  <c r="AC491" i="2"/>
  <c r="AC431" i="2"/>
  <c r="AC146" i="2"/>
  <c r="AC480" i="2"/>
  <c r="AC447" i="2"/>
  <c r="AC559" i="2"/>
  <c r="AC120" i="2"/>
  <c r="AC49" i="2"/>
  <c r="AC347" i="2"/>
  <c r="AC73" i="2"/>
  <c r="AC235" i="2"/>
  <c r="AC582" i="2"/>
  <c r="AC80" i="2"/>
  <c r="AC711" i="2"/>
  <c r="AC472" i="2"/>
  <c r="AC346" i="2"/>
  <c r="AC264" i="2"/>
  <c r="AC47" i="2"/>
  <c r="AC487" i="2"/>
  <c r="AC518" i="2"/>
  <c r="AC450" i="2"/>
  <c r="AC12" i="2"/>
  <c r="AC388" i="2"/>
  <c r="AC669" i="2"/>
  <c r="AC247" i="2"/>
  <c r="AC64" i="2"/>
  <c r="AC353" i="2"/>
  <c r="AC257" i="2"/>
  <c r="AC171" i="2"/>
  <c r="AC372" i="2"/>
  <c r="AC573" i="2"/>
  <c r="AC331" i="2"/>
  <c r="AC315" i="2"/>
  <c r="AC366" i="2"/>
  <c r="AC400" i="2"/>
  <c r="AC348" i="2"/>
  <c r="AC9" i="2"/>
  <c r="AC560" i="2"/>
  <c r="AC69" i="2"/>
  <c r="AC79" i="2"/>
  <c r="AC175" i="2"/>
  <c r="AC694" i="2"/>
  <c r="AC703" i="2"/>
  <c r="AC352" i="2"/>
  <c r="AC445" i="2"/>
  <c r="AC578" i="2"/>
  <c r="AC417" i="2"/>
  <c r="AC41" i="2"/>
  <c r="AC492" i="2"/>
  <c r="AC340" i="2"/>
  <c r="AC16" i="2"/>
  <c r="AC691" i="2"/>
  <c r="AC605" i="2"/>
  <c r="AC83" i="2"/>
  <c r="AC443" i="2"/>
  <c r="AC426" i="2"/>
  <c r="AC307" i="2"/>
  <c r="AC370" i="2"/>
  <c r="AC218" i="2"/>
  <c r="AC308" i="2"/>
  <c r="AC376" i="2"/>
  <c r="AC194" i="2"/>
  <c r="AC444" i="2"/>
  <c r="AC452" i="2"/>
  <c r="AC462" i="2"/>
  <c r="AC618" i="2"/>
  <c r="AC114" i="2"/>
  <c r="AC415" i="2"/>
  <c r="AC59" i="2"/>
  <c r="AC303" i="2"/>
  <c r="AC74" i="2"/>
  <c r="AC109" i="2"/>
  <c r="AC474" i="2"/>
  <c r="AC4" i="2"/>
  <c r="AC342" i="2"/>
  <c r="AC354" i="2"/>
  <c r="AC289" i="2"/>
  <c r="AC204" i="2"/>
  <c r="AC448" i="2"/>
  <c r="AC644" i="2"/>
  <c r="AC502" i="2"/>
  <c r="AC539" i="2"/>
  <c r="AC121" i="2"/>
  <c r="AC681" i="2"/>
  <c r="AC557" i="2"/>
  <c r="AC567" i="2"/>
  <c r="AC609" i="2"/>
  <c r="AC39" i="2"/>
  <c r="AC513" i="2"/>
  <c r="AC387" i="2"/>
  <c r="AC222" i="2"/>
  <c r="AC220" i="2"/>
  <c r="AC128" i="2"/>
  <c r="AC291" i="2"/>
  <c r="AC554" i="2"/>
  <c r="AC335" i="2"/>
  <c r="AC282" i="2"/>
  <c r="AC85" i="2"/>
  <c r="AC255" i="2"/>
  <c r="AC292" i="2"/>
  <c r="AC210" i="2"/>
  <c r="AC500" i="2"/>
  <c r="AC164" i="2"/>
  <c r="AC393" i="2"/>
  <c r="AC154" i="2"/>
  <c r="AC269" i="2"/>
  <c r="AC91" i="2"/>
  <c r="AC564" i="2"/>
  <c r="AC321" i="2"/>
  <c r="AC446" i="2"/>
  <c r="AC675" i="2"/>
  <c r="AC29" i="2"/>
  <c r="AC285" i="2"/>
  <c r="AC223" i="2"/>
  <c r="AC214" i="2"/>
  <c r="AC148" i="2"/>
  <c r="AC329" i="2"/>
  <c r="AC718" i="2"/>
  <c r="AC279" i="2"/>
  <c r="AC213" i="2"/>
  <c r="AC579" i="2"/>
  <c r="AC350" i="2"/>
  <c r="AC532" i="2"/>
  <c r="AC574" i="2"/>
  <c r="AC136" i="2"/>
  <c r="AC274" i="2"/>
  <c r="AC75" i="2"/>
  <c r="AC283" i="2"/>
  <c r="AC140" i="2"/>
  <c r="AC31" i="2"/>
  <c r="AC115" i="2"/>
  <c r="AC250" i="2"/>
  <c r="AC155" i="2"/>
  <c r="AC273" i="2"/>
  <c r="AC333" i="2"/>
  <c r="AC122" i="2"/>
  <c r="AC369" i="2"/>
  <c r="AC181" i="2"/>
  <c r="AC640" i="2"/>
  <c r="AC32" i="2"/>
  <c r="AC482" i="2"/>
  <c r="AC676" i="2"/>
  <c r="AC10" i="2"/>
  <c r="AC153" i="2"/>
  <c r="AC87" i="2"/>
  <c r="AC690" i="2"/>
  <c r="AC556" i="2"/>
  <c r="AC174" i="2"/>
  <c r="AC310" i="2"/>
  <c r="AC149" i="2"/>
  <c r="AC67" i="2"/>
  <c r="AC604" i="2"/>
  <c r="AC643" i="2"/>
  <c r="AC19" i="2"/>
  <c r="AC463" i="2"/>
  <c r="AC249" i="2"/>
  <c r="AC585" i="2"/>
  <c r="AC68" i="2"/>
  <c r="AC596" i="2"/>
  <c r="AC597" i="2"/>
  <c r="AC232" i="2"/>
  <c r="AC460" i="2"/>
  <c r="AC151" i="2"/>
  <c r="AC6" i="2"/>
  <c r="AC54" i="2"/>
  <c r="AC626" i="2"/>
  <c r="AC575" i="2"/>
  <c r="AC2" i="2"/>
  <c r="AC572" i="2"/>
  <c r="AC298" i="2"/>
  <c r="AC461" i="2"/>
  <c r="AC275" i="2"/>
  <c r="AC475" i="2"/>
  <c r="AC615" i="2"/>
  <c r="AC649" i="2"/>
  <c r="AC226" i="2"/>
  <c r="AC203" i="2"/>
  <c r="AC294" i="2"/>
  <c r="AC15" i="2"/>
  <c r="AC159" i="2"/>
  <c r="AC440" i="2"/>
  <c r="AC311" i="2"/>
  <c r="AC456" i="2"/>
  <c r="AC18" i="2"/>
  <c r="AC92" i="2"/>
  <c r="AC672" i="2"/>
  <c r="AC271" i="2"/>
  <c r="AC196" i="2"/>
  <c r="AC209" i="2"/>
  <c r="AC20" i="2"/>
  <c r="AC112" i="2"/>
  <c r="AC66" i="2"/>
  <c r="AC278" i="2"/>
  <c r="AC612" i="2"/>
  <c r="AC344" i="2"/>
  <c r="AC268" i="2"/>
  <c r="AC166" i="2"/>
  <c r="AC150" i="2"/>
  <c r="AC60" i="2"/>
  <c r="AC647" i="2"/>
  <c r="AC202" i="2"/>
  <c r="AC88" i="2"/>
  <c r="AC349" i="2"/>
  <c r="AC219" i="2"/>
  <c r="AC527" i="2"/>
  <c r="AC512" i="2"/>
  <c r="AC231" i="2"/>
  <c r="AC163" i="2"/>
  <c r="AC229" i="2"/>
  <c r="AC93" i="2"/>
  <c r="AC180" i="2"/>
  <c r="AC21" i="2"/>
  <c r="AC531" i="2"/>
  <c r="AC396" i="2"/>
  <c r="AC48" i="2"/>
  <c r="AC184" i="2"/>
  <c r="AC107" i="2"/>
  <c r="AC24" i="2"/>
  <c r="AC477" i="2"/>
  <c r="AC240" i="2"/>
  <c r="AC55" i="2"/>
  <c r="AC345" i="2"/>
  <c r="AC542" i="2"/>
  <c r="AC397" i="2"/>
  <c r="AC729" i="2"/>
  <c r="AC628" i="2"/>
  <c r="AC318" i="2"/>
  <c r="AC611" i="2"/>
  <c r="AC594" i="2"/>
  <c r="AC508" i="2"/>
  <c r="AC199" i="2"/>
  <c r="AC46" i="2"/>
  <c r="AC322" i="2"/>
  <c r="AC137" i="2"/>
  <c r="AC568" i="2"/>
  <c r="AC22" i="2"/>
  <c r="AC699" i="2"/>
  <c r="AC704" i="2"/>
  <c r="AC287" i="2"/>
  <c r="AC657" i="2"/>
  <c r="AC616" i="2"/>
  <c r="AC530" i="2"/>
  <c r="AC651" i="2"/>
  <c r="AC158" i="2"/>
  <c r="AC410" i="2"/>
  <c r="AC707" i="2"/>
  <c r="AC284" i="2"/>
  <c r="AC125" i="2"/>
  <c r="AC416" i="2"/>
  <c r="AC528" i="2"/>
  <c r="AC653" i="2"/>
  <c r="AC165" i="2"/>
  <c r="AC438" i="2"/>
  <c r="AC586" i="2"/>
  <c r="AC205" i="2"/>
  <c r="AC414" i="2"/>
  <c r="AC380" i="2"/>
  <c r="AC373" i="2"/>
  <c r="AC7" i="2"/>
  <c r="AC105" i="2"/>
  <c r="AC598" i="2"/>
  <c r="AC98" i="2"/>
  <c r="AC162" i="2"/>
  <c r="AC61" i="2"/>
  <c r="AC546" i="2"/>
  <c r="AC58" i="2"/>
  <c r="AC716" i="2"/>
  <c r="AC423" i="2"/>
  <c r="AC514" i="2"/>
  <c r="AC374" i="2"/>
  <c r="AC537" i="2"/>
  <c r="AC34" i="2"/>
  <c r="AC266" i="2"/>
  <c r="AC152" i="2"/>
  <c r="AC296" i="2"/>
  <c r="AC465" i="2"/>
  <c r="AC172" i="2"/>
  <c r="AC494" i="2"/>
  <c r="AC489" i="2"/>
  <c r="AC710" i="2"/>
  <c r="AC692" i="2"/>
  <c r="AC179" i="2"/>
  <c r="AC580" i="2"/>
  <c r="AC100" i="2"/>
  <c r="AC323" i="2"/>
  <c r="AC709" i="2"/>
  <c r="AC603" i="2"/>
  <c r="AC679" i="2"/>
  <c r="AC320" i="2"/>
  <c r="AC161" i="2"/>
  <c r="AC499" i="2"/>
  <c r="AC17" i="2"/>
  <c r="AC26" i="2"/>
  <c r="AC552" i="2"/>
  <c r="AC429" i="2"/>
  <c r="AC82" i="2"/>
  <c r="AC553" i="2"/>
  <c r="AC507" i="2"/>
  <c r="AC81" i="2"/>
  <c r="AC485" i="2"/>
  <c r="AC280" i="2"/>
  <c r="AC200" i="2"/>
  <c r="AC123" i="2"/>
  <c r="AC470" i="2"/>
  <c r="AC623" i="2"/>
  <c r="AC143" i="2"/>
  <c r="AC28" i="2"/>
  <c r="AC50" i="2"/>
  <c r="AC432" i="2"/>
  <c r="AC129" i="2"/>
  <c r="AC538" i="2"/>
  <c r="AC420" i="2"/>
  <c r="AC592" i="2"/>
  <c r="AC495" i="2"/>
  <c r="AC191" i="2"/>
  <c r="AC701" i="2"/>
  <c r="AC451" i="2"/>
  <c r="AC38" i="2"/>
  <c r="AC525" i="2"/>
  <c r="AC536" i="2"/>
  <c r="AC390" i="2"/>
  <c r="AC481" i="2"/>
  <c r="AC727" i="2"/>
  <c r="AC261" i="2"/>
  <c r="AC519" i="2"/>
  <c r="AC377" i="2"/>
  <c r="AC466" i="2"/>
  <c r="AC411" i="2"/>
  <c r="AC627" i="2"/>
  <c r="AC614" i="2"/>
  <c r="AC721" i="2"/>
  <c r="AC237" i="2"/>
  <c r="AC402" i="2"/>
  <c r="AC478" i="2"/>
  <c r="AC613" i="2"/>
  <c r="AC290" i="2"/>
  <c r="AC102" i="2"/>
  <c r="AC664" i="2"/>
  <c r="AC652" i="2"/>
  <c r="AC422" i="2"/>
  <c r="AC104" i="2"/>
  <c r="AC327" i="2"/>
  <c r="AC251" i="2"/>
  <c r="AC30" i="2"/>
  <c r="AC606" i="2"/>
  <c r="AC132" i="2"/>
  <c r="AC638" i="2"/>
  <c r="AC712" i="2"/>
  <c r="AC562" i="2"/>
  <c r="AC367" i="2"/>
  <c r="AC637" i="2"/>
  <c r="AC197" i="2"/>
  <c r="AC483" i="2"/>
  <c r="AC305" i="2"/>
  <c r="AC33" i="2"/>
  <c r="AC667" i="2"/>
  <c r="AC458" i="2"/>
  <c r="AC243" i="2"/>
  <c r="AC682" i="2"/>
  <c r="AC412" i="2"/>
  <c r="AC101" i="2"/>
  <c r="AC684" i="2"/>
  <c r="AC457" i="2"/>
  <c r="AC134" i="2"/>
  <c r="AC591" i="2"/>
  <c r="AC211" i="2"/>
  <c r="AC602" i="2"/>
  <c r="AC630" i="2"/>
  <c r="AC455" i="2"/>
  <c r="AC170" i="2"/>
  <c r="AC126" i="2"/>
  <c r="AC187" i="2"/>
  <c r="AC206" i="2"/>
  <c r="AC645" i="2"/>
  <c r="AC413" i="2"/>
  <c r="AC365" i="2"/>
  <c r="AC306" i="2"/>
  <c r="AC139" i="2"/>
  <c r="AC601" i="2"/>
  <c r="AC724" i="2"/>
  <c r="AC540" i="2"/>
  <c r="AC299" i="2"/>
  <c r="AC178" i="2"/>
  <c r="AC103" i="2"/>
  <c r="AC708" i="2"/>
  <c r="AC316" i="2"/>
  <c r="AC548" i="2"/>
  <c r="AC358" i="2"/>
  <c r="AC62" i="2"/>
  <c r="AC439" i="2"/>
  <c r="AC156" i="2"/>
  <c r="AC360" i="2"/>
  <c r="AC141" i="2"/>
  <c r="AC182" i="2"/>
  <c r="AC404" i="2"/>
  <c r="AC680" i="2"/>
  <c r="AC563" i="2"/>
  <c r="AC288" i="2"/>
  <c r="AC453" i="2"/>
  <c r="AC189" i="2"/>
  <c r="AC666" i="2"/>
  <c r="AC127" i="2"/>
  <c r="AC599" i="2"/>
  <c r="AC725" i="2"/>
  <c r="AC728" i="2"/>
  <c r="AC71" i="2"/>
  <c r="AC543" i="2"/>
  <c r="AC421" i="2"/>
  <c r="AC401" i="2"/>
  <c r="AC435" i="2"/>
  <c r="AC589" i="2"/>
  <c r="AC714" i="2"/>
  <c r="AC270" i="2"/>
  <c r="AC654" i="2"/>
  <c r="AC670" i="2"/>
  <c r="AC169" i="2"/>
  <c r="AC324" i="2"/>
  <c r="AC246" i="2"/>
  <c r="AC51" i="2"/>
  <c r="AC131" i="2"/>
  <c r="AC328" i="2"/>
  <c r="AC673" i="2"/>
  <c r="AC195" i="2"/>
  <c r="AC319" i="2"/>
  <c r="AC619" i="2"/>
  <c r="AC717" i="2"/>
  <c r="AC484" i="2"/>
  <c r="AC221" i="2"/>
  <c r="AC362" i="2"/>
  <c r="AC35" i="2"/>
  <c r="AC683" i="2"/>
  <c r="AC522" i="2"/>
  <c r="AC176" i="2"/>
  <c r="AC272" i="2"/>
  <c r="AC617" i="2"/>
  <c r="AC656" i="2"/>
  <c r="AC698" i="2"/>
  <c r="AC608" i="2"/>
  <c r="AC731" i="2"/>
  <c r="AC389" i="2"/>
  <c r="AC468" i="2"/>
  <c r="AC600" i="2"/>
  <c r="AC471" i="2"/>
  <c r="AC399" i="2"/>
  <c r="AC263" i="2"/>
  <c r="AC558" i="2"/>
  <c r="AC662" i="2"/>
  <c r="AC198" i="2"/>
  <c r="AC339" i="2"/>
  <c r="AC95" i="2"/>
  <c r="AC173" i="2"/>
  <c r="AC515" i="2"/>
  <c r="AC230" i="2"/>
  <c r="AC659" i="2"/>
  <c r="AC437" i="2"/>
  <c r="AC405" i="2"/>
  <c r="AC516" i="2"/>
  <c r="AC693" i="2"/>
  <c r="AC555" i="2"/>
  <c r="AC341" i="2"/>
  <c r="AC314" i="2"/>
  <c r="AC576" i="2"/>
  <c r="AC212" i="2"/>
  <c r="AC99" i="2"/>
  <c r="AC504" i="2"/>
  <c r="AC550" i="2"/>
  <c r="AC433" i="2"/>
  <c r="AC521" i="2"/>
  <c r="AC201" i="2"/>
  <c r="AC135" i="2"/>
  <c r="AC430" i="2"/>
  <c r="AC720" i="2"/>
  <c r="AC722" i="2"/>
  <c r="AC549" i="2"/>
  <c r="AC398" i="2"/>
  <c r="AC678" i="2"/>
  <c r="AC375" i="2"/>
  <c r="AC418" i="2"/>
  <c r="AC297" i="2"/>
  <c r="AC624" i="2"/>
  <c r="AC571" i="2"/>
  <c r="AC267" i="2"/>
  <c r="AC338" i="2"/>
  <c r="AC309" i="2"/>
  <c r="AC590" i="2"/>
  <c r="AC695" i="2"/>
  <c r="AC569" i="2"/>
  <c r="AC588" i="2"/>
  <c r="AC535" i="2"/>
  <c r="AC636" i="2"/>
  <c r="AC702" i="2"/>
  <c r="AC665" i="2"/>
  <c r="AC496" i="2"/>
  <c r="AC625" i="2"/>
  <c r="AC631" i="2"/>
  <c r="AC392" i="2"/>
  <c r="AC501" i="2"/>
  <c r="AC385" i="2"/>
  <c r="AC648" i="2"/>
  <c r="AC685" i="2"/>
  <c r="AC336" i="2"/>
  <c r="AC577" i="2"/>
  <c r="AC689" i="2"/>
  <c r="AC687" i="2"/>
  <c r="AC671" i="2"/>
  <c r="AC723" i="2"/>
  <c r="AC705" i="2"/>
  <c r="AC700" i="2"/>
  <c r="AC629" i="2"/>
  <c r="AC697" i="2"/>
  <c r="AC713" i="2"/>
  <c r="AC719" i="2"/>
  <c r="AC726" i="2"/>
  <c r="AC730" i="2"/>
  <c r="AC677" i="2"/>
  <c r="U635" i="2"/>
  <c r="U595" i="2"/>
  <c r="U634" i="2"/>
  <c r="U78" i="2"/>
  <c r="U355" i="2"/>
  <c r="U434" i="2"/>
  <c r="U407" i="2"/>
  <c r="U544" i="2"/>
  <c r="U364" i="2"/>
  <c r="U526" i="2"/>
  <c r="U395" i="2"/>
  <c r="U479" i="2"/>
  <c r="U160" i="2"/>
  <c r="U674" i="2"/>
  <c r="U144" i="2"/>
  <c r="U488" i="2"/>
  <c r="U363" i="2"/>
  <c r="U486" i="2"/>
  <c r="U43" i="2"/>
  <c r="U663" i="2"/>
  <c r="U449" i="2"/>
  <c r="U383" i="2"/>
  <c r="U378" i="2"/>
  <c r="U53" i="2"/>
  <c r="U566" i="2"/>
  <c r="U207" i="2"/>
  <c r="U607" i="2"/>
  <c r="U239" i="2"/>
  <c r="U325" i="2"/>
  <c r="U587" i="2"/>
  <c r="U646" i="2"/>
  <c r="U382" i="2"/>
  <c r="U63" i="2"/>
  <c r="U561" i="2"/>
  <c r="U3" i="2"/>
  <c r="U56" i="2"/>
  <c r="U419" i="2"/>
  <c r="U584" i="2"/>
  <c r="U208" i="2"/>
  <c r="U94" i="2"/>
  <c r="U330" i="2"/>
  <c r="U276" i="2"/>
  <c r="U510" i="2"/>
  <c r="U379" i="2"/>
  <c r="U545" i="2"/>
  <c r="U77" i="2"/>
  <c r="U177" i="2"/>
  <c r="U117" i="2"/>
  <c r="U238" i="2"/>
  <c r="U313" i="2"/>
  <c r="U454" i="2"/>
  <c r="U408" i="2"/>
  <c r="U133" i="2"/>
  <c r="U72" i="2"/>
  <c r="U302" i="2"/>
  <c r="U503" i="2"/>
  <c r="U403" i="2"/>
  <c r="U118" i="2"/>
  <c r="U581" i="2"/>
  <c r="U252" i="2"/>
  <c r="U467" i="2"/>
  <c r="U337" i="2"/>
  <c r="U227" i="2"/>
  <c r="U281" i="2"/>
  <c r="U293" i="2"/>
  <c r="U111" i="2"/>
  <c r="U110" i="2"/>
  <c r="U459" i="2"/>
  <c r="U351" i="2"/>
  <c r="U436" i="2"/>
  <c r="U394" i="2"/>
  <c r="U70" i="2"/>
  <c r="U248" i="2"/>
  <c r="U113" i="2"/>
  <c r="U259" i="2"/>
  <c r="U428" i="2"/>
  <c r="U368" i="2"/>
  <c r="U106" i="2"/>
  <c r="U384" i="2"/>
  <c r="U620" i="2"/>
  <c r="U215" i="2"/>
  <c r="U517" i="2"/>
  <c r="U258" i="2"/>
  <c r="U505" i="2"/>
  <c r="U190" i="2"/>
  <c r="U36" i="2"/>
  <c r="U441" i="2"/>
  <c r="U116" i="2"/>
  <c r="U157" i="2"/>
  <c r="U696" i="2"/>
  <c r="U300" i="2"/>
  <c r="U233" i="2"/>
  <c r="U334" i="2"/>
  <c r="U497" i="2"/>
  <c r="U425" i="2"/>
  <c r="U301" i="2"/>
  <c r="U8" i="2"/>
  <c r="U11" i="2"/>
  <c r="U97" i="2"/>
  <c r="U622" i="2"/>
  <c r="U57" i="2"/>
  <c r="U90" i="2"/>
  <c r="U76" i="2"/>
  <c r="U312" i="2"/>
  <c r="U391" i="2"/>
  <c r="U427" i="2"/>
  <c r="U86" i="2"/>
  <c r="U326" i="2"/>
  <c r="U168" i="2"/>
  <c r="U688" i="2"/>
  <c r="U260" i="2"/>
  <c r="U186" i="2"/>
  <c r="U65" i="2"/>
  <c r="U84" i="2"/>
  <c r="U493" i="2"/>
  <c r="U332" i="2"/>
  <c r="U511" i="2"/>
  <c r="U224" i="2"/>
  <c r="U406" i="2"/>
  <c r="U147" i="2"/>
  <c r="U192" i="2"/>
  <c r="U641" i="2"/>
  <c r="U27" i="2"/>
  <c r="U42" i="2"/>
  <c r="U371" i="2"/>
  <c r="U244" i="2"/>
  <c r="U108" i="2"/>
  <c r="U217" i="2"/>
  <c r="U386" i="2"/>
  <c r="U44" i="2"/>
  <c r="U245" i="2"/>
  <c r="U14" i="2"/>
  <c r="U706" i="2"/>
  <c r="U356" i="2"/>
  <c r="U658" i="2"/>
  <c r="U686" i="2"/>
  <c r="U409" i="2"/>
  <c r="U361" i="2"/>
  <c r="U533" i="2"/>
  <c r="U262" i="2"/>
  <c r="U265" i="2"/>
  <c r="U715" i="2"/>
  <c r="U254" i="2"/>
  <c r="U216" i="2"/>
  <c r="U661" i="2"/>
  <c r="U286" i="2"/>
  <c r="U357" i="2"/>
  <c r="U242" i="2"/>
  <c r="U234" i="2"/>
  <c r="U317" i="2"/>
  <c r="U193" i="2"/>
  <c r="U119" i="2"/>
  <c r="U138" i="2"/>
  <c r="U506" i="2"/>
  <c r="U188" i="2"/>
  <c r="U13" i="2"/>
  <c r="U381" i="2"/>
  <c r="U583" i="2"/>
  <c r="U343" i="2"/>
  <c r="U130" i="2"/>
  <c r="U236" i="2"/>
  <c r="U183" i="2"/>
  <c r="U534" i="2"/>
  <c r="U509" i="2"/>
  <c r="U520" i="2"/>
  <c r="U476" i="2"/>
  <c r="U23" i="2"/>
  <c r="U490" i="2"/>
  <c r="U541" i="2"/>
  <c r="U639" i="2"/>
  <c r="U547" i="2"/>
  <c r="U642" i="2"/>
  <c r="U551" i="2"/>
  <c r="U295" i="2"/>
  <c r="U655" i="2"/>
  <c r="U593" i="2"/>
  <c r="U650" i="2"/>
  <c r="U473" i="2"/>
  <c r="U277" i="2"/>
  <c r="U610" i="2"/>
  <c r="U228" i="2"/>
  <c r="U359" i="2"/>
  <c r="U304" i="2"/>
  <c r="U633" i="2"/>
  <c r="U37" i="2"/>
  <c r="U142" i="2"/>
  <c r="U529" i="2"/>
  <c r="U185" i="2"/>
  <c r="U632" i="2"/>
  <c r="U621" i="2"/>
  <c r="U145" i="2"/>
  <c r="U565" i="2"/>
  <c r="U225" i="2"/>
  <c r="U498" i="2"/>
  <c r="U124" i="2"/>
  <c r="U660" i="2"/>
  <c r="U424" i="2"/>
  <c r="U256" i="2"/>
  <c r="U45" i="2"/>
  <c r="U25" i="2"/>
  <c r="U570" i="2"/>
  <c r="U241" i="2"/>
  <c r="U668" i="2"/>
  <c r="U89" i="2"/>
  <c r="U524" i="2"/>
  <c r="U5" i="2"/>
  <c r="U523" i="2"/>
  <c r="U40" i="2"/>
  <c r="U253" i="2"/>
  <c r="U96" i="2"/>
  <c r="U442" i="2"/>
  <c r="U464" i="2"/>
  <c r="U469" i="2"/>
  <c r="U52" i="2"/>
  <c r="U167" i="2"/>
  <c r="U491" i="2"/>
  <c r="U431" i="2"/>
  <c r="U146" i="2"/>
  <c r="U480" i="2"/>
  <c r="U447" i="2"/>
  <c r="U559" i="2"/>
  <c r="U120" i="2"/>
  <c r="U49" i="2"/>
  <c r="U347" i="2"/>
  <c r="U73" i="2"/>
  <c r="U235" i="2"/>
  <c r="U582" i="2"/>
  <c r="U80" i="2"/>
  <c r="U711" i="2"/>
  <c r="U472" i="2"/>
  <c r="U346" i="2"/>
  <c r="U264" i="2"/>
  <c r="U47" i="2"/>
  <c r="U487" i="2"/>
  <c r="U518" i="2"/>
  <c r="U450" i="2"/>
  <c r="U12" i="2"/>
  <c r="U388" i="2"/>
  <c r="U669" i="2"/>
  <c r="U247" i="2"/>
  <c r="U64" i="2"/>
  <c r="U353" i="2"/>
  <c r="U257" i="2"/>
  <c r="U171" i="2"/>
  <c r="U372" i="2"/>
  <c r="U573" i="2"/>
  <c r="U331" i="2"/>
  <c r="U315" i="2"/>
  <c r="U366" i="2"/>
  <c r="U400" i="2"/>
  <c r="U348" i="2"/>
  <c r="U9" i="2"/>
  <c r="U560" i="2"/>
  <c r="U69" i="2"/>
  <c r="U79" i="2"/>
  <c r="U175" i="2"/>
  <c r="U694" i="2"/>
  <c r="U703" i="2"/>
  <c r="U352" i="2"/>
  <c r="U445" i="2"/>
  <c r="U578" i="2"/>
  <c r="U417" i="2"/>
  <c r="U41" i="2"/>
  <c r="U492" i="2"/>
  <c r="U340" i="2"/>
  <c r="U16" i="2"/>
  <c r="U691" i="2"/>
  <c r="U605" i="2"/>
  <c r="U83" i="2"/>
  <c r="U443" i="2"/>
  <c r="U426" i="2"/>
  <c r="U307" i="2"/>
  <c r="U370" i="2"/>
  <c r="U218" i="2"/>
  <c r="U308" i="2"/>
  <c r="U376" i="2"/>
  <c r="U194" i="2"/>
  <c r="U444" i="2"/>
  <c r="U452" i="2"/>
  <c r="U462" i="2"/>
  <c r="U618" i="2"/>
  <c r="U114" i="2"/>
  <c r="U415" i="2"/>
  <c r="U59" i="2"/>
  <c r="U303" i="2"/>
  <c r="U74" i="2"/>
  <c r="U109" i="2"/>
  <c r="U474" i="2"/>
  <c r="U4" i="2"/>
  <c r="U342" i="2"/>
  <c r="U354" i="2"/>
  <c r="U289" i="2"/>
  <c r="U204" i="2"/>
  <c r="U448" i="2"/>
  <c r="U644" i="2"/>
  <c r="U502" i="2"/>
  <c r="U539" i="2"/>
  <c r="U121" i="2"/>
  <c r="U681" i="2"/>
  <c r="U557" i="2"/>
  <c r="U567" i="2"/>
  <c r="U609" i="2"/>
  <c r="U39" i="2"/>
  <c r="U513" i="2"/>
  <c r="U387" i="2"/>
  <c r="U222" i="2"/>
  <c r="U220" i="2"/>
  <c r="U128" i="2"/>
  <c r="U291" i="2"/>
  <c r="U554" i="2"/>
  <c r="U335" i="2"/>
  <c r="U282" i="2"/>
  <c r="U85" i="2"/>
  <c r="U255" i="2"/>
  <c r="U292" i="2"/>
  <c r="U210" i="2"/>
  <c r="U500" i="2"/>
  <c r="U164" i="2"/>
  <c r="U393" i="2"/>
  <c r="U154" i="2"/>
  <c r="U269" i="2"/>
  <c r="U91" i="2"/>
  <c r="U564" i="2"/>
  <c r="U321" i="2"/>
  <c r="U446" i="2"/>
  <c r="U675" i="2"/>
  <c r="U29" i="2"/>
  <c r="U285" i="2"/>
  <c r="U223" i="2"/>
  <c r="U214" i="2"/>
  <c r="U148" i="2"/>
  <c r="U329" i="2"/>
  <c r="U718" i="2"/>
  <c r="U279" i="2"/>
  <c r="U213" i="2"/>
  <c r="U579" i="2"/>
  <c r="U350" i="2"/>
  <c r="U532" i="2"/>
  <c r="U574" i="2"/>
  <c r="U136" i="2"/>
  <c r="U274" i="2"/>
  <c r="U75" i="2"/>
  <c r="U283" i="2"/>
  <c r="U140" i="2"/>
  <c r="U31" i="2"/>
  <c r="U115" i="2"/>
  <c r="U250" i="2"/>
  <c r="U155" i="2"/>
  <c r="U273" i="2"/>
  <c r="U333" i="2"/>
  <c r="U122" i="2"/>
  <c r="U369" i="2"/>
  <c r="U181" i="2"/>
  <c r="U640" i="2"/>
  <c r="U32" i="2"/>
  <c r="U482" i="2"/>
  <c r="U676" i="2"/>
  <c r="U10" i="2"/>
  <c r="U153" i="2"/>
  <c r="U87" i="2"/>
  <c r="U690" i="2"/>
  <c r="U556" i="2"/>
  <c r="U174" i="2"/>
  <c r="U310" i="2"/>
  <c r="U149" i="2"/>
  <c r="U67" i="2"/>
  <c r="U604" i="2"/>
  <c r="U643" i="2"/>
  <c r="U19" i="2"/>
  <c r="U463" i="2"/>
  <c r="U249" i="2"/>
  <c r="U585" i="2"/>
  <c r="U68" i="2"/>
  <c r="U596" i="2"/>
  <c r="U597" i="2"/>
  <c r="U232" i="2"/>
  <c r="U460" i="2"/>
  <c r="U151" i="2"/>
  <c r="U6" i="2"/>
  <c r="U54" i="2"/>
  <c r="U626" i="2"/>
  <c r="U575" i="2"/>
  <c r="U2" i="2"/>
  <c r="U572" i="2"/>
  <c r="U298" i="2"/>
  <c r="U461" i="2"/>
  <c r="U275" i="2"/>
  <c r="U475" i="2"/>
  <c r="U615" i="2"/>
  <c r="U649" i="2"/>
  <c r="U226" i="2"/>
  <c r="U203" i="2"/>
  <c r="U294" i="2"/>
  <c r="U15" i="2"/>
  <c r="U159" i="2"/>
  <c r="U440" i="2"/>
  <c r="U311" i="2"/>
  <c r="U456" i="2"/>
  <c r="U18" i="2"/>
  <c r="U92" i="2"/>
  <c r="U672" i="2"/>
  <c r="U271" i="2"/>
  <c r="U196" i="2"/>
  <c r="U209" i="2"/>
  <c r="U20" i="2"/>
  <c r="U112" i="2"/>
  <c r="U66" i="2"/>
  <c r="U278" i="2"/>
  <c r="U612" i="2"/>
  <c r="U344" i="2"/>
  <c r="U268" i="2"/>
  <c r="U166" i="2"/>
  <c r="U150" i="2"/>
  <c r="U60" i="2"/>
  <c r="U647" i="2"/>
  <c r="U202" i="2"/>
  <c r="U88" i="2"/>
  <c r="U349" i="2"/>
  <c r="U219" i="2"/>
  <c r="U527" i="2"/>
  <c r="U512" i="2"/>
  <c r="U231" i="2"/>
  <c r="U163" i="2"/>
  <c r="U229" i="2"/>
  <c r="U93" i="2"/>
  <c r="U180" i="2"/>
  <c r="U21" i="2"/>
  <c r="U531" i="2"/>
  <c r="U396" i="2"/>
  <c r="U48" i="2"/>
  <c r="U184" i="2"/>
  <c r="U107" i="2"/>
  <c r="U24" i="2"/>
  <c r="U477" i="2"/>
  <c r="U240" i="2"/>
  <c r="U55" i="2"/>
  <c r="U345" i="2"/>
  <c r="U542" i="2"/>
  <c r="U397" i="2"/>
  <c r="U729" i="2"/>
  <c r="U628" i="2"/>
  <c r="U318" i="2"/>
  <c r="U611" i="2"/>
  <c r="U594" i="2"/>
  <c r="U508" i="2"/>
  <c r="U199" i="2"/>
  <c r="U46" i="2"/>
  <c r="U322" i="2"/>
  <c r="U137" i="2"/>
  <c r="U568" i="2"/>
  <c r="U22" i="2"/>
  <c r="U699" i="2"/>
  <c r="U704" i="2"/>
  <c r="U287" i="2"/>
  <c r="U657" i="2"/>
  <c r="U616" i="2"/>
  <c r="U530" i="2"/>
  <c r="U651" i="2"/>
  <c r="U158" i="2"/>
  <c r="U410" i="2"/>
  <c r="U707" i="2"/>
  <c r="U284" i="2"/>
  <c r="U125" i="2"/>
  <c r="U416" i="2"/>
  <c r="U528" i="2"/>
  <c r="U653" i="2"/>
  <c r="U165" i="2"/>
  <c r="U438" i="2"/>
  <c r="U586" i="2"/>
  <c r="U205" i="2"/>
  <c r="U414" i="2"/>
  <c r="U380" i="2"/>
  <c r="U373" i="2"/>
  <c r="U7" i="2"/>
  <c r="U105" i="2"/>
  <c r="U598" i="2"/>
  <c r="U98" i="2"/>
  <c r="U162" i="2"/>
  <c r="U61" i="2"/>
  <c r="U546" i="2"/>
  <c r="U58" i="2"/>
  <c r="U716" i="2"/>
  <c r="U423" i="2"/>
  <c r="U514" i="2"/>
  <c r="U374" i="2"/>
  <c r="U537" i="2"/>
  <c r="U34" i="2"/>
  <c r="U266" i="2"/>
  <c r="U152" i="2"/>
  <c r="U296" i="2"/>
  <c r="U465" i="2"/>
  <c r="U172" i="2"/>
  <c r="U494" i="2"/>
  <c r="U489" i="2"/>
  <c r="U710" i="2"/>
  <c r="U692" i="2"/>
  <c r="U179" i="2"/>
  <c r="U580" i="2"/>
  <c r="U100" i="2"/>
  <c r="U323" i="2"/>
  <c r="U709" i="2"/>
  <c r="U603" i="2"/>
  <c r="U679" i="2"/>
  <c r="U320" i="2"/>
  <c r="U161" i="2"/>
  <c r="U499" i="2"/>
  <c r="U17" i="2"/>
  <c r="U26" i="2"/>
  <c r="U552" i="2"/>
  <c r="U429" i="2"/>
  <c r="U82" i="2"/>
  <c r="U553" i="2"/>
  <c r="U507" i="2"/>
  <c r="U81" i="2"/>
  <c r="U485" i="2"/>
  <c r="U280" i="2"/>
  <c r="U200" i="2"/>
  <c r="U123" i="2"/>
  <c r="U470" i="2"/>
  <c r="U623" i="2"/>
  <c r="U143" i="2"/>
  <c r="U28" i="2"/>
  <c r="U50" i="2"/>
  <c r="U432" i="2"/>
  <c r="U129" i="2"/>
  <c r="U538" i="2"/>
  <c r="U420" i="2"/>
  <c r="U592" i="2"/>
  <c r="U495" i="2"/>
  <c r="U191" i="2"/>
  <c r="U701" i="2"/>
  <c r="U451" i="2"/>
  <c r="U38" i="2"/>
  <c r="U525" i="2"/>
  <c r="U536" i="2"/>
  <c r="U390" i="2"/>
  <c r="U481" i="2"/>
  <c r="U727" i="2"/>
  <c r="U261" i="2"/>
  <c r="U519" i="2"/>
  <c r="U377" i="2"/>
  <c r="U466" i="2"/>
  <c r="U411" i="2"/>
  <c r="U627" i="2"/>
  <c r="U614" i="2"/>
  <c r="U721" i="2"/>
  <c r="U237" i="2"/>
  <c r="U402" i="2"/>
  <c r="U478" i="2"/>
  <c r="U613" i="2"/>
  <c r="U290" i="2"/>
  <c r="U102" i="2"/>
  <c r="U664" i="2"/>
  <c r="U652" i="2"/>
  <c r="U422" i="2"/>
  <c r="U104" i="2"/>
  <c r="U327" i="2"/>
  <c r="U251" i="2"/>
  <c r="U30" i="2"/>
  <c r="U606" i="2"/>
  <c r="U132" i="2"/>
  <c r="U638" i="2"/>
  <c r="U712" i="2"/>
  <c r="U562" i="2"/>
  <c r="U367" i="2"/>
  <c r="U637" i="2"/>
  <c r="U197" i="2"/>
  <c r="U483" i="2"/>
  <c r="U305" i="2"/>
  <c r="U33" i="2"/>
  <c r="U667" i="2"/>
  <c r="U458" i="2"/>
  <c r="U243" i="2"/>
  <c r="U682" i="2"/>
  <c r="U412" i="2"/>
  <c r="U101" i="2"/>
  <c r="U684" i="2"/>
  <c r="U457" i="2"/>
  <c r="U134" i="2"/>
  <c r="U591" i="2"/>
  <c r="U211" i="2"/>
  <c r="U602" i="2"/>
  <c r="U630" i="2"/>
  <c r="U455" i="2"/>
  <c r="U170" i="2"/>
  <c r="U126" i="2"/>
  <c r="U187" i="2"/>
  <c r="U206" i="2"/>
  <c r="U645" i="2"/>
  <c r="U413" i="2"/>
  <c r="U365" i="2"/>
  <c r="U306" i="2"/>
  <c r="U139" i="2"/>
  <c r="U601" i="2"/>
  <c r="U724" i="2"/>
  <c r="U540" i="2"/>
  <c r="U299" i="2"/>
  <c r="U178" i="2"/>
  <c r="U103" i="2"/>
  <c r="U708" i="2"/>
  <c r="U316" i="2"/>
  <c r="U548" i="2"/>
  <c r="U358" i="2"/>
  <c r="U62" i="2"/>
  <c r="U439" i="2"/>
  <c r="U156" i="2"/>
  <c r="U360" i="2"/>
  <c r="U141" i="2"/>
  <c r="U182" i="2"/>
  <c r="U404" i="2"/>
  <c r="U680" i="2"/>
  <c r="U563" i="2"/>
  <c r="U288" i="2"/>
  <c r="U453" i="2"/>
  <c r="U189" i="2"/>
  <c r="U666" i="2"/>
  <c r="U127" i="2"/>
  <c r="U599" i="2"/>
  <c r="U725" i="2"/>
  <c r="U728" i="2"/>
  <c r="U71" i="2"/>
  <c r="U543" i="2"/>
  <c r="U421" i="2"/>
  <c r="U401" i="2"/>
  <c r="U435" i="2"/>
  <c r="U589" i="2"/>
  <c r="U714" i="2"/>
  <c r="U270" i="2"/>
  <c r="U654" i="2"/>
  <c r="U670" i="2"/>
  <c r="U169" i="2"/>
  <c r="U324" i="2"/>
  <c r="U246" i="2"/>
  <c r="U51" i="2"/>
  <c r="U131" i="2"/>
  <c r="U328" i="2"/>
  <c r="U673" i="2"/>
  <c r="U195" i="2"/>
  <c r="U319" i="2"/>
  <c r="U619" i="2"/>
  <c r="U717" i="2"/>
  <c r="U484" i="2"/>
  <c r="U221" i="2"/>
  <c r="U362" i="2"/>
  <c r="U35" i="2"/>
  <c r="U683" i="2"/>
  <c r="U522" i="2"/>
  <c r="U176" i="2"/>
  <c r="U272" i="2"/>
  <c r="U617" i="2"/>
  <c r="U656" i="2"/>
  <c r="U698" i="2"/>
  <c r="U608" i="2"/>
  <c r="U731" i="2"/>
  <c r="U389" i="2"/>
  <c r="U468" i="2"/>
  <c r="U600" i="2"/>
  <c r="U471" i="2"/>
  <c r="U399" i="2"/>
  <c r="U263" i="2"/>
  <c r="U558" i="2"/>
  <c r="U662" i="2"/>
  <c r="U198" i="2"/>
  <c r="U339" i="2"/>
  <c r="U95" i="2"/>
  <c r="U173" i="2"/>
  <c r="U515" i="2"/>
  <c r="U230" i="2"/>
  <c r="U659" i="2"/>
  <c r="U437" i="2"/>
  <c r="U405" i="2"/>
  <c r="U516" i="2"/>
  <c r="U693" i="2"/>
  <c r="U555" i="2"/>
  <c r="U341" i="2"/>
  <c r="U314" i="2"/>
  <c r="U576" i="2"/>
  <c r="U212" i="2"/>
  <c r="U99" i="2"/>
  <c r="U504" i="2"/>
  <c r="U550" i="2"/>
  <c r="U433" i="2"/>
  <c r="U521" i="2"/>
  <c r="U201" i="2"/>
  <c r="U135" i="2"/>
  <c r="U430" i="2"/>
  <c r="U720" i="2"/>
  <c r="U722" i="2"/>
  <c r="U549" i="2"/>
  <c r="U398" i="2"/>
  <c r="U678" i="2"/>
  <c r="U375" i="2"/>
  <c r="U418" i="2"/>
  <c r="U297" i="2"/>
  <c r="U624" i="2"/>
  <c r="U571" i="2"/>
  <c r="U267" i="2"/>
  <c r="U338" i="2"/>
  <c r="U309" i="2"/>
  <c r="U590" i="2"/>
  <c r="U695" i="2"/>
  <c r="U569" i="2"/>
  <c r="U588" i="2"/>
  <c r="U535" i="2"/>
  <c r="U636" i="2"/>
  <c r="U702" i="2"/>
  <c r="U665" i="2"/>
  <c r="U496" i="2"/>
  <c r="U625" i="2"/>
  <c r="U631" i="2"/>
  <c r="U392" i="2"/>
  <c r="U501" i="2"/>
  <c r="U385" i="2"/>
  <c r="U648" i="2"/>
  <c r="U685" i="2"/>
  <c r="U336" i="2"/>
  <c r="U577" i="2"/>
  <c r="U689" i="2"/>
  <c r="U687" i="2"/>
  <c r="U671" i="2"/>
  <c r="U723" i="2"/>
  <c r="U705" i="2"/>
  <c r="U700" i="2"/>
  <c r="U629" i="2"/>
  <c r="U697" i="2"/>
  <c r="U713" i="2"/>
  <c r="U719" i="2"/>
  <c r="U726" i="2"/>
  <c r="U730" i="2"/>
  <c r="U677" i="2"/>
  <c r="T635" i="2"/>
  <c r="T595" i="2"/>
  <c r="T634" i="2"/>
  <c r="T78" i="2"/>
  <c r="T355" i="2"/>
  <c r="T434" i="2"/>
  <c r="T407" i="2"/>
  <c r="T544" i="2"/>
  <c r="T364" i="2"/>
  <c r="T526" i="2"/>
  <c r="T395" i="2"/>
  <c r="T479" i="2"/>
  <c r="T160" i="2"/>
  <c r="T674" i="2"/>
  <c r="T144" i="2"/>
  <c r="T488" i="2"/>
  <c r="T363" i="2"/>
  <c r="T486" i="2"/>
  <c r="T43" i="2"/>
  <c r="T663" i="2"/>
  <c r="T449" i="2"/>
  <c r="T383" i="2"/>
  <c r="T378" i="2"/>
  <c r="T53" i="2"/>
  <c r="T566" i="2"/>
  <c r="T207" i="2"/>
  <c r="T607" i="2"/>
  <c r="T239" i="2"/>
  <c r="T325" i="2"/>
  <c r="T587" i="2"/>
  <c r="T646" i="2"/>
  <c r="T382" i="2"/>
  <c r="T63" i="2"/>
  <c r="T561" i="2"/>
  <c r="T3" i="2"/>
  <c r="T56" i="2"/>
  <c r="T419" i="2"/>
  <c r="T584" i="2"/>
  <c r="T208" i="2"/>
  <c r="T94" i="2"/>
  <c r="T330" i="2"/>
  <c r="T276" i="2"/>
  <c r="T510" i="2"/>
  <c r="T379" i="2"/>
  <c r="T545" i="2"/>
  <c r="T77" i="2"/>
  <c r="T177" i="2"/>
  <c r="T117" i="2"/>
  <c r="T238" i="2"/>
  <c r="T313" i="2"/>
  <c r="T454" i="2"/>
  <c r="T408" i="2"/>
  <c r="T133" i="2"/>
  <c r="T72" i="2"/>
  <c r="T302" i="2"/>
  <c r="T503" i="2"/>
  <c r="T403" i="2"/>
  <c r="T118" i="2"/>
  <c r="T581" i="2"/>
  <c r="T252" i="2"/>
  <c r="T467" i="2"/>
  <c r="T337" i="2"/>
  <c r="T227" i="2"/>
  <c r="T281" i="2"/>
  <c r="T293" i="2"/>
  <c r="T111" i="2"/>
  <c r="T110" i="2"/>
  <c r="T459" i="2"/>
  <c r="T351" i="2"/>
  <c r="T436" i="2"/>
  <c r="T394" i="2"/>
  <c r="T70" i="2"/>
  <c r="T248" i="2"/>
  <c r="T113" i="2"/>
  <c r="T259" i="2"/>
  <c r="T428" i="2"/>
  <c r="T368" i="2"/>
  <c r="T106" i="2"/>
  <c r="T384" i="2"/>
  <c r="T620" i="2"/>
  <c r="T215" i="2"/>
  <c r="T517" i="2"/>
  <c r="T258" i="2"/>
  <c r="T505" i="2"/>
  <c r="T190" i="2"/>
  <c r="T36" i="2"/>
  <c r="T441" i="2"/>
  <c r="T116" i="2"/>
  <c r="T157" i="2"/>
  <c r="T696" i="2"/>
  <c r="T300" i="2"/>
  <c r="T233" i="2"/>
  <c r="T334" i="2"/>
  <c r="T497" i="2"/>
  <c r="T425" i="2"/>
  <c r="T301" i="2"/>
  <c r="T8" i="2"/>
  <c r="T11" i="2"/>
  <c r="T97" i="2"/>
  <c r="T622" i="2"/>
  <c r="T57" i="2"/>
  <c r="T90" i="2"/>
  <c r="T76" i="2"/>
  <c r="T312" i="2"/>
  <c r="T391" i="2"/>
  <c r="T427" i="2"/>
  <c r="T86" i="2"/>
  <c r="T326" i="2"/>
  <c r="T168" i="2"/>
  <c r="T688" i="2"/>
  <c r="T260" i="2"/>
  <c r="T186" i="2"/>
  <c r="T65" i="2"/>
  <c r="T84" i="2"/>
  <c r="T493" i="2"/>
  <c r="T332" i="2"/>
  <c r="T511" i="2"/>
  <c r="T224" i="2"/>
  <c r="T406" i="2"/>
  <c r="T147" i="2"/>
  <c r="T192" i="2"/>
  <c r="T641" i="2"/>
  <c r="T27" i="2"/>
  <c r="T42" i="2"/>
  <c r="T371" i="2"/>
  <c r="T244" i="2"/>
  <c r="T108" i="2"/>
  <c r="T217" i="2"/>
  <c r="T386" i="2"/>
  <c r="T44" i="2"/>
  <c r="T245" i="2"/>
  <c r="T14" i="2"/>
  <c r="T706" i="2"/>
  <c r="T356" i="2"/>
  <c r="T658" i="2"/>
  <c r="T686" i="2"/>
  <c r="T409" i="2"/>
  <c r="T361" i="2"/>
  <c r="T533" i="2"/>
  <c r="T262" i="2"/>
  <c r="T265" i="2"/>
  <c r="T715" i="2"/>
  <c r="T254" i="2"/>
  <c r="T216" i="2"/>
  <c r="T661" i="2"/>
  <c r="T286" i="2"/>
  <c r="T357" i="2"/>
  <c r="T242" i="2"/>
  <c r="T234" i="2"/>
  <c r="T317" i="2"/>
  <c r="T193" i="2"/>
  <c r="T119" i="2"/>
  <c r="T138" i="2"/>
  <c r="T506" i="2"/>
  <c r="T188" i="2"/>
  <c r="T13" i="2"/>
  <c r="T381" i="2"/>
  <c r="T583" i="2"/>
  <c r="T343" i="2"/>
  <c r="T130" i="2"/>
  <c r="T236" i="2"/>
  <c r="T183" i="2"/>
  <c r="T534" i="2"/>
  <c r="T509" i="2"/>
  <c r="T520" i="2"/>
  <c r="T476" i="2"/>
  <c r="T23" i="2"/>
  <c r="T490" i="2"/>
  <c r="T541" i="2"/>
  <c r="T639" i="2"/>
  <c r="T547" i="2"/>
  <c r="T642" i="2"/>
  <c r="T551" i="2"/>
  <c r="T295" i="2"/>
  <c r="T655" i="2"/>
  <c r="T593" i="2"/>
  <c r="T650" i="2"/>
  <c r="T473" i="2"/>
  <c r="T277" i="2"/>
  <c r="T610" i="2"/>
  <c r="T228" i="2"/>
  <c r="T359" i="2"/>
  <c r="T304" i="2"/>
  <c r="T633" i="2"/>
  <c r="T37" i="2"/>
  <c r="T142" i="2"/>
  <c r="T529" i="2"/>
  <c r="T185" i="2"/>
  <c r="T632" i="2"/>
  <c r="T621" i="2"/>
  <c r="T145" i="2"/>
  <c r="T565" i="2"/>
  <c r="T225" i="2"/>
  <c r="T498" i="2"/>
  <c r="T124" i="2"/>
  <c r="T660" i="2"/>
  <c r="T424" i="2"/>
  <c r="T256" i="2"/>
  <c r="T45" i="2"/>
  <c r="T25" i="2"/>
  <c r="T570" i="2"/>
  <c r="T241" i="2"/>
  <c r="T668" i="2"/>
  <c r="T89" i="2"/>
  <c r="T524" i="2"/>
  <c r="T5" i="2"/>
  <c r="T523" i="2"/>
  <c r="T40" i="2"/>
  <c r="T253" i="2"/>
  <c r="T96" i="2"/>
  <c r="T442" i="2"/>
  <c r="T464" i="2"/>
  <c r="T469" i="2"/>
  <c r="T52" i="2"/>
  <c r="T167" i="2"/>
  <c r="T491" i="2"/>
  <c r="T431" i="2"/>
  <c r="T146" i="2"/>
  <c r="T480" i="2"/>
  <c r="T447" i="2"/>
  <c r="T559" i="2"/>
  <c r="T120" i="2"/>
  <c r="T49" i="2"/>
  <c r="T347" i="2"/>
  <c r="T73" i="2"/>
  <c r="T235" i="2"/>
  <c r="T582" i="2"/>
  <c r="T80" i="2"/>
  <c r="T711" i="2"/>
  <c r="T472" i="2"/>
  <c r="T346" i="2"/>
  <c r="T264" i="2"/>
  <c r="T47" i="2"/>
  <c r="T487" i="2"/>
  <c r="T518" i="2"/>
  <c r="T450" i="2"/>
  <c r="T12" i="2"/>
  <c r="T388" i="2"/>
  <c r="T669" i="2"/>
  <c r="T247" i="2"/>
  <c r="T64" i="2"/>
  <c r="T353" i="2"/>
  <c r="T257" i="2"/>
  <c r="T171" i="2"/>
  <c r="T372" i="2"/>
  <c r="T573" i="2"/>
  <c r="T331" i="2"/>
  <c r="T315" i="2"/>
  <c r="T366" i="2"/>
  <c r="T400" i="2"/>
  <c r="T348" i="2"/>
  <c r="T9" i="2"/>
  <c r="T560" i="2"/>
  <c r="T69" i="2"/>
  <c r="T79" i="2"/>
  <c r="T175" i="2"/>
  <c r="T694" i="2"/>
  <c r="T703" i="2"/>
  <c r="T352" i="2"/>
  <c r="T445" i="2"/>
  <c r="T578" i="2"/>
  <c r="T417" i="2"/>
  <c r="T41" i="2"/>
  <c r="T492" i="2"/>
  <c r="T340" i="2"/>
  <c r="T16" i="2"/>
  <c r="T691" i="2"/>
  <c r="T605" i="2"/>
  <c r="T83" i="2"/>
  <c r="T443" i="2"/>
  <c r="T426" i="2"/>
  <c r="T307" i="2"/>
  <c r="T370" i="2"/>
  <c r="T218" i="2"/>
  <c r="T308" i="2"/>
  <c r="T376" i="2"/>
  <c r="T194" i="2"/>
  <c r="T444" i="2"/>
  <c r="T452" i="2"/>
  <c r="T462" i="2"/>
  <c r="T618" i="2"/>
  <c r="T114" i="2"/>
  <c r="T415" i="2"/>
  <c r="T59" i="2"/>
  <c r="T303" i="2"/>
  <c r="T74" i="2"/>
  <c r="T109" i="2"/>
  <c r="T474" i="2"/>
  <c r="T4" i="2"/>
  <c r="T342" i="2"/>
  <c r="T354" i="2"/>
  <c r="T289" i="2"/>
  <c r="T204" i="2"/>
  <c r="T448" i="2"/>
  <c r="T644" i="2"/>
  <c r="T502" i="2"/>
  <c r="T539" i="2"/>
  <c r="T121" i="2"/>
  <c r="T681" i="2"/>
  <c r="T557" i="2"/>
  <c r="T567" i="2"/>
  <c r="T609" i="2"/>
  <c r="T39" i="2"/>
  <c r="T513" i="2"/>
  <c r="T387" i="2"/>
  <c r="T222" i="2"/>
  <c r="T220" i="2"/>
  <c r="T128" i="2"/>
  <c r="T291" i="2"/>
  <c r="T554" i="2"/>
  <c r="T335" i="2"/>
  <c r="T282" i="2"/>
  <c r="T85" i="2"/>
  <c r="T255" i="2"/>
  <c r="T292" i="2"/>
  <c r="T210" i="2"/>
  <c r="T500" i="2"/>
  <c r="T164" i="2"/>
  <c r="T393" i="2"/>
  <c r="T154" i="2"/>
  <c r="T269" i="2"/>
  <c r="T91" i="2"/>
  <c r="T564" i="2"/>
  <c r="T321" i="2"/>
  <c r="T446" i="2"/>
  <c r="T675" i="2"/>
  <c r="T29" i="2"/>
  <c r="T285" i="2"/>
  <c r="T223" i="2"/>
  <c r="T214" i="2"/>
  <c r="T148" i="2"/>
  <c r="T329" i="2"/>
  <c r="T718" i="2"/>
  <c r="T279" i="2"/>
  <c r="T213" i="2"/>
  <c r="T579" i="2"/>
  <c r="T350" i="2"/>
  <c r="T532" i="2"/>
  <c r="T574" i="2"/>
  <c r="T136" i="2"/>
  <c r="T274" i="2"/>
  <c r="T75" i="2"/>
  <c r="T283" i="2"/>
  <c r="T140" i="2"/>
  <c r="T31" i="2"/>
  <c r="T115" i="2"/>
  <c r="T250" i="2"/>
  <c r="T155" i="2"/>
  <c r="T273" i="2"/>
  <c r="T333" i="2"/>
  <c r="T122" i="2"/>
  <c r="T369" i="2"/>
  <c r="T181" i="2"/>
  <c r="T640" i="2"/>
  <c r="T32" i="2"/>
  <c r="T482" i="2"/>
  <c r="T676" i="2"/>
  <c r="T10" i="2"/>
  <c r="T153" i="2"/>
  <c r="T87" i="2"/>
  <c r="T690" i="2"/>
  <c r="T556" i="2"/>
  <c r="T174" i="2"/>
  <c r="T310" i="2"/>
  <c r="T149" i="2"/>
  <c r="T67" i="2"/>
  <c r="T604" i="2"/>
  <c r="T643" i="2"/>
  <c r="T19" i="2"/>
  <c r="T463" i="2"/>
  <c r="T249" i="2"/>
  <c r="T585" i="2"/>
  <c r="T68" i="2"/>
  <c r="T596" i="2"/>
  <c r="T597" i="2"/>
  <c r="T232" i="2"/>
  <c r="T460" i="2"/>
  <c r="T151" i="2"/>
  <c r="T6" i="2"/>
  <c r="T54" i="2"/>
  <c r="T626" i="2"/>
  <c r="T575" i="2"/>
  <c r="T2" i="2"/>
  <c r="T572" i="2"/>
  <c r="T298" i="2"/>
  <c r="T461" i="2"/>
  <c r="T275" i="2"/>
  <c r="T475" i="2"/>
  <c r="T615" i="2"/>
  <c r="T649" i="2"/>
  <c r="T226" i="2"/>
  <c r="T203" i="2"/>
  <c r="T294" i="2"/>
  <c r="T15" i="2"/>
  <c r="T159" i="2"/>
  <c r="T440" i="2"/>
  <c r="T311" i="2"/>
  <c r="T456" i="2"/>
  <c r="T18" i="2"/>
  <c r="T92" i="2"/>
  <c r="T672" i="2"/>
  <c r="T271" i="2"/>
  <c r="T196" i="2"/>
  <c r="T209" i="2"/>
  <c r="T20" i="2"/>
  <c r="T112" i="2"/>
  <c r="T66" i="2"/>
  <c r="T278" i="2"/>
  <c r="T612" i="2"/>
  <c r="T344" i="2"/>
  <c r="T268" i="2"/>
  <c r="T166" i="2"/>
  <c r="T150" i="2"/>
  <c r="T60" i="2"/>
  <c r="T647" i="2"/>
  <c r="T202" i="2"/>
  <c r="T88" i="2"/>
  <c r="T349" i="2"/>
  <c r="T219" i="2"/>
  <c r="T527" i="2"/>
  <c r="T512" i="2"/>
  <c r="T231" i="2"/>
  <c r="T163" i="2"/>
  <c r="T229" i="2"/>
  <c r="T93" i="2"/>
  <c r="T180" i="2"/>
  <c r="T21" i="2"/>
  <c r="T531" i="2"/>
  <c r="T396" i="2"/>
  <c r="T48" i="2"/>
  <c r="T184" i="2"/>
  <c r="T107" i="2"/>
  <c r="T24" i="2"/>
  <c r="T477" i="2"/>
  <c r="T240" i="2"/>
  <c r="T55" i="2"/>
  <c r="T345" i="2"/>
  <c r="T542" i="2"/>
  <c r="T397" i="2"/>
  <c r="T729" i="2"/>
  <c r="T628" i="2"/>
  <c r="T318" i="2"/>
  <c r="T611" i="2"/>
  <c r="T594" i="2"/>
  <c r="T508" i="2"/>
  <c r="T199" i="2"/>
  <c r="T46" i="2"/>
  <c r="T322" i="2"/>
  <c r="T137" i="2"/>
  <c r="T568" i="2"/>
  <c r="T22" i="2"/>
  <c r="T699" i="2"/>
  <c r="T704" i="2"/>
  <c r="T287" i="2"/>
  <c r="T657" i="2"/>
  <c r="T616" i="2"/>
  <c r="T530" i="2"/>
  <c r="T651" i="2"/>
  <c r="T158" i="2"/>
  <c r="T410" i="2"/>
  <c r="T707" i="2"/>
  <c r="T284" i="2"/>
  <c r="T125" i="2"/>
  <c r="T416" i="2"/>
  <c r="T528" i="2"/>
  <c r="T653" i="2"/>
  <c r="T165" i="2"/>
  <c r="T438" i="2"/>
  <c r="T586" i="2"/>
  <c r="T205" i="2"/>
  <c r="T414" i="2"/>
  <c r="T380" i="2"/>
  <c r="T373" i="2"/>
  <c r="T7" i="2"/>
  <c r="T105" i="2"/>
  <c r="T598" i="2"/>
  <c r="T98" i="2"/>
  <c r="T162" i="2"/>
  <c r="T61" i="2"/>
  <c r="T546" i="2"/>
  <c r="T58" i="2"/>
  <c r="T716" i="2"/>
  <c r="T423" i="2"/>
  <c r="T514" i="2"/>
  <c r="T374" i="2"/>
  <c r="T537" i="2"/>
  <c r="T34" i="2"/>
  <c r="T266" i="2"/>
  <c r="T152" i="2"/>
  <c r="T296" i="2"/>
  <c r="T465" i="2"/>
  <c r="T172" i="2"/>
  <c r="T494" i="2"/>
  <c r="T489" i="2"/>
  <c r="T710" i="2"/>
  <c r="T692" i="2"/>
  <c r="T179" i="2"/>
  <c r="T580" i="2"/>
  <c r="T100" i="2"/>
  <c r="T323" i="2"/>
  <c r="T709" i="2"/>
  <c r="T603" i="2"/>
  <c r="T679" i="2"/>
  <c r="T320" i="2"/>
  <c r="T161" i="2"/>
  <c r="T499" i="2"/>
  <c r="T17" i="2"/>
  <c r="T26" i="2"/>
  <c r="T552" i="2"/>
  <c r="T429" i="2"/>
  <c r="T82" i="2"/>
  <c r="T553" i="2"/>
  <c r="T507" i="2"/>
  <c r="T81" i="2"/>
  <c r="T485" i="2"/>
  <c r="T280" i="2"/>
  <c r="T200" i="2"/>
  <c r="T123" i="2"/>
  <c r="T470" i="2"/>
  <c r="T623" i="2"/>
  <c r="T143" i="2"/>
  <c r="T28" i="2"/>
  <c r="T50" i="2"/>
  <c r="T432" i="2"/>
  <c r="T129" i="2"/>
  <c r="T538" i="2"/>
  <c r="T420" i="2"/>
  <c r="T592" i="2"/>
  <c r="T495" i="2"/>
  <c r="T191" i="2"/>
  <c r="T701" i="2"/>
  <c r="T451" i="2"/>
  <c r="T38" i="2"/>
  <c r="T525" i="2"/>
  <c r="T536" i="2"/>
  <c r="T390" i="2"/>
  <c r="T481" i="2"/>
  <c r="T727" i="2"/>
  <c r="T261" i="2"/>
  <c r="T519" i="2"/>
  <c r="T377" i="2"/>
  <c r="T466" i="2"/>
  <c r="T411" i="2"/>
  <c r="T627" i="2"/>
  <c r="T614" i="2"/>
  <c r="T721" i="2"/>
  <c r="T237" i="2"/>
  <c r="T402" i="2"/>
  <c r="T478" i="2"/>
  <c r="T613" i="2"/>
  <c r="T290" i="2"/>
  <c r="T102" i="2"/>
  <c r="T664" i="2"/>
  <c r="T652" i="2"/>
  <c r="T422" i="2"/>
  <c r="T104" i="2"/>
  <c r="T327" i="2"/>
  <c r="T251" i="2"/>
  <c r="T30" i="2"/>
  <c r="T606" i="2"/>
  <c r="T132" i="2"/>
  <c r="T638" i="2"/>
  <c r="T712" i="2"/>
  <c r="T562" i="2"/>
  <c r="T367" i="2"/>
  <c r="T637" i="2"/>
  <c r="T197" i="2"/>
  <c r="T483" i="2"/>
  <c r="T305" i="2"/>
  <c r="T33" i="2"/>
  <c r="T667" i="2"/>
  <c r="T458" i="2"/>
  <c r="T243" i="2"/>
  <c r="T682" i="2"/>
  <c r="T412" i="2"/>
  <c r="T101" i="2"/>
  <c r="T684" i="2"/>
  <c r="T457" i="2"/>
  <c r="T134" i="2"/>
  <c r="T591" i="2"/>
  <c r="T211" i="2"/>
  <c r="T602" i="2"/>
  <c r="T630" i="2"/>
  <c r="T455" i="2"/>
  <c r="T170" i="2"/>
  <c r="T126" i="2"/>
  <c r="T187" i="2"/>
  <c r="T206" i="2"/>
  <c r="T645" i="2"/>
  <c r="T413" i="2"/>
  <c r="T365" i="2"/>
  <c r="T306" i="2"/>
  <c r="T139" i="2"/>
  <c r="T601" i="2"/>
  <c r="T724" i="2"/>
  <c r="T540" i="2"/>
  <c r="T299" i="2"/>
  <c r="T178" i="2"/>
  <c r="T103" i="2"/>
  <c r="T708" i="2"/>
  <c r="T316" i="2"/>
  <c r="T548" i="2"/>
  <c r="T358" i="2"/>
  <c r="T62" i="2"/>
  <c r="T439" i="2"/>
  <c r="T156" i="2"/>
  <c r="T360" i="2"/>
  <c r="T141" i="2"/>
  <c r="T182" i="2"/>
  <c r="T404" i="2"/>
  <c r="T680" i="2"/>
  <c r="T563" i="2"/>
  <c r="T288" i="2"/>
  <c r="T453" i="2"/>
  <c r="T189" i="2"/>
  <c r="T666" i="2"/>
  <c r="T127" i="2"/>
  <c r="T599" i="2"/>
  <c r="T725" i="2"/>
  <c r="T728" i="2"/>
  <c r="T71" i="2"/>
  <c r="T543" i="2"/>
  <c r="T421" i="2"/>
  <c r="T401" i="2"/>
  <c r="T435" i="2"/>
  <c r="T589" i="2"/>
  <c r="T714" i="2"/>
  <c r="T270" i="2"/>
  <c r="T654" i="2"/>
  <c r="T670" i="2"/>
  <c r="T169" i="2"/>
  <c r="T324" i="2"/>
  <c r="T246" i="2"/>
  <c r="T51" i="2"/>
  <c r="T131" i="2"/>
  <c r="T328" i="2"/>
  <c r="T673" i="2"/>
  <c r="T195" i="2"/>
  <c r="T319" i="2"/>
  <c r="T619" i="2"/>
  <c r="T717" i="2"/>
  <c r="T484" i="2"/>
  <c r="T221" i="2"/>
  <c r="T362" i="2"/>
  <c r="T35" i="2"/>
  <c r="T683" i="2"/>
  <c r="T522" i="2"/>
  <c r="T176" i="2"/>
  <c r="T272" i="2"/>
  <c r="T617" i="2"/>
  <c r="T656" i="2"/>
  <c r="T698" i="2"/>
  <c r="T608" i="2"/>
  <c r="T731" i="2"/>
  <c r="T389" i="2"/>
  <c r="T468" i="2"/>
  <c r="T600" i="2"/>
  <c r="T471" i="2"/>
  <c r="T399" i="2"/>
  <c r="T263" i="2"/>
  <c r="T558" i="2"/>
  <c r="T662" i="2"/>
  <c r="T198" i="2"/>
  <c r="T339" i="2"/>
  <c r="T95" i="2"/>
  <c r="T173" i="2"/>
  <c r="T515" i="2"/>
  <c r="T230" i="2"/>
  <c r="T659" i="2"/>
  <c r="T437" i="2"/>
  <c r="T405" i="2"/>
  <c r="T516" i="2"/>
  <c r="T693" i="2"/>
  <c r="T555" i="2"/>
  <c r="T341" i="2"/>
  <c r="T314" i="2"/>
  <c r="T576" i="2"/>
  <c r="T212" i="2"/>
  <c r="T99" i="2"/>
  <c r="T504" i="2"/>
  <c r="T550" i="2"/>
  <c r="T433" i="2"/>
  <c r="T521" i="2"/>
  <c r="T201" i="2"/>
  <c r="T135" i="2"/>
  <c r="T430" i="2"/>
  <c r="T720" i="2"/>
  <c r="T722" i="2"/>
  <c r="T549" i="2"/>
  <c r="T398" i="2"/>
  <c r="T678" i="2"/>
  <c r="T375" i="2"/>
  <c r="T418" i="2"/>
  <c r="T297" i="2"/>
  <c r="T624" i="2"/>
  <c r="T571" i="2"/>
  <c r="T267" i="2"/>
  <c r="T338" i="2"/>
  <c r="T309" i="2"/>
  <c r="T590" i="2"/>
  <c r="T695" i="2"/>
  <c r="T569" i="2"/>
  <c r="T588" i="2"/>
  <c r="T535" i="2"/>
  <c r="T636" i="2"/>
  <c r="T702" i="2"/>
  <c r="T665" i="2"/>
  <c r="T496" i="2"/>
  <c r="T625" i="2"/>
  <c r="T631" i="2"/>
  <c r="T392" i="2"/>
  <c r="T501" i="2"/>
  <c r="T385" i="2"/>
  <c r="T648" i="2"/>
  <c r="T685" i="2"/>
  <c r="T336" i="2"/>
  <c r="T577" i="2"/>
  <c r="T689" i="2"/>
  <c r="T687" i="2"/>
  <c r="T671" i="2"/>
  <c r="T723" i="2"/>
  <c r="T705" i="2"/>
  <c r="T700" i="2"/>
  <c r="T629" i="2"/>
  <c r="T697" i="2"/>
  <c r="T713" i="2"/>
  <c r="T719" i="2"/>
  <c r="T726" i="2"/>
  <c r="T730" i="2"/>
  <c r="T677" i="2"/>
  <c r="S635" i="2"/>
  <c r="S595" i="2"/>
  <c r="S634" i="2"/>
  <c r="S78" i="2"/>
  <c r="S355" i="2"/>
  <c r="S434" i="2"/>
  <c r="S407" i="2"/>
  <c r="S544" i="2"/>
  <c r="S364" i="2"/>
  <c r="S526" i="2"/>
  <c r="S395" i="2"/>
  <c r="S479" i="2"/>
  <c r="S160" i="2"/>
  <c r="S674" i="2"/>
  <c r="S144" i="2"/>
  <c r="S488" i="2"/>
  <c r="S363" i="2"/>
  <c r="S486" i="2"/>
  <c r="S43" i="2"/>
  <c r="S663" i="2"/>
  <c r="S449" i="2"/>
  <c r="S383" i="2"/>
  <c r="S378" i="2"/>
  <c r="S53" i="2"/>
  <c r="S566" i="2"/>
  <c r="S207" i="2"/>
  <c r="S607" i="2"/>
  <c r="S239" i="2"/>
  <c r="S325" i="2"/>
  <c r="S587" i="2"/>
  <c r="S646" i="2"/>
  <c r="S382" i="2"/>
  <c r="S63" i="2"/>
  <c r="S561" i="2"/>
  <c r="S3" i="2"/>
  <c r="S56" i="2"/>
  <c r="S419" i="2"/>
  <c r="S584" i="2"/>
  <c r="S208" i="2"/>
  <c r="S94" i="2"/>
  <c r="S330" i="2"/>
  <c r="S276" i="2"/>
  <c r="S510" i="2"/>
  <c r="S379" i="2"/>
  <c r="S545" i="2"/>
  <c r="S77" i="2"/>
  <c r="S177" i="2"/>
  <c r="S117" i="2"/>
  <c r="S238" i="2"/>
  <c r="S313" i="2"/>
  <c r="S454" i="2"/>
  <c r="S408" i="2"/>
  <c r="S133" i="2"/>
  <c r="S72" i="2"/>
  <c r="S302" i="2"/>
  <c r="S503" i="2"/>
  <c r="S403" i="2"/>
  <c r="S118" i="2"/>
  <c r="S581" i="2"/>
  <c r="S252" i="2"/>
  <c r="S467" i="2"/>
  <c r="S337" i="2"/>
  <c r="S227" i="2"/>
  <c r="S281" i="2"/>
  <c r="S293" i="2"/>
  <c r="S111" i="2"/>
  <c r="S110" i="2"/>
  <c r="S459" i="2"/>
  <c r="S351" i="2"/>
  <c r="S436" i="2"/>
  <c r="S394" i="2"/>
  <c r="S70" i="2"/>
  <c r="S248" i="2"/>
  <c r="S113" i="2"/>
  <c r="S259" i="2"/>
  <c r="S428" i="2"/>
  <c r="S368" i="2"/>
  <c r="S106" i="2"/>
  <c r="S384" i="2"/>
  <c r="S620" i="2"/>
  <c r="S215" i="2"/>
  <c r="S517" i="2"/>
  <c r="S258" i="2"/>
  <c r="S505" i="2"/>
  <c r="S190" i="2"/>
  <c r="S36" i="2"/>
  <c r="S441" i="2"/>
  <c r="S116" i="2"/>
  <c r="S157" i="2"/>
  <c r="S696" i="2"/>
  <c r="S300" i="2"/>
  <c r="S233" i="2"/>
  <c r="S334" i="2"/>
  <c r="S497" i="2"/>
  <c r="S425" i="2"/>
  <c r="S301" i="2"/>
  <c r="S8" i="2"/>
  <c r="S11" i="2"/>
  <c r="S97" i="2"/>
  <c r="S622" i="2"/>
  <c r="S57" i="2"/>
  <c r="S90" i="2"/>
  <c r="S76" i="2"/>
  <c r="S312" i="2"/>
  <c r="S391" i="2"/>
  <c r="S427" i="2"/>
  <c r="S86" i="2"/>
  <c r="S326" i="2"/>
  <c r="S168" i="2"/>
  <c r="S688" i="2"/>
  <c r="S260" i="2"/>
  <c r="S186" i="2"/>
  <c r="S65" i="2"/>
  <c r="S84" i="2"/>
  <c r="S493" i="2"/>
  <c r="S332" i="2"/>
  <c r="S511" i="2"/>
  <c r="S224" i="2"/>
  <c r="S406" i="2"/>
  <c r="S147" i="2"/>
  <c r="S192" i="2"/>
  <c r="S641" i="2"/>
  <c r="S27" i="2"/>
  <c r="S42" i="2"/>
  <c r="S371" i="2"/>
  <c r="S244" i="2"/>
  <c r="S108" i="2"/>
  <c r="S217" i="2"/>
  <c r="S386" i="2"/>
  <c r="S44" i="2"/>
  <c r="S245" i="2"/>
  <c r="S14" i="2"/>
  <c r="S706" i="2"/>
  <c r="S356" i="2"/>
  <c r="S658" i="2"/>
  <c r="S686" i="2"/>
  <c r="S409" i="2"/>
  <c r="S361" i="2"/>
  <c r="S533" i="2"/>
  <c r="S262" i="2"/>
  <c r="S265" i="2"/>
  <c r="S715" i="2"/>
  <c r="S254" i="2"/>
  <c r="S216" i="2"/>
  <c r="S661" i="2"/>
  <c r="S286" i="2"/>
  <c r="S357" i="2"/>
  <c r="S242" i="2"/>
  <c r="S234" i="2"/>
  <c r="S317" i="2"/>
  <c r="S193" i="2"/>
  <c r="S119" i="2"/>
  <c r="S138" i="2"/>
  <c r="S506" i="2"/>
  <c r="S188" i="2"/>
  <c r="S13" i="2"/>
  <c r="S381" i="2"/>
  <c r="S583" i="2"/>
  <c r="S343" i="2"/>
  <c r="S130" i="2"/>
  <c r="S236" i="2"/>
  <c r="S183" i="2"/>
  <c r="S534" i="2"/>
  <c r="S509" i="2"/>
  <c r="S520" i="2"/>
  <c r="S476" i="2"/>
  <c r="S23" i="2"/>
  <c r="S490" i="2"/>
  <c r="S541" i="2"/>
  <c r="S639" i="2"/>
  <c r="S547" i="2"/>
  <c r="S642" i="2"/>
  <c r="S551" i="2"/>
  <c r="S295" i="2"/>
  <c r="S655" i="2"/>
  <c r="S593" i="2"/>
  <c r="S650" i="2"/>
  <c r="S473" i="2"/>
  <c r="S277" i="2"/>
  <c r="S610" i="2"/>
  <c r="S228" i="2"/>
  <c r="S359" i="2"/>
  <c r="S304" i="2"/>
  <c r="S633" i="2"/>
  <c r="S37" i="2"/>
  <c r="S142" i="2"/>
  <c r="S529" i="2"/>
  <c r="S185" i="2"/>
  <c r="S632" i="2"/>
  <c r="S621" i="2"/>
  <c r="S145" i="2"/>
  <c r="S565" i="2"/>
  <c r="S225" i="2"/>
  <c r="S498" i="2"/>
  <c r="S124" i="2"/>
  <c r="S660" i="2"/>
  <c r="S424" i="2"/>
  <c r="S256" i="2"/>
  <c r="S45" i="2"/>
  <c r="S25" i="2"/>
  <c r="S570" i="2"/>
  <c r="S241" i="2"/>
  <c r="S668" i="2"/>
  <c r="S89" i="2"/>
  <c r="S524" i="2"/>
  <c r="S5" i="2"/>
  <c r="S523" i="2"/>
  <c r="S40" i="2"/>
  <c r="S253" i="2"/>
  <c r="S96" i="2"/>
  <c r="S442" i="2"/>
  <c r="S464" i="2"/>
  <c r="S469" i="2"/>
  <c r="S52" i="2"/>
  <c r="S167" i="2"/>
  <c r="S491" i="2"/>
  <c r="S431" i="2"/>
  <c r="S146" i="2"/>
  <c r="S480" i="2"/>
  <c r="S447" i="2"/>
  <c r="S559" i="2"/>
  <c r="S120" i="2"/>
  <c r="S49" i="2"/>
  <c r="S347" i="2"/>
  <c r="S73" i="2"/>
  <c r="S235" i="2"/>
  <c r="S582" i="2"/>
  <c r="S80" i="2"/>
  <c r="S711" i="2"/>
  <c r="S472" i="2"/>
  <c r="S346" i="2"/>
  <c r="S264" i="2"/>
  <c r="S47" i="2"/>
  <c r="S487" i="2"/>
  <c r="S518" i="2"/>
  <c r="S450" i="2"/>
  <c r="S12" i="2"/>
  <c r="S388" i="2"/>
  <c r="S669" i="2"/>
  <c r="S247" i="2"/>
  <c r="S64" i="2"/>
  <c r="S353" i="2"/>
  <c r="S257" i="2"/>
  <c r="S171" i="2"/>
  <c r="S372" i="2"/>
  <c r="S573" i="2"/>
  <c r="S331" i="2"/>
  <c r="S315" i="2"/>
  <c r="S366" i="2"/>
  <c r="S400" i="2"/>
  <c r="S348" i="2"/>
  <c r="S9" i="2"/>
  <c r="S560" i="2"/>
  <c r="S69" i="2"/>
  <c r="S79" i="2"/>
  <c r="S175" i="2"/>
  <c r="S694" i="2"/>
  <c r="S703" i="2"/>
  <c r="S352" i="2"/>
  <c r="S445" i="2"/>
  <c r="S578" i="2"/>
  <c r="S417" i="2"/>
  <c r="S41" i="2"/>
  <c r="S492" i="2"/>
  <c r="S340" i="2"/>
  <c r="S16" i="2"/>
  <c r="S691" i="2"/>
  <c r="S605" i="2"/>
  <c r="S83" i="2"/>
  <c r="S443" i="2"/>
  <c r="S426" i="2"/>
  <c r="S307" i="2"/>
  <c r="S370" i="2"/>
  <c r="S218" i="2"/>
  <c r="S308" i="2"/>
  <c r="S376" i="2"/>
  <c r="S194" i="2"/>
  <c r="S444" i="2"/>
  <c r="S452" i="2"/>
  <c r="S462" i="2"/>
  <c r="S618" i="2"/>
  <c r="S114" i="2"/>
  <c r="S415" i="2"/>
  <c r="S59" i="2"/>
  <c r="S303" i="2"/>
  <c r="S74" i="2"/>
  <c r="S109" i="2"/>
  <c r="S474" i="2"/>
  <c r="S4" i="2"/>
  <c r="S342" i="2"/>
  <c r="S354" i="2"/>
  <c r="S289" i="2"/>
  <c r="S204" i="2"/>
  <c r="S448" i="2"/>
  <c r="S644" i="2"/>
  <c r="S502" i="2"/>
  <c r="S539" i="2"/>
  <c r="S121" i="2"/>
  <c r="S681" i="2"/>
  <c r="S557" i="2"/>
  <c r="S567" i="2"/>
  <c r="S609" i="2"/>
  <c r="S39" i="2"/>
  <c r="S513" i="2"/>
  <c r="S387" i="2"/>
  <c r="S222" i="2"/>
  <c r="S220" i="2"/>
  <c r="S128" i="2"/>
  <c r="S291" i="2"/>
  <c r="S554" i="2"/>
  <c r="S335" i="2"/>
  <c r="S282" i="2"/>
  <c r="S85" i="2"/>
  <c r="S255" i="2"/>
  <c r="S292" i="2"/>
  <c r="S210" i="2"/>
  <c r="S500" i="2"/>
  <c r="S164" i="2"/>
  <c r="S393" i="2"/>
  <c r="S154" i="2"/>
  <c r="S269" i="2"/>
  <c r="S91" i="2"/>
  <c r="S564" i="2"/>
  <c r="S321" i="2"/>
  <c r="S446" i="2"/>
  <c r="S675" i="2"/>
  <c r="S29" i="2"/>
  <c r="S285" i="2"/>
  <c r="S223" i="2"/>
  <c r="S214" i="2"/>
  <c r="S148" i="2"/>
  <c r="S329" i="2"/>
  <c r="S718" i="2"/>
  <c r="S279" i="2"/>
  <c r="S213" i="2"/>
  <c r="S579" i="2"/>
  <c r="S350" i="2"/>
  <c r="S532" i="2"/>
  <c r="S574" i="2"/>
  <c r="S136" i="2"/>
  <c r="S274" i="2"/>
  <c r="S75" i="2"/>
  <c r="S283" i="2"/>
  <c r="S140" i="2"/>
  <c r="S31" i="2"/>
  <c r="S115" i="2"/>
  <c r="S250" i="2"/>
  <c r="S155" i="2"/>
  <c r="S273" i="2"/>
  <c r="S333" i="2"/>
  <c r="S122" i="2"/>
  <c r="S369" i="2"/>
  <c r="S181" i="2"/>
  <c r="S640" i="2"/>
  <c r="S32" i="2"/>
  <c r="S482" i="2"/>
  <c r="S676" i="2"/>
  <c r="S10" i="2"/>
  <c r="S153" i="2"/>
  <c r="S87" i="2"/>
  <c r="S690" i="2"/>
  <c r="S556" i="2"/>
  <c r="S174" i="2"/>
  <c r="S310" i="2"/>
  <c r="S149" i="2"/>
  <c r="S67" i="2"/>
  <c r="S604" i="2"/>
  <c r="S643" i="2"/>
  <c r="S19" i="2"/>
  <c r="S463" i="2"/>
  <c r="S249" i="2"/>
  <c r="S585" i="2"/>
  <c r="S68" i="2"/>
  <c r="S596" i="2"/>
  <c r="S597" i="2"/>
  <c r="S232" i="2"/>
  <c r="S460" i="2"/>
  <c r="S151" i="2"/>
  <c r="S6" i="2"/>
  <c r="S54" i="2"/>
  <c r="S626" i="2"/>
  <c r="S575" i="2"/>
  <c r="S2" i="2"/>
  <c r="S572" i="2"/>
  <c r="S298" i="2"/>
  <c r="S461" i="2"/>
  <c r="S275" i="2"/>
  <c r="S475" i="2"/>
  <c r="S615" i="2"/>
  <c r="S649" i="2"/>
  <c r="S226" i="2"/>
  <c r="S203" i="2"/>
  <c r="S294" i="2"/>
  <c r="S15" i="2"/>
  <c r="S159" i="2"/>
  <c r="S440" i="2"/>
  <c r="S311" i="2"/>
  <c r="S456" i="2"/>
  <c r="S18" i="2"/>
  <c r="S92" i="2"/>
  <c r="S672" i="2"/>
  <c r="S271" i="2"/>
  <c r="S196" i="2"/>
  <c r="S209" i="2"/>
  <c r="S20" i="2"/>
  <c r="S112" i="2"/>
  <c r="S66" i="2"/>
  <c r="S278" i="2"/>
  <c r="S612" i="2"/>
  <c r="S344" i="2"/>
  <c r="S268" i="2"/>
  <c r="S166" i="2"/>
  <c r="S150" i="2"/>
  <c r="S60" i="2"/>
  <c r="S647" i="2"/>
  <c r="S202" i="2"/>
  <c r="S88" i="2"/>
  <c r="S349" i="2"/>
  <c r="S219" i="2"/>
  <c r="S527" i="2"/>
  <c r="S512" i="2"/>
  <c r="S231" i="2"/>
  <c r="S163" i="2"/>
  <c r="S229" i="2"/>
  <c r="S93" i="2"/>
  <c r="S180" i="2"/>
  <c r="S21" i="2"/>
  <c r="S531" i="2"/>
  <c r="S396" i="2"/>
  <c r="S48" i="2"/>
  <c r="S184" i="2"/>
  <c r="S107" i="2"/>
  <c r="S24" i="2"/>
  <c r="S477" i="2"/>
  <c r="S240" i="2"/>
  <c r="S55" i="2"/>
  <c r="S345" i="2"/>
  <c r="S542" i="2"/>
  <c r="S397" i="2"/>
  <c r="S729" i="2"/>
  <c r="S628" i="2"/>
  <c r="S318" i="2"/>
  <c r="S611" i="2"/>
  <c r="S594" i="2"/>
  <c r="S508" i="2"/>
  <c r="S199" i="2"/>
  <c r="S46" i="2"/>
  <c r="S322" i="2"/>
  <c r="S137" i="2"/>
  <c r="S568" i="2"/>
  <c r="S22" i="2"/>
  <c r="S699" i="2"/>
  <c r="S704" i="2"/>
  <c r="S287" i="2"/>
  <c r="S657" i="2"/>
  <c r="S616" i="2"/>
  <c r="S530" i="2"/>
  <c r="S651" i="2"/>
  <c r="S158" i="2"/>
  <c r="S410" i="2"/>
  <c r="S707" i="2"/>
  <c r="S284" i="2"/>
  <c r="S125" i="2"/>
  <c r="S416" i="2"/>
  <c r="S528" i="2"/>
  <c r="S653" i="2"/>
  <c r="S165" i="2"/>
  <c r="S438" i="2"/>
  <c r="S586" i="2"/>
  <c r="S205" i="2"/>
  <c r="S414" i="2"/>
  <c r="S380" i="2"/>
  <c r="S373" i="2"/>
  <c r="S7" i="2"/>
  <c r="S105" i="2"/>
  <c r="S598" i="2"/>
  <c r="S98" i="2"/>
  <c r="S162" i="2"/>
  <c r="S61" i="2"/>
  <c r="S546" i="2"/>
  <c r="S58" i="2"/>
  <c r="S716" i="2"/>
  <c r="S423" i="2"/>
  <c r="S514" i="2"/>
  <c r="S374" i="2"/>
  <c r="S537" i="2"/>
  <c r="S34" i="2"/>
  <c r="S266" i="2"/>
  <c r="S152" i="2"/>
  <c r="S296" i="2"/>
  <c r="S465" i="2"/>
  <c r="S172" i="2"/>
  <c r="S494" i="2"/>
  <c r="S489" i="2"/>
  <c r="S710" i="2"/>
  <c r="S692" i="2"/>
  <c r="S179" i="2"/>
  <c r="S580" i="2"/>
  <c r="S100" i="2"/>
  <c r="S323" i="2"/>
  <c r="S709" i="2"/>
  <c r="S603" i="2"/>
  <c r="S679" i="2"/>
  <c r="S320" i="2"/>
  <c r="S161" i="2"/>
  <c r="S499" i="2"/>
  <c r="S17" i="2"/>
  <c r="S26" i="2"/>
  <c r="S552" i="2"/>
  <c r="S429" i="2"/>
  <c r="S82" i="2"/>
  <c r="S553" i="2"/>
  <c r="S507" i="2"/>
  <c r="S81" i="2"/>
  <c r="S485" i="2"/>
  <c r="S280" i="2"/>
  <c r="S200" i="2"/>
  <c r="S123" i="2"/>
  <c r="S470" i="2"/>
  <c r="S623" i="2"/>
  <c r="S143" i="2"/>
  <c r="S28" i="2"/>
  <c r="S50" i="2"/>
  <c r="S432" i="2"/>
  <c r="S129" i="2"/>
  <c r="S538" i="2"/>
  <c r="S420" i="2"/>
  <c r="S592" i="2"/>
  <c r="S495" i="2"/>
  <c r="S191" i="2"/>
  <c r="S701" i="2"/>
  <c r="S451" i="2"/>
  <c r="S38" i="2"/>
  <c r="S525" i="2"/>
  <c r="S536" i="2"/>
  <c r="S390" i="2"/>
  <c r="S481" i="2"/>
  <c r="S727" i="2"/>
  <c r="S261" i="2"/>
  <c r="S519" i="2"/>
  <c r="S377" i="2"/>
  <c r="S466" i="2"/>
  <c r="S411" i="2"/>
  <c r="S627" i="2"/>
  <c r="S614" i="2"/>
  <c r="S721" i="2"/>
  <c r="S237" i="2"/>
  <c r="S402" i="2"/>
  <c r="S478" i="2"/>
  <c r="S613" i="2"/>
  <c r="S290" i="2"/>
  <c r="S102" i="2"/>
  <c r="S664" i="2"/>
  <c r="S652" i="2"/>
  <c r="S422" i="2"/>
  <c r="S104" i="2"/>
  <c r="S327" i="2"/>
  <c r="S251" i="2"/>
  <c r="S30" i="2"/>
  <c r="S606" i="2"/>
  <c r="S132" i="2"/>
  <c r="S638" i="2"/>
  <c r="S712" i="2"/>
  <c r="S562" i="2"/>
  <c r="S367" i="2"/>
  <c r="S637" i="2"/>
  <c r="S197" i="2"/>
  <c r="S483" i="2"/>
  <c r="S305" i="2"/>
  <c r="S33" i="2"/>
  <c r="S667" i="2"/>
  <c r="S458" i="2"/>
  <c r="S243" i="2"/>
  <c r="S682" i="2"/>
  <c r="S412" i="2"/>
  <c r="S101" i="2"/>
  <c r="S684" i="2"/>
  <c r="S457" i="2"/>
  <c r="S134" i="2"/>
  <c r="S591" i="2"/>
  <c r="S211" i="2"/>
  <c r="S602" i="2"/>
  <c r="S630" i="2"/>
  <c r="S455" i="2"/>
  <c r="S170" i="2"/>
  <c r="S126" i="2"/>
  <c r="S187" i="2"/>
  <c r="S206" i="2"/>
  <c r="S645" i="2"/>
  <c r="S413" i="2"/>
  <c r="S365" i="2"/>
  <c r="S306" i="2"/>
  <c r="S139" i="2"/>
  <c r="S601" i="2"/>
  <c r="S724" i="2"/>
  <c r="S540" i="2"/>
  <c r="S299" i="2"/>
  <c r="S178" i="2"/>
  <c r="S103" i="2"/>
  <c r="S708" i="2"/>
  <c r="S316" i="2"/>
  <c r="S548" i="2"/>
  <c r="S358" i="2"/>
  <c r="S62" i="2"/>
  <c r="S439" i="2"/>
  <c r="S156" i="2"/>
  <c r="S360" i="2"/>
  <c r="S141" i="2"/>
  <c r="S182" i="2"/>
  <c r="S404" i="2"/>
  <c r="S680" i="2"/>
  <c r="S563" i="2"/>
  <c r="S288" i="2"/>
  <c r="S453" i="2"/>
  <c r="S189" i="2"/>
  <c r="S666" i="2"/>
  <c r="S127" i="2"/>
  <c r="S599" i="2"/>
  <c r="S725" i="2"/>
  <c r="S728" i="2"/>
  <c r="S71" i="2"/>
  <c r="S543" i="2"/>
  <c r="S421" i="2"/>
  <c r="S401" i="2"/>
  <c r="S435" i="2"/>
  <c r="S589" i="2"/>
  <c r="S714" i="2"/>
  <c r="S270" i="2"/>
  <c r="S654" i="2"/>
  <c r="S670" i="2"/>
  <c r="S169" i="2"/>
  <c r="S324" i="2"/>
  <c r="S246" i="2"/>
  <c r="S51" i="2"/>
  <c r="S131" i="2"/>
  <c r="S328" i="2"/>
  <c r="S673" i="2"/>
  <c r="S195" i="2"/>
  <c r="S319" i="2"/>
  <c r="S619" i="2"/>
  <c r="S717" i="2"/>
  <c r="S484" i="2"/>
  <c r="S221" i="2"/>
  <c r="S362" i="2"/>
  <c r="S35" i="2"/>
  <c r="S683" i="2"/>
  <c r="S522" i="2"/>
  <c r="S176" i="2"/>
  <c r="S272" i="2"/>
  <c r="S617" i="2"/>
  <c r="S656" i="2"/>
  <c r="S698" i="2"/>
  <c r="S608" i="2"/>
  <c r="S731" i="2"/>
  <c r="S389" i="2"/>
  <c r="S468" i="2"/>
  <c r="S600" i="2"/>
  <c r="S471" i="2"/>
  <c r="S399" i="2"/>
  <c r="S263" i="2"/>
  <c r="S558" i="2"/>
  <c r="S662" i="2"/>
  <c r="S198" i="2"/>
  <c r="S339" i="2"/>
  <c r="S95" i="2"/>
  <c r="S173" i="2"/>
  <c r="S515" i="2"/>
  <c r="S230" i="2"/>
  <c r="S659" i="2"/>
  <c r="S437" i="2"/>
  <c r="S405" i="2"/>
  <c r="S516" i="2"/>
  <c r="S693" i="2"/>
  <c r="S555" i="2"/>
  <c r="S341" i="2"/>
  <c r="S314" i="2"/>
  <c r="S576" i="2"/>
  <c r="S212" i="2"/>
  <c r="S99" i="2"/>
  <c r="S504" i="2"/>
  <c r="S550" i="2"/>
  <c r="S433" i="2"/>
  <c r="S521" i="2"/>
  <c r="S201" i="2"/>
  <c r="S135" i="2"/>
  <c r="S430" i="2"/>
  <c r="S720" i="2"/>
  <c r="S722" i="2"/>
  <c r="S549" i="2"/>
  <c r="S398" i="2"/>
  <c r="S678" i="2"/>
  <c r="S375" i="2"/>
  <c r="S418" i="2"/>
  <c r="S297" i="2"/>
  <c r="S624" i="2"/>
  <c r="S571" i="2"/>
  <c r="S267" i="2"/>
  <c r="S338" i="2"/>
  <c r="S309" i="2"/>
  <c r="S590" i="2"/>
  <c r="S695" i="2"/>
  <c r="S569" i="2"/>
  <c r="S588" i="2"/>
  <c r="S535" i="2"/>
  <c r="S636" i="2"/>
  <c r="S702" i="2"/>
  <c r="S665" i="2"/>
  <c r="S496" i="2"/>
  <c r="S625" i="2"/>
  <c r="S631" i="2"/>
  <c r="S392" i="2"/>
  <c r="S501" i="2"/>
  <c r="S385" i="2"/>
  <c r="S648" i="2"/>
  <c r="S685" i="2"/>
  <c r="S336" i="2"/>
  <c r="S577" i="2"/>
  <c r="S689" i="2"/>
  <c r="S687" i="2"/>
  <c r="S671" i="2"/>
  <c r="S723" i="2"/>
  <c r="S705" i="2"/>
  <c r="S700" i="2"/>
  <c r="S629" i="2"/>
  <c r="S697" i="2"/>
  <c r="S713" i="2"/>
  <c r="S719" i="2"/>
  <c r="S726" i="2"/>
  <c r="S730" i="2"/>
  <c r="S677" i="2"/>
  <c r="N635" i="2"/>
  <c r="N595" i="2"/>
  <c r="N634" i="2"/>
  <c r="N78" i="2"/>
  <c r="N355" i="2"/>
  <c r="N434" i="2"/>
  <c r="N407" i="2"/>
  <c r="N544" i="2"/>
  <c r="N364" i="2"/>
  <c r="N526" i="2"/>
  <c r="N395" i="2"/>
  <c r="N479" i="2"/>
  <c r="N160" i="2"/>
  <c r="N674" i="2"/>
  <c r="N144" i="2"/>
  <c r="N488" i="2"/>
  <c r="N363" i="2"/>
  <c r="N486" i="2"/>
  <c r="N43" i="2"/>
  <c r="N663" i="2"/>
  <c r="N449" i="2"/>
  <c r="N383" i="2"/>
  <c r="N378" i="2"/>
  <c r="N53" i="2"/>
  <c r="N566" i="2"/>
  <c r="N207" i="2"/>
  <c r="N607" i="2"/>
  <c r="N239" i="2"/>
  <c r="N325" i="2"/>
  <c r="N587" i="2"/>
  <c r="N646" i="2"/>
  <c r="N382" i="2"/>
  <c r="N63" i="2"/>
  <c r="N561" i="2"/>
  <c r="N3" i="2"/>
  <c r="N56" i="2"/>
  <c r="N419" i="2"/>
  <c r="N584" i="2"/>
  <c r="N208" i="2"/>
  <c r="N94" i="2"/>
  <c r="N330" i="2"/>
  <c r="N276" i="2"/>
  <c r="N510" i="2"/>
  <c r="N379" i="2"/>
  <c r="N545" i="2"/>
  <c r="N77" i="2"/>
  <c r="N177" i="2"/>
  <c r="N117" i="2"/>
  <c r="N238" i="2"/>
  <c r="N313" i="2"/>
  <c r="N454" i="2"/>
  <c r="N408" i="2"/>
  <c r="N133" i="2"/>
  <c r="N72" i="2"/>
  <c r="N302" i="2"/>
  <c r="N503" i="2"/>
  <c r="N403" i="2"/>
  <c r="N118" i="2"/>
  <c r="N581" i="2"/>
  <c r="N252" i="2"/>
  <c r="N467" i="2"/>
  <c r="N337" i="2"/>
  <c r="N227" i="2"/>
  <c r="N281" i="2"/>
  <c r="N293" i="2"/>
  <c r="N111" i="2"/>
  <c r="N110" i="2"/>
  <c r="N459" i="2"/>
  <c r="N351" i="2"/>
  <c r="N436" i="2"/>
  <c r="N394" i="2"/>
  <c r="N70" i="2"/>
  <c r="N248" i="2"/>
  <c r="N113" i="2"/>
  <c r="N259" i="2"/>
  <c r="N428" i="2"/>
  <c r="N368" i="2"/>
  <c r="N106" i="2"/>
  <c r="N384" i="2"/>
  <c r="N620" i="2"/>
  <c r="N215" i="2"/>
  <c r="N517" i="2"/>
  <c r="N258" i="2"/>
  <c r="N505" i="2"/>
  <c r="N190" i="2"/>
  <c r="N36" i="2"/>
  <c r="N441" i="2"/>
  <c r="N116" i="2"/>
  <c r="N157" i="2"/>
  <c r="N696" i="2"/>
  <c r="N300" i="2"/>
  <c r="N233" i="2"/>
  <c r="N334" i="2"/>
  <c r="N497" i="2"/>
  <c r="N425" i="2"/>
  <c r="N301" i="2"/>
  <c r="N8" i="2"/>
  <c r="N11" i="2"/>
  <c r="N97" i="2"/>
  <c r="N622" i="2"/>
  <c r="N57" i="2"/>
  <c r="N90" i="2"/>
  <c r="N76" i="2"/>
  <c r="N312" i="2"/>
  <c r="N391" i="2"/>
  <c r="N427" i="2"/>
  <c r="N86" i="2"/>
  <c r="N326" i="2"/>
  <c r="N168" i="2"/>
  <c r="N688" i="2"/>
  <c r="N260" i="2"/>
  <c r="N186" i="2"/>
  <c r="N65" i="2"/>
  <c r="N84" i="2"/>
  <c r="N493" i="2"/>
  <c r="N332" i="2"/>
  <c r="N511" i="2"/>
  <c r="N224" i="2"/>
  <c r="N406" i="2"/>
  <c r="N147" i="2"/>
  <c r="N192" i="2"/>
  <c r="N641" i="2"/>
  <c r="N27" i="2"/>
  <c r="N42" i="2"/>
  <c r="N371" i="2"/>
  <c r="N244" i="2"/>
  <c r="N108" i="2"/>
  <c r="N217" i="2"/>
  <c r="N386" i="2"/>
  <c r="N44" i="2"/>
  <c r="N245" i="2"/>
  <c r="N14" i="2"/>
  <c r="N706" i="2"/>
  <c r="N356" i="2"/>
  <c r="N658" i="2"/>
  <c r="N686" i="2"/>
  <c r="N409" i="2"/>
  <c r="N361" i="2"/>
  <c r="N533" i="2"/>
  <c r="N262" i="2"/>
  <c r="N265" i="2"/>
  <c r="N715" i="2"/>
  <c r="N254" i="2"/>
  <c r="N216" i="2"/>
  <c r="N661" i="2"/>
  <c r="N286" i="2"/>
  <c r="N357" i="2"/>
  <c r="N242" i="2"/>
  <c r="N234" i="2"/>
  <c r="N317" i="2"/>
  <c r="N193" i="2"/>
  <c r="N119" i="2"/>
  <c r="N138" i="2"/>
  <c r="N506" i="2"/>
  <c r="N188" i="2"/>
  <c r="N13" i="2"/>
  <c r="N381" i="2"/>
  <c r="N583" i="2"/>
  <c r="N343" i="2"/>
  <c r="N130" i="2"/>
  <c r="N236" i="2"/>
  <c r="N183" i="2"/>
  <c r="N534" i="2"/>
  <c r="N509" i="2"/>
  <c r="N520" i="2"/>
  <c r="N476" i="2"/>
  <c r="N23" i="2"/>
  <c r="N490" i="2"/>
  <c r="N541" i="2"/>
  <c r="N639" i="2"/>
  <c r="N547" i="2"/>
  <c r="N642" i="2"/>
  <c r="N551" i="2"/>
  <c r="N295" i="2"/>
  <c r="N655" i="2"/>
  <c r="N593" i="2"/>
  <c r="N650" i="2"/>
  <c r="N473" i="2"/>
  <c r="N277" i="2"/>
  <c r="N610" i="2"/>
  <c r="N228" i="2"/>
  <c r="N359" i="2"/>
  <c r="N304" i="2"/>
  <c r="N633" i="2"/>
  <c r="N37" i="2"/>
  <c r="N142" i="2"/>
  <c r="N529" i="2"/>
  <c r="N185" i="2"/>
  <c r="N632" i="2"/>
  <c r="N621" i="2"/>
  <c r="N145" i="2"/>
  <c r="N565" i="2"/>
  <c r="N225" i="2"/>
  <c r="N498" i="2"/>
  <c r="N124" i="2"/>
  <c r="N660" i="2"/>
  <c r="N424" i="2"/>
  <c r="N256" i="2"/>
  <c r="N45" i="2"/>
  <c r="N25" i="2"/>
  <c r="N570" i="2"/>
  <c r="N241" i="2"/>
  <c r="N668" i="2"/>
  <c r="N89" i="2"/>
  <c r="N524" i="2"/>
  <c r="N5" i="2"/>
  <c r="N523" i="2"/>
  <c r="N40" i="2"/>
  <c r="N253" i="2"/>
  <c r="N96" i="2"/>
  <c r="N442" i="2"/>
  <c r="N464" i="2"/>
  <c r="N469" i="2"/>
  <c r="N52" i="2"/>
  <c r="N167" i="2"/>
  <c r="N491" i="2"/>
  <c r="N431" i="2"/>
  <c r="N146" i="2"/>
  <c r="N480" i="2"/>
  <c r="N447" i="2"/>
  <c r="N559" i="2"/>
  <c r="N120" i="2"/>
  <c r="N49" i="2"/>
  <c r="N347" i="2"/>
  <c r="N73" i="2"/>
  <c r="N235" i="2"/>
  <c r="N582" i="2"/>
  <c r="N80" i="2"/>
  <c r="N711" i="2"/>
  <c r="N472" i="2"/>
  <c r="N346" i="2"/>
  <c r="N264" i="2"/>
  <c r="N47" i="2"/>
  <c r="N487" i="2"/>
  <c r="N518" i="2"/>
  <c r="N450" i="2"/>
  <c r="N12" i="2"/>
  <c r="N388" i="2"/>
  <c r="N669" i="2"/>
  <c r="N247" i="2"/>
  <c r="N64" i="2"/>
  <c r="N353" i="2"/>
  <c r="N257" i="2"/>
  <c r="N171" i="2"/>
  <c r="N372" i="2"/>
  <c r="N573" i="2"/>
  <c r="N331" i="2"/>
  <c r="N315" i="2"/>
  <c r="N366" i="2"/>
  <c r="N400" i="2"/>
  <c r="N348" i="2"/>
  <c r="N9" i="2"/>
  <c r="N560" i="2"/>
  <c r="N69" i="2"/>
  <c r="N79" i="2"/>
  <c r="N175" i="2"/>
  <c r="N694" i="2"/>
  <c r="N703" i="2"/>
  <c r="N352" i="2"/>
  <c r="N445" i="2"/>
  <c r="N578" i="2"/>
  <c r="N417" i="2"/>
  <c r="N41" i="2"/>
  <c r="N492" i="2"/>
  <c r="N340" i="2"/>
  <c r="N16" i="2"/>
  <c r="N691" i="2"/>
  <c r="N605" i="2"/>
  <c r="N83" i="2"/>
  <c r="N443" i="2"/>
  <c r="N426" i="2"/>
  <c r="N307" i="2"/>
  <c r="N370" i="2"/>
  <c r="N218" i="2"/>
  <c r="N308" i="2"/>
  <c r="N376" i="2"/>
  <c r="N194" i="2"/>
  <c r="N444" i="2"/>
  <c r="N452" i="2"/>
  <c r="N462" i="2"/>
  <c r="N618" i="2"/>
  <c r="N114" i="2"/>
  <c r="N415" i="2"/>
  <c r="N59" i="2"/>
  <c r="N303" i="2"/>
  <c r="N74" i="2"/>
  <c r="N109" i="2"/>
  <c r="N474" i="2"/>
  <c r="N4" i="2"/>
  <c r="N342" i="2"/>
  <c r="N354" i="2"/>
  <c r="N289" i="2"/>
  <c r="N204" i="2"/>
  <c r="N448" i="2"/>
  <c r="N644" i="2"/>
  <c r="N502" i="2"/>
  <c r="N539" i="2"/>
  <c r="N121" i="2"/>
  <c r="N681" i="2"/>
  <c r="N557" i="2"/>
  <c r="N567" i="2"/>
  <c r="N609" i="2"/>
  <c r="N39" i="2"/>
  <c r="N513" i="2"/>
  <c r="N387" i="2"/>
  <c r="N222" i="2"/>
  <c r="N220" i="2"/>
  <c r="N128" i="2"/>
  <c r="N291" i="2"/>
  <c r="N554" i="2"/>
  <c r="N335" i="2"/>
  <c r="N282" i="2"/>
  <c r="N85" i="2"/>
  <c r="N255" i="2"/>
  <c r="N292" i="2"/>
  <c r="N210" i="2"/>
  <c r="N500" i="2"/>
  <c r="N164" i="2"/>
  <c r="N393" i="2"/>
  <c r="N154" i="2"/>
  <c r="N269" i="2"/>
  <c r="N91" i="2"/>
  <c r="N564" i="2"/>
  <c r="N321" i="2"/>
  <c r="N446" i="2"/>
  <c r="N675" i="2"/>
  <c r="N29" i="2"/>
  <c r="N285" i="2"/>
  <c r="N223" i="2"/>
  <c r="N214" i="2"/>
  <c r="N148" i="2"/>
  <c r="N329" i="2"/>
  <c r="N718" i="2"/>
  <c r="N279" i="2"/>
  <c r="N213" i="2"/>
  <c r="N579" i="2"/>
  <c r="N350" i="2"/>
  <c r="N532" i="2"/>
  <c r="N574" i="2"/>
  <c r="N136" i="2"/>
  <c r="N274" i="2"/>
  <c r="N75" i="2"/>
  <c r="N283" i="2"/>
  <c r="N140" i="2"/>
  <c r="N31" i="2"/>
  <c r="N115" i="2"/>
  <c r="N250" i="2"/>
  <c r="N155" i="2"/>
  <c r="N273" i="2"/>
  <c r="N333" i="2"/>
  <c r="N122" i="2"/>
  <c r="N369" i="2"/>
  <c r="N181" i="2"/>
  <c r="N640" i="2"/>
  <c r="N32" i="2"/>
  <c r="N482" i="2"/>
  <c r="N676" i="2"/>
  <c r="N10" i="2"/>
  <c r="N153" i="2"/>
  <c r="N87" i="2"/>
  <c r="N690" i="2"/>
  <c r="N556" i="2"/>
  <c r="N174" i="2"/>
  <c r="N310" i="2"/>
  <c r="N149" i="2"/>
  <c r="N67" i="2"/>
  <c r="N604" i="2"/>
  <c r="N643" i="2"/>
  <c r="N19" i="2"/>
  <c r="N463" i="2"/>
  <c r="N249" i="2"/>
  <c r="N585" i="2"/>
  <c r="N68" i="2"/>
  <c r="N596" i="2"/>
  <c r="N597" i="2"/>
  <c r="N232" i="2"/>
  <c r="N460" i="2"/>
  <c r="N151" i="2"/>
  <c r="N6" i="2"/>
  <c r="N54" i="2"/>
  <c r="N626" i="2"/>
  <c r="N575" i="2"/>
  <c r="N2" i="2"/>
  <c r="N572" i="2"/>
  <c r="N298" i="2"/>
  <c r="N461" i="2"/>
  <c r="N275" i="2"/>
  <c r="N475" i="2"/>
  <c r="N615" i="2"/>
  <c r="N649" i="2"/>
  <c r="N226" i="2"/>
  <c r="N203" i="2"/>
  <c r="N294" i="2"/>
  <c r="N15" i="2"/>
  <c r="N159" i="2"/>
  <c r="N440" i="2"/>
  <c r="N311" i="2"/>
  <c r="N456" i="2"/>
  <c r="N18" i="2"/>
  <c r="N92" i="2"/>
  <c r="N672" i="2"/>
  <c r="N271" i="2"/>
  <c r="N196" i="2"/>
  <c r="N209" i="2"/>
  <c r="N20" i="2"/>
  <c r="N112" i="2"/>
  <c r="N66" i="2"/>
  <c r="N278" i="2"/>
  <c r="N612" i="2"/>
  <c r="N344" i="2"/>
  <c r="N268" i="2"/>
  <c r="N166" i="2"/>
  <c r="N150" i="2"/>
  <c r="N60" i="2"/>
  <c r="N647" i="2"/>
  <c r="N202" i="2"/>
  <c r="N88" i="2"/>
  <c r="N349" i="2"/>
  <c r="N219" i="2"/>
  <c r="N527" i="2"/>
  <c r="N512" i="2"/>
  <c r="N231" i="2"/>
  <c r="N163" i="2"/>
  <c r="N229" i="2"/>
  <c r="N93" i="2"/>
  <c r="N180" i="2"/>
  <c r="N21" i="2"/>
  <c r="N531" i="2"/>
  <c r="N396" i="2"/>
  <c r="N48" i="2"/>
  <c r="N184" i="2"/>
  <c r="N107" i="2"/>
  <c r="N24" i="2"/>
  <c r="N477" i="2"/>
  <c r="N240" i="2"/>
  <c r="N55" i="2"/>
  <c r="N345" i="2"/>
  <c r="N542" i="2"/>
  <c r="N397" i="2"/>
  <c r="N729" i="2"/>
  <c r="N628" i="2"/>
  <c r="N318" i="2"/>
  <c r="N611" i="2"/>
  <c r="N594" i="2"/>
  <c r="N508" i="2"/>
  <c r="N199" i="2"/>
  <c r="N46" i="2"/>
  <c r="N322" i="2"/>
  <c r="N137" i="2"/>
  <c r="N568" i="2"/>
  <c r="N22" i="2"/>
  <c r="N699" i="2"/>
  <c r="N704" i="2"/>
  <c r="N287" i="2"/>
  <c r="N657" i="2"/>
  <c r="N616" i="2"/>
  <c r="N530" i="2"/>
  <c r="N651" i="2"/>
  <c r="N158" i="2"/>
  <c r="N410" i="2"/>
  <c r="N707" i="2"/>
  <c r="N284" i="2"/>
  <c r="N125" i="2"/>
  <c r="N416" i="2"/>
  <c r="N528" i="2"/>
  <c r="N653" i="2"/>
  <c r="N165" i="2"/>
  <c r="N438" i="2"/>
  <c r="N586" i="2"/>
  <c r="N205" i="2"/>
  <c r="N414" i="2"/>
  <c r="N380" i="2"/>
  <c r="N373" i="2"/>
  <c r="N7" i="2"/>
  <c r="N105" i="2"/>
  <c r="N598" i="2"/>
  <c r="N98" i="2"/>
  <c r="N162" i="2"/>
  <c r="N61" i="2"/>
  <c r="N546" i="2"/>
  <c r="N58" i="2"/>
  <c r="N716" i="2"/>
  <c r="N423" i="2"/>
  <c r="N514" i="2"/>
  <c r="N374" i="2"/>
  <c r="N537" i="2"/>
  <c r="N34" i="2"/>
  <c r="N266" i="2"/>
  <c r="N152" i="2"/>
  <c r="N296" i="2"/>
  <c r="N465" i="2"/>
  <c r="N172" i="2"/>
  <c r="N494" i="2"/>
  <c r="N489" i="2"/>
  <c r="N710" i="2"/>
  <c r="N692" i="2"/>
  <c r="N179" i="2"/>
  <c r="N580" i="2"/>
  <c r="N100" i="2"/>
  <c r="N323" i="2"/>
  <c r="N709" i="2"/>
  <c r="N603" i="2"/>
  <c r="N679" i="2"/>
  <c r="N320" i="2"/>
  <c r="N161" i="2"/>
  <c r="N499" i="2"/>
  <c r="N17" i="2"/>
  <c r="N26" i="2"/>
  <c r="N552" i="2"/>
  <c r="N429" i="2"/>
  <c r="N82" i="2"/>
  <c r="N553" i="2"/>
  <c r="N507" i="2"/>
  <c r="N81" i="2"/>
  <c r="N485" i="2"/>
  <c r="N280" i="2"/>
  <c r="N200" i="2"/>
  <c r="N123" i="2"/>
  <c r="N470" i="2"/>
  <c r="N623" i="2"/>
  <c r="N143" i="2"/>
  <c r="N28" i="2"/>
  <c r="N50" i="2"/>
  <c r="N432" i="2"/>
  <c r="N129" i="2"/>
  <c r="N538" i="2"/>
  <c r="N420" i="2"/>
  <c r="N592" i="2"/>
  <c r="N495" i="2"/>
  <c r="N191" i="2"/>
  <c r="N701" i="2"/>
  <c r="N451" i="2"/>
  <c r="N38" i="2"/>
  <c r="N525" i="2"/>
  <c r="N536" i="2"/>
  <c r="N390" i="2"/>
  <c r="N481" i="2"/>
  <c r="N727" i="2"/>
  <c r="N261" i="2"/>
  <c r="N519" i="2"/>
  <c r="N377" i="2"/>
  <c r="N466" i="2"/>
  <c r="N411" i="2"/>
  <c r="N627" i="2"/>
  <c r="N614" i="2"/>
  <c r="N721" i="2"/>
  <c r="N237" i="2"/>
  <c r="N402" i="2"/>
  <c r="N478" i="2"/>
  <c r="N613" i="2"/>
  <c r="N290" i="2"/>
  <c r="N102" i="2"/>
  <c r="N664" i="2"/>
  <c r="N652" i="2"/>
  <c r="N422" i="2"/>
  <c r="N104" i="2"/>
  <c r="N327" i="2"/>
  <c r="N251" i="2"/>
  <c r="N30" i="2"/>
  <c r="N606" i="2"/>
  <c r="N132" i="2"/>
  <c r="N638" i="2"/>
  <c r="N712" i="2"/>
  <c r="N562" i="2"/>
  <c r="N367" i="2"/>
  <c r="N637" i="2"/>
  <c r="N197" i="2"/>
  <c r="N483" i="2"/>
  <c r="N305" i="2"/>
  <c r="N33" i="2"/>
  <c r="N667" i="2"/>
  <c r="N458" i="2"/>
  <c r="N243" i="2"/>
  <c r="N682" i="2"/>
  <c r="N412" i="2"/>
  <c r="N101" i="2"/>
  <c r="N684" i="2"/>
  <c r="N457" i="2"/>
  <c r="N134" i="2"/>
  <c r="N591" i="2"/>
  <c r="N211" i="2"/>
  <c r="N602" i="2"/>
  <c r="N630" i="2"/>
  <c r="N455" i="2"/>
  <c r="N170" i="2"/>
  <c r="N126" i="2"/>
  <c r="N187" i="2"/>
  <c r="N206" i="2"/>
  <c r="N645" i="2"/>
  <c r="N413" i="2"/>
  <c r="N365" i="2"/>
  <c r="N306" i="2"/>
  <c r="N139" i="2"/>
  <c r="N601" i="2"/>
  <c r="N724" i="2"/>
  <c r="N540" i="2"/>
  <c r="N299" i="2"/>
  <c r="N178" i="2"/>
  <c r="N103" i="2"/>
  <c r="N708" i="2"/>
  <c r="N316" i="2"/>
  <c r="N548" i="2"/>
  <c r="N358" i="2"/>
  <c r="N62" i="2"/>
  <c r="N439" i="2"/>
  <c r="N156" i="2"/>
  <c r="N360" i="2"/>
  <c r="N141" i="2"/>
  <c r="N182" i="2"/>
  <c r="N404" i="2"/>
  <c r="N680" i="2"/>
  <c r="N563" i="2"/>
  <c r="N288" i="2"/>
  <c r="N453" i="2"/>
  <c r="N189" i="2"/>
  <c r="N666" i="2"/>
  <c r="N127" i="2"/>
  <c r="N599" i="2"/>
  <c r="N725" i="2"/>
  <c r="N728" i="2"/>
  <c r="N71" i="2"/>
  <c r="N543" i="2"/>
  <c r="N421" i="2"/>
  <c r="N401" i="2"/>
  <c r="N435" i="2"/>
  <c r="N589" i="2"/>
  <c r="N714" i="2"/>
  <c r="N270" i="2"/>
  <c r="N654" i="2"/>
  <c r="N670" i="2"/>
  <c r="N169" i="2"/>
  <c r="N324" i="2"/>
  <c r="N246" i="2"/>
  <c r="N51" i="2"/>
  <c r="N131" i="2"/>
  <c r="N328" i="2"/>
  <c r="N673" i="2"/>
  <c r="N195" i="2"/>
  <c r="N319" i="2"/>
  <c r="N619" i="2"/>
  <c r="N717" i="2"/>
  <c r="N484" i="2"/>
  <c r="N221" i="2"/>
  <c r="N362" i="2"/>
  <c r="N35" i="2"/>
  <c r="N683" i="2"/>
  <c r="N522" i="2"/>
  <c r="N176" i="2"/>
  <c r="N272" i="2"/>
  <c r="N617" i="2"/>
  <c r="N656" i="2"/>
  <c r="N698" i="2"/>
  <c r="N608" i="2"/>
  <c r="N731" i="2"/>
  <c r="N389" i="2"/>
  <c r="N468" i="2"/>
  <c r="N600" i="2"/>
  <c r="N471" i="2"/>
  <c r="N399" i="2"/>
  <c r="N263" i="2"/>
  <c r="N558" i="2"/>
  <c r="N662" i="2"/>
  <c r="N198" i="2"/>
  <c r="N339" i="2"/>
  <c r="N95" i="2"/>
  <c r="N173" i="2"/>
  <c r="N515" i="2"/>
  <c r="N230" i="2"/>
  <c r="N659" i="2"/>
  <c r="N437" i="2"/>
  <c r="N405" i="2"/>
  <c r="N516" i="2"/>
  <c r="N693" i="2"/>
  <c r="N555" i="2"/>
  <c r="N341" i="2"/>
  <c r="N314" i="2"/>
  <c r="N576" i="2"/>
  <c r="N212" i="2"/>
  <c r="N99" i="2"/>
  <c r="N504" i="2"/>
  <c r="N550" i="2"/>
  <c r="N433" i="2"/>
  <c r="N521" i="2"/>
  <c r="N201" i="2"/>
  <c r="N135" i="2"/>
  <c r="N430" i="2"/>
  <c r="N720" i="2"/>
  <c r="N722" i="2"/>
  <c r="N549" i="2"/>
  <c r="N398" i="2"/>
  <c r="N678" i="2"/>
  <c r="N375" i="2"/>
  <c r="N418" i="2"/>
  <c r="N297" i="2"/>
  <c r="N624" i="2"/>
  <c r="N571" i="2"/>
  <c r="N267" i="2"/>
  <c r="N338" i="2"/>
  <c r="N309" i="2"/>
  <c r="N590" i="2"/>
  <c r="N695" i="2"/>
  <c r="N569" i="2"/>
  <c r="N588" i="2"/>
  <c r="N535" i="2"/>
  <c r="N636" i="2"/>
  <c r="N702" i="2"/>
  <c r="N665" i="2"/>
  <c r="N496" i="2"/>
  <c r="N625" i="2"/>
  <c r="N631" i="2"/>
  <c r="N392" i="2"/>
  <c r="N501" i="2"/>
  <c r="N385" i="2"/>
  <c r="N648" i="2"/>
  <c r="N685" i="2"/>
  <c r="N336" i="2"/>
  <c r="N577" i="2"/>
  <c r="N689" i="2"/>
  <c r="N687" i="2"/>
  <c r="N671" i="2"/>
  <c r="N723" i="2"/>
  <c r="N705" i="2"/>
  <c r="N700" i="2"/>
  <c r="N629" i="2"/>
  <c r="N697" i="2"/>
  <c r="N713" i="2"/>
  <c r="N719" i="2"/>
  <c r="N726" i="2"/>
  <c r="N730" i="2"/>
  <c r="N677" i="2"/>
  <c r="L635" i="2"/>
  <c r="L595" i="2"/>
  <c r="L634" i="2"/>
  <c r="L78" i="2"/>
  <c r="L355" i="2"/>
  <c r="L434" i="2"/>
  <c r="L407" i="2"/>
  <c r="L544" i="2"/>
  <c r="L364" i="2"/>
  <c r="L526" i="2"/>
  <c r="L395" i="2"/>
  <c r="L479" i="2"/>
  <c r="L160" i="2"/>
  <c r="L674" i="2"/>
  <c r="L144" i="2"/>
  <c r="L488" i="2"/>
  <c r="L363" i="2"/>
  <c r="L486" i="2"/>
  <c r="L43" i="2"/>
  <c r="L663" i="2"/>
  <c r="L449" i="2"/>
  <c r="L383" i="2"/>
  <c r="L378" i="2"/>
  <c r="L53" i="2"/>
  <c r="L566" i="2"/>
  <c r="L207" i="2"/>
  <c r="L607" i="2"/>
  <c r="L239" i="2"/>
  <c r="L325" i="2"/>
  <c r="L587" i="2"/>
  <c r="L646" i="2"/>
  <c r="L382" i="2"/>
  <c r="L63" i="2"/>
  <c r="L561" i="2"/>
  <c r="L3" i="2"/>
  <c r="L56" i="2"/>
  <c r="L419" i="2"/>
  <c r="L584" i="2"/>
  <c r="L208" i="2"/>
  <c r="L94" i="2"/>
  <c r="L330" i="2"/>
  <c r="L276" i="2"/>
  <c r="L510" i="2"/>
  <c r="L379" i="2"/>
  <c r="L545" i="2"/>
  <c r="L77" i="2"/>
  <c r="L177" i="2"/>
  <c r="L117" i="2"/>
  <c r="L238" i="2"/>
  <c r="L313" i="2"/>
  <c r="L454" i="2"/>
  <c r="L408" i="2"/>
  <c r="L133" i="2"/>
  <c r="L72" i="2"/>
  <c r="L302" i="2"/>
  <c r="L503" i="2"/>
  <c r="L403" i="2"/>
  <c r="L118" i="2"/>
  <c r="L581" i="2"/>
  <c r="L252" i="2"/>
  <c r="L467" i="2"/>
  <c r="L337" i="2"/>
  <c r="L227" i="2"/>
  <c r="L281" i="2"/>
  <c r="L293" i="2"/>
  <c r="L111" i="2"/>
  <c r="L110" i="2"/>
  <c r="L459" i="2"/>
  <c r="L351" i="2"/>
  <c r="L436" i="2"/>
  <c r="L394" i="2"/>
  <c r="L70" i="2"/>
  <c r="L248" i="2"/>
  <c r="L113" i="2"/>
  <c r="L259" i="2"/>
  <c r="L428" i="2"/>
  <c r="L368" i="2"/>
  <c r="L106" i="2"/>
  <c r="L384" i="2"/>
  <c r="L620" i="2"/>
  <c r="L215" i="2"/>
  <c r="L517" i="2"/>
  <c r="L258" i="2"/>
  <c r="L505" i="2"/>
  <c r="L190" i="2"/>
  <c r="L36" i="2"/>
  <c r="L441" i="2"/>
  <c r="L116" i="2"/>
  <c r="L157" i="2"/>
  <c r="L696" i="2"/>
  <c r="L300" i="2"/>
  <c r="L233" i="2"/>
  <c r="L334" i="2"/>
  <c r="L497" i="2"/>
  <c r="L425" i="2"/>
  <c r="L301" i="2"/>
  <c r="L8" i="2"/>
  <c r="L11" i="2"/>
  <c r="L97" i="2"/>
  <c r="L622" i="2"/>
  <c r="L57" i="2"/>
  <c r="L90" i="2"/>
  <c r="L76" i="2"/>
  <c r="L312" i="2"/>
  <c r="L391" i="2"/>
  <c r="L427" i="2"/>
  <c r="L86" i="2"/>
  <c r="L326" i="2"/>
  <c r="L168" i="2"/>
  <c r="L688" i="2"/>
  <c r="L260" i="2"/>
  <c r="L186" i="2"/>
  <c r="L65" i="2"/>
  <c r="L84" i="2"/>
  <c r="L493" i="2"/>
  <c r="L332" i="2"/>
  <c r="L511" i="2"/>
  <c r="L224" i="2"/>
  <c r="L406" i="2"/>
  <c r="L147" i="2"/>
  <c r="L192" i="2"/>
  <c r="L641" i="2"/>
  <c r="L27" i="2"/>
  <c r="L42" i="2"/>
  <c r="L371" i="2"/>
  <c r="L244" i="2"/>
  <c r="L108" i="2"/>
  <c r="L217" i="2"/>
  <c r="L386" i="2"/>
  <c r="L44" i="2"/>
  <c r="L245" i="2"/>
  <c r="L14" i="2"/>
  <c r="L706" i="2"/>
  <c r="L356" i="2"/>
  <c r="L658" i="2"/>
  <c r="L686" i="2"/>
  <c r="L409" i="2"/>
  <c r="L361" i="2"/>
  <c r="L533" i="2"/>
  <c r="L262" i="2"/>
  <c r="L265" i="2"/>
  <c r="L715" i="2"/>
  <c r="L254" i="2"/>
  <c r="L216" i="2"/>
  <c r="L661" i="2"/>
  <c r="L286" i="2"/>
  <c r="L357" i="2"/>
  <c r="L242" i="2"/>
  <c r="L234" i="2"/>
  <c r="L317" i="2"/>
  <c r="L193" i="2"/>
  <c r="L119" i="2"/>
  <c r="L138" i="2"/>
  <c r="L506" i="2"/>
  <c r="L188" i="2"/>
  <c r="L13" i="2"/>
  <c r="L381" i="2"/>
  <c r="L583" i="2"/>
  <c r="L343" i="2"/>
  <c r="L130" i="2"/>
  <c r="L236" i="2"/>
  <c r="L183" i="2"/>
  <c r="L534" i="2"/>
  <c r="L509" i="2"/>
  <c r="L520" i="2"/>
  <c r="L476" i="2"/>
  <c r="L23" i="2"/>
  <c r="L490" i="2"/>
  <c r="L541" i="2"/>
  <c r="L639" i="2"/>
  <c r="L547" i="2"/>
  <c r="L642" i="2"/>
  <c r="L551" i="2"/>
  <c r="L295" i="2"/>
  <c r="L655" i="2"/>
  <c r="L593" i="2"/>
  <c r="L650" i="2"/>
  <c r="L473" i="2"/>
  <c r="L277" i="2"/>
  <c r="L610" i="2"/>
  <c r="L228" i="2"/>
  <c r="L359" i="2"/>
  <c r="L304" i="2"/>
  <c r="L633" i="2"/>
  <c r="L37" i="2"/>
  <c r="L142" i="2"/>
  <c r="L529" i="2"/>
  <c r="L185" i="2"/>
  <c r="L632" i="2"/>
  <c r="L621" i="2"/>
  <c r="L145" i="2"/>
  <c r="L565" i="2"/>
  <c r="L225" i="2"/>
  <c r="L498" i="2"/>
  <c r="L124" i="2"/>
  <c r="L660" i="2"/>
  <c r="L424" i="2"/>
  <c r="L256" i="2"/>
  <c r="L45" i="2"/>
  <c r="L25" i="2"/>
  <c r="L570" i="2"/>
  <c r="L241" i="2"/>
  <c r="L668" i="2"/>
  <c r="L89" i="2"/>
  <c r="L524" i="2"/>
  <c r="L5" i="2"/>
  <c r="L523" i="2"/>
  <c r="L40" i="2"/>
  <c r="L253" i="2"/>
  <c r="L96" i="2"/>
  <c r="L442" i="2"/>
  <c r="L464" i="2"/>
  <c r="L469" i="2"/>
  <c r="L52" i="2"/>
  <c r="L167" i="2"/>
  <c r="L491" i="2"/>
  <c r="L431" i="2"/>
  <c r="L146" i="2"/>
  <c r="L480" i="2"/>
  <c r="L447" i="2"/>
  <c r="L559" i="2"/>
  <c r="L120" i="2"/>
  <c r="L49" i="2"/>
  <c r="L347" i="2"/>
  <c r="L73" i="2"/>
  <c r="L235" i="2"/>
  <c r="L582" i="2"/>
  <c r="L80" i="2"/>
  <c r="L711" i="2"/>
  <c r="L472" i="2"/>
  <c r="L346" i="2"/>
  <c r="L264" i="2"/>
  <c r="L47" i="2"/>
  <c r="L487" i="2"/>
  <c r="L518" i="2"/>
  <c r="L450" i="2"/>
  <c r="L12" i="2"/>
  <c r="L388" i="2"/>
  <c r="L669" i="2"/>
  <c r="L247" i="2"/>
  <c r="L64" i="2"/>
  <c r="L353" i="2"/>
  <c r="L257" i="2"/>
  <c r="L171" i="2"/>
  <c r="L372" i="2"/>
  <c r="L573" i="2"/>
  <c r="L331" i="2"/>
  <c r="L315" i="2"/>
  <c r="L366" i="2"/>
  <c r="L400" i="2"/>
  <c r="L348" i="2"/>
  <c r="L9" i="2"/>
  <c r="L560" i="2"/>
  <c r="L69" i="2"/>
  <c r="L79" i="2"/>
  <c r="L175" i="2"/>
  <c r="L694" i="2"/>
  <c r="L703" i="2"/>
  <c r="L352" i="2"/>
  <c r="L445" i="2"/>
  <c r="L578" i="2"/>
  <c r="L417" i="2"/>
  <c r="L41" i="2"/>
  <c r="L492" i="2"/>
  <c r="L340" i="2"/>
  <c r="L16" i="2"/>
  <c r="L691" i="2"/>
  <c r="L605" i="2"/>
  <c r="L83" i="2"/>
  <c r="L443" i="2"/>
  <c r="L426" i="2"/>
  <c r="L307" i="2"/>
  <c r="L370" i="2"/>
  <c r="L218" i="2"/>
  <c r="L308" i="2"/>
  <c r="L376" i="2"/>
  <c r="L194" i="2"/>
  <c r="L444" i="2"/>
  <c r="L452" i="2"/>
  <c r="L462" i="2"/>
  <c r="L618" i="2"/>
  <c r="L114" i="2"/>
  <c r="L415" i="2"/>
  <c r="L59" i="2"/>
  <c r="L303" i="2"/>
  <c r="L74" i="2"/>
  <c r="L109" i="2"/>
  <c r="L474" i="2"/>
  <c r="L4" i="2"/>
  <c r="L342" i="2"/>
  <c r="L354" i="2"/>
  <c r="L289" i="2"/>
  <c r="L204" i="2"/>
  <c r="L448" i="2"/>
  <c r="L644" i="2"/>
  <c r="L502" i="2"/>
  <c r="L539" i="2"/>
  <c r="L121" i="2"/>
  <c r="L681" i="2"/>
  <c r="L557" i="2"/>
  <c r="L567" i="2"/>
  <c r="L609" i="2"/>
  <c r="L39" i="2"/>
  <c r="L513" i="2"/>
  <c r="L387" i="2"/>
  <c r="L222" i="2"/>
  <c r="L220" i="2"/>
  <c r="L128" i="2"/>
  <c r="L291" i="2"/>
  <c r="L554" i="2"/>
  <c r="L335" i="2"/>
  <c r="L282" i="2"/>
  <c r="L85" i="2"/>
  <c r="L255" i="2"/>
  <c r="L292" i="2"/>
  <c r="L210" i="2"/>
  <c r="L500" i="2"/>
  <c r="L164" i="2"/>
  <c r="L393" i="2"/>
  <c r="L154" i="2"/>
  <c r="L269" i="2"/>
  <c r="L91" i="2"/>
  <c r="L564" i="2"/>
  <c r="L321" i="2"/>
  <c r="L446" i="2"/>
  <c r="L675" i="2"/>
  <c r="L29" i="2"/>
  <c r="L285" i="2"/>
  <c r="L223" i="2"/>
  <c r="L214" i="2"/>
  <c r="L148" i="2"/>
  <c r="L329" i="2"/>
  <c r="L718" i="2"/>
  <c r="L279" i="2"/>
  <c r="L213" i="2"/>
  <c r="L579" i="2"/>
  <c r="L350" i="2"/>
  <c r="L532" i="2"/>
  <c r="L574" i="2"/>
  <c r="L136" i="2"/>
  <c r="L274" i="2"/>
  <c r="L75" i="2"/>
  <c r="L283" i="2"/>
  <c r="L140" i="2"/>
  <c r="L31" i="2"/>
  <c r="L115" i="2"/>
  <c r="L250" i="2"/>
  <c r="L155" i="2"/>
  <c r="L273" i="2"/>
  <c r="L333" i="2"/>
  <c r="L122" i="2"/>
  <c r="L369" i="2"/>
  <c r="L181" i="2"/>
  <c r="L640" i="2"/>
  <c r="L32" i="2"/>
  <c r="L482" i="2"/>
  <c r="L676" i="2"/>
  <c r="L10" i="2"/>
  <c r="L153" i="2"/>
  <c r="L87" i="2"/>
  <c r="L690" i="2"/>
  <c r="L556" i="2"/>
  <c r="L174" i="2"/>
  <c r="L310" i="2"/>
  <c r="L149" i="2"/>
  <c r="L67" i="2"/>
  <c r="L604" i="2"/>
  <c r="L643" i="2"/>
  <c r="L19" i="2"/>
  <c r="L463" i="2"/>
  <c r="L249" i="2"/>
  <c r="L585" i="2"/>
  <c r="L68" i="2"/>
  <c r="L596" i="2"/>
  <c r="L597" i="2"/>
  <c r="L232" i="2"/>
  <c r="L460" i="2"/>
  <c r="L151" i="2"/>
  <c r="L6" i="2"/>
  <c r="L54" i="2"/>
  <c r="L626" i="2"/>
  <c r="L575" i="2"/>
  <c r="L2" i="2"/>
  <c r="L572" i="2"/>
  <c r="L298" i="2"/>
  <c r="L461" i="2"/>
  <c r="L275" i="2"/>
  <c r="L475" i="2"/>
  <c r="L615" i="2"/>
  <c r="L649" i="2"/>
  <c r="L226" i="2"/>
  <c r="L203" i="2"/>
  <c r="L294" i="2"/>
  <c r="L15" i="2"/>
  <c r="L159" i="2"/>
  <c r="L440" i="2"/>
  <c r="L311" i="2"/>
  <c r="L456" i="2"/>
  <c r="L18" i="2"/>
  <c r="L92" i="2"/>
  <c r="L672" i="2"/>
  <c r="L271" i="2"/>
  <c r="L196" i="2"/>
  <c r="L209" i="2"/>
  <c r="L20" i="2"/>
  <c r="L112" i="2"/>
  <c r="L66" i="2"/>
  <c r="L278" i="2"/>
  <c r="L612" i="2"/>
  <c r="L344" i="2"/>
  <c r="L268" i="2"/>
  <c r="L166" i="2"/>
  <c r="L150" i="2"/>
  <c r="L60" i="2"/>
  <c r="L647" i="2"/>
  <c r="L202" i="2"/>
  <c r="L88" i="2"/>
  <c r="L349" i="2"/>
  <c r="L219" i="2"/>
  <c r="L527" i="2"/>
  <c r="L512" i="2"/>
  <c r="L231" i="2"/>
  <c r="L163" i="2"/>
  <c r="L229" i="2"/>
  <c r="L93" i="2"/>
  <c r="L180" i="2"/>
  <c r="L21" i="2"/>
  <c r="L531" i="2"/>
  <c r="L396" i="2"/>
  <c r="L48" i="2"/>
  <c r="L184" i="2"/>
  <c r="L107" i="2"/>
  <c r="L24" i="2"/>
  <c r="L477" i="2"/>
  <c r="L240" i="2"/>
  <c r="L55" i="2"/>
  <c r="L345" i="2"/>
  <c r="L542" i="2"/>
  <c r="L397" i="2"/>
  <c r="L729" i="2"/>
  <c r="L628" i="2"/>
  <c r="L318" i="2"/>
  <c r="L611" i="2"/>
  <c r="L594" i="2"/>
  <c r="L508" i="2"/>
  <c r="L199" i="2"/>
  <c r="L46" i="2"/>
  <c r="L322" i="2"/>
  <c r="L137" i="2"/>
  <c r="L568" i="2"/>
  <c r="L22" i="2"/>
  <c r="L699" i="2"/>
  <c r="L704" i="2"/>
  <c r="L287" i="2"/>
  <c r="L657" i="2"/>
  <c r="L616" i="2"/>
  <c r="L530" i="2"/>
  <c r="L651" i="2"/>
  <c r="L158" i="2"/>
  <c r="L410" i="2"/>
  <c r="L707" i="2"/>
  <c r="L284" i="2"/>
  <c r="L125" i="2"/>
  <c r="L416" i="2"/>
  <c r="L528" i="2"/>
  <c r="L653" i="2"/>
  <c r="L165" i="2"/>
  <c r="L438" i="2"/>
  <c r="L586" i="2"/>
  <c r="L205" i="2"/>
  <c r="L414" i="2"/>
  <c r="L380" i="2"/>
  <c r="L373" i="2"/>
  <c r="L7" i="2"/>
  <c r="L105" i="2"/>
  <c r="L598" i="2"/>
  <c r="L98" i="2"/>
  <c r="L162" i="2"/>
  <c r="L61" i="2"/>
  <c r="L546" i="2"/>
  <c r="L58" i="2"/>
  <c r="L716" i="2"/>
  <c r="L423" i="2"/>
  <c r="L514" i="2"/>
  <c r="L374" i="2"/>
  <c r="L537" i="2"/>
  <c r="L34" i="2"/>
  <c r="L266" i="2"/>
  <c r="L152" i="2"/>
  <c r="L296" i="2"/>
  <c r="L465" i="2"/>
  <c r="L172" i="2"/>
  <c r="L494" i="2"/>
  <c r="L489" i="2"/>
  <c r="L710" i="2"/>
  <c r="L692" i="2"/>
  <c r="L179" i="2"/>
  <c r="L580" i="2"/>
  <c r="L100" i="2"/>
  <c r="L323" i="2"/>
  <c r="L709" i="2"/>
  <c r="L603" i="2"/>
  <c r="L679" i="2"/>
  <c r="L320" i="2"/>
  <c r="L161" i="2"/>
  <c r="L499" i="2"/>
  <c r="L17" i="2"/>
  <c r="L26" i="2"/>
  <c r="L552" i="2"/>
  <c r="L429" i="2"/>
  <c r="L82" i="2"/>
  <c r="L553" i="2"/>
  <c r="L507" i="2"/>
  <c r="L81" i="2"/>
  <c r="L485" i="2"/>
  <c r="L280" i="2"/>
  <c r="L200" i="2"/>
  <c r="L123" i="2"/>
  <c r="L470" i="2"/>
  <c r="L623" i="2"/>
  <c r="L143" i="2"/>
  <c r="L28" i="2"/>
  <c r="L50" i="2"/>
  <c r="L432" i="2"/>
  <c r="L129" i="2"/>
  <c r="L538" i="2"/>
  <c r="L420" i="2"/>
  <c r="L592" i="2"/>
  <c r="L495" i="2"/>
  <c r="L191" i="2"/>
  <c r="L701" i="2"/>
  <c r="L451" i="2"/>
  <c r="L38" i="2"/>
  <c r="L525" i="2"/>
  <c r="L536" i="2"/>
  <c r="L390" i="2"/>
  <c r="L481" i="2"/>
  <c r="L727" i="2"/>
  <c r="L261" i="2"/>
  <c r="L519" i="2"/>
  <c r="L377" i="2"/>
  <c r="L466" i="2"/>
  <c r="L411" i="2"/>
  <c r="L627" i="2"/>
  <c r="L614" i="2"/>
  <c r="L721" i="2"/>
  <c r="L237" i="2"/>
  <c r="L402" i="2"/>
  <c r="L478" i="2"/>
  <c r="L613" i="2"/>
  <c r="L290" i="2"/>
  <c r="L102" i="2"/>
  <c r="L664" i="2"/>
  <c r="L652" i="2"/>
  <c r="L422" i="2"/>
  <c r="L104" i="2"/>
  <c r="L327" i="2"/>
  <c r="L251" i="2"/>
  <c r="L30" i="2"/>
  <c r="L606" i="2"/>
  <c r="L132" i="2"/>
  <c r="L638" i="2"/>
  <c r="L712" i="2"/>
  <c r="L562" i="2"/>
  <c r="L367" i="2"/>
  <c r="L637" i="2"/>
  <c r="L197" i="2"/>
  <c r="L483" i="2"/>
  <c r="L305" i="2"/>
  <c r="L33" i="2"/>
  <c r="L667" i="2"/>
  <c r="L458" i="2"/>
  <c r="L243" i="2"/>
  <c r="L682" i="2"/>
  <c r="L412" i="2"/>
  <c r="L101" i="2"/>
  <c r="L684" i="2"/>
  <c r="L457" i="2"/>
  <c r="L134" i="2"/>
  <c r="L591" i="2"/>
  <c r="L211" i="2"/>
  <c r="L602" i="2"/>
  <c r="L630" i="2"/>
  <c r="L455" i="2"/>
  <c r="L170" i="2"/>
  <c r="L126" i="2"/>
  <c r="L187" i="2"/>
  <c r="L206" i="2"/>
  <c r="L645" i="2"/>
  <c r="L413" i="2"/>
  <c r="L365" i="2"/>
  <c r="L306" i="2"/>
  <c r="L139" i="2"/>
  <c r="L601" i="2"/>
  <c r="L724" i="2"/>
  <c r="L540" i="2"/>
  <c r="L299" i="2"/>
  <c r="L178" i="2"/>
  <c r="L103" i="2"/>
  <c r="L708" i="2"/>
  <c r="L316" i="2"/>
  <c r="L548" i="2"/>
  <c r="L358" i="2"/>
  <c r="L62" i="2"/>
  <c r="L439" i="2"/>
  <c r="L156" i="2"/>
  <c r="L360" i="2"/>
  <c r="L141" i="2"/>
  <c r="L182" i="2"/>
  <c r="L404" i="2"/>
  <c r="L680" i="2"/>
  <c r="L563" i="2"/>
  <c r="L288" i="2"/>
  <c r="L453" i="2"/>
  <c r="L189" i="2"/>
  <c r="L666" i="2"/>
  <c r="L127" i="2"/>
  <c r="L599" i="2"/>
  <c r="L725" i="2"/>
  <c r="L728" i="2"/>
  <c r="L71" i="2"/>
  <c r="L543" i="2"/>
  <c r="L421" i="2"/>
  <c r="L401" i="2"/>
  <c r="L435" i="2"/>
  <c r="L589" i="2"/>
  <c r="L714" i="2"/>
  <c r="L270" i="2"/>
  <c r="L654" i="2"/>
  <c r="L670" i="2"/>
  <c r="L169" i="2"/>
  <c r="L324" i="2"/>
  <c r="L246" i="2"/>
  <c r="L51" i="2"/>
  <c r="L131" i="2"/>
  <c r="L328" i="2"/>
  <c r="L673" i="2"/>
  <c r="L195" i="2"/>
  <c r="L319" i="2"/>
  <c r="L619" i="2"/>
  <c r="L717" i="2"/>
  <c r="L484" i="2"/>
  <c r="L221" i="2"/>
  <c r="L362" i="2"/>
  <c r="L35" i="2"/>
  <c r="L683" i="2"/>
  <c r="L522" i="2"/>
  <c r="L176" i="2"/>
  <c r="L272" i="2"/>
  <c r="L617" i="2"/>
  <c r="L656" i="2"/>
  <c r="L698" i="2"/>
  <c r="L608" i="2"/>
  <c r="L731" i="2"/>
  <c r="L389" i="2"/>
  <c r="L468" i="2"/>
  <c r="L600" i="2"/>
  <c r="L471" i="2"/>
  <c r="L399" i="2"/>
  <c r="L263" i="2"/>
  <c r="L558" i="2"/>
  <c r="L662" i="2"/>
  <c r="L198" i="2"/>
  <c r="L339" i="2"/>
  <c r="L95" i="2"/>
  <c r="L173" i="2"/>
  <c r="L515" i="2"/>
  <c r="L230" i="2"/>
  <c r="L659" i="2"/>
  <c r="L437" i="2"/>
  <c r="L405" i="2"/>
  <c r="L516" i="2"/>
  <c r="L693" i="2"/>
  <c r="L555" i="2"/>
  <c r="L341" i="2"/>
  <c r="L314" i="2"/>
  <c r="L576" i="2"/>
  <c r="L212" i="2"/>
  <c r="L99" i="2"/>
  <c r="L504" i="2"/>
  <c r="L550" i="2"/>
  <c r="L433" i="2"/>
  <c r="L521" i="2"/>
  <c r="L201" i="2"/>
  <c r="L135" i="2"/>
  <c r="L430" i="2"/>
  <c r="L720" i="2"/>
  <c r="L722" i="2"/>
  <c r="L549" i="2"/>
  <c r="L398" i="2"/>
  <c r="L678" i="2"/>
  <c r="L375" i="2"/>
  <c r="L418" i="2"/>
  <c r="L297" i="2"/>
  <c r="L624" i="2"/>
  <c r="L571" i="2"/>
  <c r="L267" i="2"/>
  <c r="L338" i="2"/>
  <c r="L309" i="2"/>
  <c r="L590" i="2"/>
  <c r="L695" i="2"/>
  <c r="L569" i="2"/>
  <c r="L588" i="2"/>
  <c r="L535" i="2"/>
  <c r="L636" i="2"/>
  <c r="L702" i="2"/>
  <c r="L665" i="2"/>
  <c r="L496" i="2"/>
  <c r="L625" i="2"/>
  <c r="L631" i="2"/>
  <c r="L392" i="2"/>
  <c r="L501" i="2"/>
  <c r="L385" i="2"/>
  <c r="L648" i="2"/>
  <c r="L685" i="2"/>
  <c r="L336" i="2"/>
  <c r="L577" i="2"/>
  <c r="L689" i="2"/>
  <c r="L687" i="2"/>
  <c r="L671" i="2"/>
  <c r="L723" i="2"/>
  <c r="L705" i="2"/>
  <c r="L700" i="2"/>
  <c r="L629" i="2"/>
  <c r="L697" i="2"/>
  <c r="L713" i="2"/>
  <c r="L719" i="2"/>
  <c r="L726" i="2"/>
  <c r="L730" i="2"/>
  <c r="L677" i="2"/>
  <c r="J635" i="2"/>
  <c r="J595" i="2"/>
  <c r="J634" i="2"/>
  <c r="J78" i="2"/>
  <c r="J355" i="2"/>
  <c r="J434" i="2"/>
  <c r="J407" i="2"/>
  <c r="J544" i="2"/>
  <c r="J364" i="2"/>
  <c r="J526" i="2"/>
  <c r="J395" i="2"/>
  <c r="J479" i="2"/>
  <c r="J160" i="2"/>
  <c r="J674" i="2"/>
  <c r="J144" i="2"/>
  <c r="J488" i="2"/>
  <c r="J363" i="2"/>
  <c r="J486" i="2"/>
  <c r="J43" i="2"/>
  <c r="J663" i="2"/>
  <c r="J449" i="2"/>
  <c r="J383" i="2"/>
  <c r="J378" i="2"/>
  <c r="J53" i="2"/>
  <c r="J566" i="2"/>
  <c r="J207" i="2"/>
  <c r="J607" i="2"/>
  <c r="J239" i="2"/>
  <c r="J325" i="2"/>
  <c r="J587" i="2"/>
  <c r="J646" i="2"/>
  <c r="J382" i="2"/>
  <c r="J63" i="2"/>
  <c r="J561" i="2"/>
  <c r="J3" i="2"/>
  <c r="J56" i="2"/>
  <c r="J419" i="2"/>
  <c r="J584" i="2"/>
  <c r="J208" i="2"/>
  <c r="J94" i="2"/>
  <c r="J330" i="2"/>
  <c r="J276" i="2"/>
  <c r="J510" i="2"/>
  <c r="J379" i="2"/>
  <c r="J545" i="2"/>
  <c r="J77" i="2"/>
  <c r="J177" i="2"/>
  <c r="J117" i="2"/>
  <c r="J238" i="2"/>
  <c r="J313" i="2"/>
  <c r="J454" i="2"/>
  <c r="J408" i="2"/>
  <c r="J133" i="2"/>
  <c r="J72" i="2"/>
  <c r="J302" i="2"/>
  <c r="J503" i="2"/>
  <c r="J403" i="2"/>
  <c r="J118" i="2"/>
  <c r="J581" i="2"/>
  <c r="J252" i="2"/>
  <c r="J467" i="2"/>
  <c r="J337" i="2"/>
  <c r="J227" i="2"/>
  <c r="J281" i="2"/>
  <c r="J293" i="2"/>
  <c r="J111" i="2"/>
  <c r="J110" i="2"/>
  <c r="J459" i="2"/>
  <c r="J351" i="2"/>
  <c r="J436" i="2"/>
  <c r="J394" i="2"/>
  <c r="J70" i="2"/>
  <c r="J248" i="2"/>
  <c r="J113" i="2"/>
  <c r="J259" i="2"/>
  <c r="J428" i="2"/>
  <c r="J368" i="2"/>
  <c r="J106" i="2"/>
  <c r="J384" i="2"/>
  <c r="J620" i="2"/>
  <c r="J215" i="2"/>
  <c r="J517" i="2"/>
  <c r="J258" i="2"/>
  <c r="J505" i="2"/>
  <c r="J190" i="2"/>
  <c r="J36" i="2"/>
  <c r="J441" i="2"/>
  <c r="J116" i="2"/>
  <c r="J157" i="2"/>
  <c r="J696" i="2"/>
  <c r="J300" i="2"/>
  <c r="J233" i="2"/>
  <c r="J334" i="2"/>
  <c r="J497" i="2"/>
  <c r="J425" i="2"/>
  <c r="J301" i="2"/>
  <c r="J8" i="2"/>
  <c r="J11" i="2"/>
  <c r="J97" i="2"/>
  <c r="J622" i="2"/>
  <c r="J57" i="2"/>
  <c r="J90" i="2"/>
  <c r="J76" i="2"/>
  <c r="J312" i="2"/>
  <c r="J391" i="2"/>
  <c r="J427" i="2"/>
  <c r="J86" i="2"/>
  <c r="J326" i="2"/>
  <c r="J168" i="2"/>
  <c r="J688" i="2"/>
  <c r="J260" i="2"/>
  <c r="J186" i="2"/>
  <c r="J65" i="2"/>
  <c r="J84" i="2"/>
  <c r="J493" i="2"/>
  <c r="J332" i="2"/>
  <c r="J511" i="2"/>
  <c r="J224" i="2"/>
  <c r="J406" i="2"/>
  <c r="J147" i="2"/>
  <c r="J192" i="2"/>
  <c r="J641" i="2"/>
  <c r="J27" i="2"/>
  <c r="J42" i="2"/>
  <c r="J371" i="2"/>
  <c r="J244" i="2"/>
  <c r="J108" i="2"/>
  <c r="J217" i="2"/>
  <c r="J386" i="2"/>
  <c r="J44" i="2"/>
  <c r="J245" i="2"/>
  <c r="J14" i="2"/>
  <c r="J706" i="2"/>
  <c r="J356" i="2"/>
  <c r="J658" i="2"/>
  <c r="J686" i="2"/>
  <c r="J409" i="2"/>
  <c r="J361" i="2"/>
  <c r="J533" i="2"/>
  <c r="J262" i="2"/>
  <c r="J265" i="2"/>
  <c r="J715" i="2"/>
  <c r="J254" i="2"/>
  <c r="J216" i="2"/>
  <c r="J661" i="2"/>
  <c r="J286" i="2"/>
  <c r="J357" i="2"/>
  <c r="J242" i="2"/>
  <c r="J234" i="2"/>
  <c r="J317" i="2"/>
  <c r="J193" i="2"/>
  <c r="J119" i="2"/>
  <c r="J138" i="2"/>
  <c r="J506" i="2"/>
  <c r="J188" i="2"/>
  <c r="J13" i="2"/>
  <c r="J381" i="2"/>
  <c r="J583" i="2"/>
  <c r="J343" i="2"/>
  <c r="J130" i="2"/>
  <c r="J236" i="2"/>
  <c r="J183" i="2"/>
  <c r="J534" i="2"/>
  <c r="J509" i="2"/>
  <c r="J520" i="2"/>
  <c r="J476" i="2"/>
  <c r="J23" i="2"/>
  <c r="J490" i="2"/>
  <c r="J541" i="2"/>
  <c r="J639" i="2"/>
  <c r="J547" i="2"/>
  <c r="J642" i="2"/>
  <c r="J551" i="2"/>
  <c r="J295" i="2"/>
  <c r="J655" i="2"/>
  <c r="J593" i="2"/>
  <c r="J650" i="2"/>
  <c r="J473" i="2"/>
  <c r="J277" i="2"/>
  <c r="J610" i="2"/>
  <c r="J228" i="2"/>
  <c r="J359" i="2"/>
  <c r="J304" i="2"/>
  <c r="J633" i="2"/>
  <c r="J37" i="2"/>
  <c r="J142" i="2"/>
  <c r="J529" i="2"/>
  <c r="J185" i="2"/>
  <c r="J632" i="2"/>
  <c r="J621" i="2"/>
  <c r="J145" i="2"/>
  <c r="J565" i="2"/>
  <c r="J225" i="2"/>
  <c r="J498" i="2"/>
  <c r="J124" i="2"/>
  <c r="J660" i="2"/>
  <c r="J424" i="2"/>
  <c r="J256" i="2"/>
  <c r="J45" i="2"/>
  <c r="J25" i="2"/>
  <c r="J570" i="2"/>
  <c r="J241" i="2"/>
  <c r="J668" i="2"/>
  <c r="J89" i="2"/>
  <c r="J524" i="2"/>
  <c r="J5" i="2"/>
  <c r="J523" i="2"/>
  <c r="J40" i="2"/>
  <c r="J253" i="2"/>
  <c r="J96" i="2"/>
  <c r="J442" i="2"/>
  <c r="J464" i="2"/>
  <c r="J469" i="2"/>
  <c r="J52" i="2"/>
  <c r="J167" i="2"/>
  <c r="J491" i="2"/>
  <c r="J431" i="2"/>
  <c r="J146" i="2"/>
  <c r="J480" i="2"/>
  <c r="J447" i="2"/>
  <c r="J559" i="2"/>
  <c r="J120" i="2"/>
  <c r="J49" i="2"/>
  <c r="J347" i="2"/>
  <c r="J73" i="2"/>
  <c r="J235" i="2"/>
  <c r="J582" i="2"/>
  <c r="J80" i="2"/>
  <c r="J711" i="2"/>
  <c r="J472" i="2"/>
  <c r="J346" i="2"/>
  <c r="J264" i="2"/>
  <c r="J47" i="2"/>
  <c r="J487" i="2"/>
  <c r="J518" i="2"/>
  <c r="J450" i="2"/>
  <c r="J12" i="2"/>
  <c r="J388" i="2"/>
  <c r="J669" i="2"/>
  <c r="J247" i="2"/>
  <c r="J64" i="2"/>
  <c r="J353" i="2"/>
  <c r="J257" i="2"/>
  <c r="J171" i="2"/>
  <c r="J372" i="2"/>
  <c r="J573" i="2"/>
  <c r="J331" i="2"/>
  <c r="J315" i="2"/>
  <c r="J366" i="2"/>
  <c r="J400" i="2"/>
  <c r="J348" i="2"/>
  <c r="J9" i="2"/>
  <c r="J560" i="2"/>
  <c r="J69" i="2"/>
  <c r="J79" i="2"/>
  <c r="J175" i="2"/>
  <c r="J694" i="2"/>
  <c r="J703" i="2"/>
  <c r="J352" i="2"/>
  <c r="J445" i="2"/>
  <c r="J578" i="2"/>
  <c r="J417" i="2"/>
  <c r="J41" i="2"/>
  <c r="J492" i="2"/>
  <c r="J340" i="2"/>
  <c r="J16" i="2"/>
  <c r="J691" i="2"/>
  <c r="J605" i="2"/>
  <c r="J83" i="2"/>
  <c r="J443" i="2"/>
  <c r="J426" i="2"/>
  <c r="J307" i="2"/>
  <c r="J370" i="2"/>
  <c r="J218" i="2"/>
  <c r="J308" i="2"/>
  <c r="J376" i="2"/>
  <c r="J194" i="2"/>
  <c r="J444" i="2"/>
  <c r="J452" i="2"/>
  <c r="J462" i="2"/>
  <c r="J618" i="2"/>
  <c r="J114" i="2"/>
  <c r="J415" i="2"/>
  <c r="J59" i="2"/>
  <c r="J303" i="2"/>
  <c r="J74" i="2"/>
  <c r="J109" i="2"/>
  <c r="J474" i="2"/>
  <c r="J4" i="2"/>
  <c r="J342" i="2"/>
  <c r="J354" i="2"/>
  <c r="J289" i="2"/>
  <c r="J204" i="2"/>
  <c r="J448" i="2"/>
  <c r="J644" i="2"/>
  <c r="J502" i="2"/>
  <c r="J539" i="2"/>
  <c r="J121" i="2"/>
  <c r="J681" i="2"/>
  <c r="J557" i="2"/>
  <c r="J567" i="2"/>
  <c r="J609" i="2"/>
  <c r="J39" i="2"/>
  <c r="J513" i="2"/>
  <c r="J387" i="2"/>
  <c r="J222" i="2"/>
  <c r="J220" i="2"/>
  <c r="J128" i="2"/>
  <c r="J291" i="2"/>
  <c r="J554" i="2"/>
  <c r="J335" i="2"/>
  <c r="J282" i="2"/>
  <c r="J85" i="2"/>
  <c r="J255" i="2"/>
  <c r="J292" i="2"/>
  <c r="J210" i="2"/>
  <c r="J500" i="2"/>
  <c r="J164" i="2"/>
  <c r="J393" i="2"/>
  <c r="J154" i="2"/>
  <c r="J269" i="2"/>
  <c r="J91" i="2"/>
  <c r="J564" i="2"/>
  <c r="J321" i="2"/>
  <c r="J446" i="2"/>
  <c r="J675" i="2"/>
  <c r="J29" i="2"/>
  <c r="J285" i="2"/>
  <c r="J223" i="2"/>
  <c r="J214" i="2"/>
  <c r="J148" i="2"/>
  <c r="J329" i="2"/>
  <c r="J718" i="2"/>
  <c r="J279" i="2"/>
  <c r="J213" i="2"/>
  <c r="J579" i="2"/>
  <c r="J350" i="2"/>
  <c r="J532" i="2"/>
  <c r="J574" i="2"/>
  <c r="J136" i="2"/>
  <c r="J274" i="2"/>
  <c r="J75" i="2"/>
  <c r="J283" i="2"/>
  <c r="J140" i="2"/>
  <c r="J31" i="2"/>
  <c r="J115" i="2"/>
  <c r="J250" i="2"/>
  <c r="J155" i="2"/>
  <c r="J273" i="2"/>
  <c r="J333" i="2"/>
  <c r="J122" i="2"/>
  <c r="J369" i="2"/>
  <c r="J181" i="2"/>
  <c r="J640" i="2"/>
  <c r="J32" i="2"/>
  <c r="J482" i="2"/>
  <c r="J676" i="2"/>
  <c r="J10" i="2"/>
  <c r="J153" i="2"/>
  <c r="J87" i="2"/>
  <c r="J690" i="2"/>
  <c r="J556" i="2"/>
  <c r="J174" i="2"/>
  <c r="J310" i="2"/>
  <c r="J149" i="2"/>
  <c r="J67" i="2"/>
  <c r="J604" i="2"/>
  <c r="J643" i="2"/>
  <c r="J19" i="2"/>
  <c r="J463" i="2"/>
  <c r="J249" i="2"/>
  <c r="J585" i="2"/>
  <c r="J68" i="2"/>
  <c r="J596" i="2"/>
  <c r="J597" i="2"/>
  <c r="J232" i="2"/>
  <c r="J460" i="2"/>
  <c r="J151" i="2"/>
  <c r="J6" i="2"/>
  <c r="J54" i="2"/>
  <c r="J626" i="2"/>
  <c r="J575" i="2"/>
  <c r="J2" i="2"/>
  <c r="J572" i="2"/>
  <c r="J298" i="2"/>
  <c r="J461" i="2"/>
  <c r="J275" i="2"/>
  <c r="J475" i="2"/>
  <c r="J615" i="2"/>
  <c r="J649" i="2"/>
  <c r="J226" i="2"/>
  <c r="J203" i="2"/>
  <c r="J294" i="2"/>
  <c r="J15" i="2"/>
  <c r="J159" i="2"/>
  <c r="J440" i="2"/>
  <c r="J311" i="2"/>
  <c r="J456" i="2"/>
  <c r="J18" i="2"/>
  <c r="J92" i="2"/>
  <c r="J672" i="2"/>
  <c r="J271" i="2"/>
  <c r="J196" i="2"/>
  <c r="J209" i="2"/>
  <c r="J20" i="2"/>
  <c r="J112" i="2"/>
  <c r="J66" i="2"/>
  <c r="J278" i="2"/>
  <c r="J612" i="2"/>
  <c r="J344" i="2"/>
  <c r="J268" i="2"/>
  <c r="J166" i="2"/>
  <c r="J150" i="2"/>
  <c r="J60" i="2"/>
  <c r="J647" i="2"/>
  <c r="J202" i="2"/>
  <c r="J88" i="2"/>
  <c r="J349" i="2"/>
  <c r="J219" i="2"/>
  <c r="J527" i="2"/>
  <c r="J512" i="2"/>
  <c r="J231" i="2"/>
  <c r="J163" i="2"/>
  <c r="J229" i="2"/>
  <c r="J93" i="2"/>
  <c r="J180" i="2"/>
  <c r="J21" i="2"/>
  <c r="J531" i="2"/>
  <c r="J396" i="2"/>
  <c r="J48" i="2"/>
  <c r="J184" i="2"/>
  <c r="J107" i="2"/>
  <c r="J24" i="2"/>
  <c r="J477" i="2"/>
  <c r="J240" i="2"/>
  <c r="J55" i="2"/>
  <c r="J345" i="2"/>
  <c r="J542" i="2"/>
  <c r="J397" i="2"/>
  <c r="J729" i="2"/>
  <c r="J628" i="2"/>
  <c r="J318" i="2"/>
  <c r="J611" i="2"/>
  <c r="J594" i="2"/>
  <c r="J508" i="2"/>
  <c r="J199" i="2"/>
  <c r="J46" i="2"/>
  <c r="J322" i="2"/>
  <c r="J137" i="2"/>
  <c r="J568" i="2"/>
  <c r="J22" i="2"/>
  <c r="J699" i="2"/>
  <c r="J704" i="2"/>
  <c r="J287" i="2"/>
  <c r="J657" i="2"/>
  <c r="J616" i="2"/>
  <c r="J530" i="2"/>
  <c r="J651" i="2"/>
  <c r="J158" i="2"/>
  <c r="J410" i="2"/>
  <c r="J707" i="2"/>
  <c r="J284" i="2"/>
  <c r="J125" i="2"/>
  <c r="J416" i="2"/>
  <c r="J528" i="2"/>
  <c r="J653" i="2"/>
  <c r="J165" i="2"/>
  <c r="J438" i="2"/>
  <c r="J586" i="2"/>
  <c r="J205" i="2"/>
  <c r="J414" i="2"/>
  <c r="J380" i="2"/>
  <c r="J373" i="2"/>
  <c r="J7" i="2"/>
  <c r="J105" i="2"/>
  <c r="J598" i="2"/>
  <c r="J98" i="2"/>
  <c r="J162" i="2"/>
  <c r="J61" i="2"/>
  <c r="J546" i="2"/>
  <c r="J58" i="2"/>
  <c r="J716" i="2"/>
  <c r="J423" i="2"/>
  <c r="J514" i="2"/>
  <c r="J374" i="2"/>
  <c r="J537" i="2"/>
  <c r="J34" i="2"/>
  <c r="J266" i="2"/>
  <c r="J152" i="2"/>
  <c r="J296" i="2"/>
  <c r="J465" i="2"/>
  <c r="J172" i="2"/>
  <c r="J494" i="2"/>
  <c r="J489" i="2"/>
  <c r="J710" i="2"/>
  <c r="J692" i="2"/>
  <c r="J179" i="2"/>
  <c r="J580" i="2"/>
  <c r="J100" i="2"/>
  <c r="J323" i="2"/>
  <c r="J709" i="2"/>
  <c r="J603" i="2"/>
  <c r="J679" i="2"/>
  <c r="J320" i="2"/>
  <c r="J161" i="2"/>
  <c r="J499" i="2"/>
  <c r="J17" i="2"/>
  <c r="J26" i="2"/>
  <c r="J552" i="2"/>
  <c r="J429" i="2"/>
  <c r="J82" i="2"/>
  <c r="J553" i="2"/>
  <c r="J507" i="2"/>
  <c r="J81" i="2"/>
  <c r="J485" i="2"/>
  <c r="J280" i="2"/>
  <c r="J200" i="2"/>
  <c r="J123" i="2"/>
  <c r="J470" i="2"/>
  <c r="J623" i="2"/>
  <c r="J143" i="2"/>
  <c r="J28" i="2"/>
  <c r="J50" i="2"/>
  <c r="J432" i="2"/>
  <c r="J129" i="2"/>
  <c r="J538" i="2"/>
  <c r="J420" i="2"/>
  <c r="J592" i="2"/>
  <c r="J495" i="2"/>
  <c r="J191" i="2"/>
  <c r="J701" i="2"/>
  <c r="J451" i="2"/>
  <c r="J38" i="2"/>
  <c r="J525" i="2"/>
  <c r="J536" i="2"/>
  <c r="J390" i="2"/>
  <c r="J481" i="2"/>
  <c r="J727" i="2"/>
  <c r="J261" i="2"/>
  <c r="J519" i="2"/>
  <c r="J377" i="2"/>
  <c r="J466" i="2"/>
  <c r="J411" i="2"/>
  <c r="J627" i="2"/>
  <c r="J614" i="2"/>
  <c r="J721" i="2"/>
  <c r="J237" i="2"/>
  <c r="J402" i="2"/>
  <c r="J478" i="2"/>
  <c r="J613" i="2"/>
  <c r="J290" i="2"/>
  <c r="J102" i="2"/>
  <c r="J664" i="2"/>
  <c r="J652" i="2"/>
  <c r="J422" i="2"/>
  <c r="J104" i="2"/>
  <c r="J327" i="2"/>
  <c r="J251" i="2"/>
  <c r="J30" i="2"/>
  <c r="J606" i="2"/>
  <c r="J132" i="2"/>
  <c r="J638" i="2"/>
  <c r="J712" i="2"/>
  <c r="J562" i="2"/>
  <c r="J367" i="2"/>
  <c r="J637" i="2"/>
  <c r="J197" i="2"/>
  <c r="J483" i="2"/>
  <c r="J305" i="2"/>
  <c r="J33" i="2"/>
  <c r="J667" i="2"/>
  <c r="J458" i="2"/>
  <c r="J243" i="2"/>
  <c r="J682" i="2"/>
  <c r="J412" i="2"/>
  <c r="J101" i="2"/>
  <c r="J684" i="2"/>
  <c r="J457" i="2"/>
  <c r="J134" i="2"/>
  <c r="J591" i="2"/>
  <c r="J211" i="2"/>
  <c r="J602" i="2"/>
  <c r="J630" i="2"/>
  <c r="J455" i="2"/>
  <c r="J170" i="2"/>
  <c r="J126" i="2"/>
  <c r="J187" i="2"/>
  <c r="J206" i="2"/>
  <c r="J645" i="2"/>
  <c r="J413" i="2"/>
  <c r="J365" i="2"/>
  <c r="J306" i="2"/>
  <c r="J139" i="2"/>
  <c r="J601" i="2"/>
  <c r="J724" i="2"/>
  <c r="J540" i="2"/>
  <c r="J299" i="2"/>
  <c r="J178" i="2"/>
  <c r="J103" i="2"/>
  <c r="J708" i="2"/>
  <c r="J316" i="2"/>
  <c r="J548" i="2"/>
  <c r="J358" i="2"/>
  <c r="J62" i="2"/>
  <c r="J439" i="2"/>
  <c r="J156" i="2"/>
  <c r="J360" i="2"/>
  <c r="J141" i="2"/>
  <c r="J182" i="2"/>
  <c r="J404" i="2"/>
  <c r="J680" i="2"/>
  <c r="J563" i="2"/>
  <c r="J288" i="2"/>
  <c r="J453" i="2"/>
  <c r="J189" i="2"/>
  <c r="J666" i="2"/>
  <c r="J127" i="2"/>
  <c r="J599" i="2"/>
  <c r="J725" i="2"/>
  <c r="J728" i="2"/>
  <c r="J71" i="2"/>
  <c r="J543" i="2"/>
  <c r="J421" i="2"/>
  <c r="J401" i="2"/>
  <c r="J435" i="2"/>
  <c r="J589" i="2"/>
  <c r="J714" i="2"/>
  <c r="J270" i="2"/>
  <c r="J654" i="2"/>
  <c r="J670" i="2"/>
  <c r="J169" i="2"/>
  <c r="J324" i="2"/>
  <c r="J246" i="2"/>
  <c r="J51" i="2"/>
  <c r="J131" i="2"/>
  <c r="J328" i="2"/>
  <c r="J673" i="2"/>
  <c r="J195" i="2"/>
  <c r="J319" i="2"/>
  <c r="J619" i="2"/>
  <c r="J717" i="2"/>
  <c r="J484" i="2"/>
  <c r="J221" i="2"/>
  <c r="J362" i="2"/>
  <c r="J35" i="2"/>
  <c r="J683" i="2"/>
  <c r="J522" i="2"/>
  <c r="J176" i="2"/>
  <c r="J272" i="2"/>
  <c r="J617" i="2"/>
  <c r="J656" i="2"/>
  <c r="J698" i="2"/>
  <c r="J608" i="2"/>
  <c r="J731" i="2"/>
  <c r="J389" i="2"/>
  <c r="J468" i="2"/>
  <c r="J600" i="2"/>
  <c r="J471" i="2"/>
  <c r="J399" i="2"/>
  <c r="J263" i="2"/>
  <c r="J558" i="2"/>
  <c r="J662" i="2"/>
  <c r="J198" i="2"/>
  <c r="J339" i="2"/>
  <c r="J95" i="2"/>
  <c r="J173" i="2"/>
  <c r="J515" i="2"/>
  <c r="J230" i="2"/>
  <c r="J659" i="2"/>
  <c r="J437" i="2"/>
  <c r="J405" i="2"/>
  <c r="J516" i="2"/>
  <c r="J693" i="2"/>
  <c r="J555" i="2"/>
  <c r="J341" i="2"/>
  <c r="J314" i="2"/>
  <c r="J576" i="2"/>
  <c r="J212" i="2"/>
  <c r="J99" i="2"/>
  <c r="J504" i="2"/>
  <c r="J550" i="2"/>
  <c r="J433" i="2"/>
  <c r="J521" i="2"/>
  <c r="J201" i="2"/>
  <c r="J135" i="2"/>
  <c r="J430" i="2"/>
  <c r="J720" i="2"/>
  <c r="J722" i="2"/>
  <c r="J549" i="2"/>
  <c r="J398" i="2"/>
  <c r="J678" i="2"/>
  <c r="J375" i="2"/>
  <c r="J418" i="2"/>
  <c r="J297" i="2"/>
  <c r="J624" i="2"/>
  <c r="J571" i="2"/>
  <c r="J267" i="2"/>
  <c r="J338" i="2"/>
  <c r="J309" i="2"/>
  <c r="J590" i="2"/>
  <c r="J695" i="2"/>
  <c r="J569" i="2"/>
  <c r="J588" i="2"/>
  <c r="J535" i="2"/>
  <c r="J636" i="2"/>
  <c r="J702" i="2"/>
  <c r="J665" i="2"/>
  <c r="J496" i="2"/>
  <c r="J625" i="2"/>
  <c r="J631" i="2"/>
  <c r="J392" i="2"/>
  <c r="J501" i="2"/>
  <c r="J385" i="2"/>
  <c r="J648" i="2"/>
  <c r="J685" i="2"/>
  <c r="J336" i="2"/>
  <c r="J577" i="2"/>
  <c r="J689" i="2"/>
  <c r="J687" i="2"/>
  <c r="J671" i="2"/>
  <c r="J723" i="2"/>
  <c r="J705" i="2"/>
  <c r="J700" i="2"/>
  <c r="J629" i="2"/>
  <c r="J697" i="2"/>
  <c r="J713" i="2"/>
  <c r="J719" i="2"/>
  <c r="J726" i="2"/>
  <c r="J730" i="2"/>
  <c r="J677" i="2"/>
  <c r="H635" i="2"/>
  <c r="H595" i="2"/>
  <c r="H634" i="2"/>
  <c r="H78" i="2"/>
  <c r="H355" i="2"/>
  <c r="H434" i="2"/>
  <c r="H407" i="2"/>
  <c r="H544" i="2"/>
  <c r="H364" i="2"/>
  <c r="H526" i="2"/>
  <c r="H395" i="2"/>
  <c r="H479" i="2"/>
  <c r="H160" i="2"/>
  <c r="H674" i="2"/>
  <c r="H144" i="2"/>
  <c r="H488" i="2"/>
  <c r="H363" i="2"/>
  <c r="H486" i="2"/>
  <c r="H43" i="2"/>
  <c r="H663" i="2"/>
  <c r="H449" i="2"/>
  <c r="H383" i="2"/>
  <c r="H378" i="2"/>
  <c r="H53" i="2"/>
  <c r="H566" i="2"/>
  <c r="H207" i="2"/>
  <c r="H607" i="2"/>
  <c r="H239" i="2"/>
  <c r="H325" i="2"/>
  <c r="H587" i="2"/>
  <c r="H646" i="2"/>
  <c r="H382" i="2"/>
  <c r="H63" i="2"/>
  <c r="H561" i="2"/>
  <c r="H3" i="2"/>
  <c r="H56" i="2"/>
  <c r="H419" i="2"/>
  <c r="H584" i="2"/>
  <c r="H208" i="2"/>
  <c r="H94" i="2"/>
  <c r="H330" i="2"/>
  <c r="H276" i="2"/>
  <c r="H510" i="2"/>
  <c r="H379" i="2"/>
  <c r="H545" i="2"/>
  <c r="H77" i="2"/>
  <c r="H177" i="2"/>
  <c r="H117" i="2"/>
  <c r="H238" i="2"/>
  <c r="H313" i="2"/>
  <c r="H454" i="2"/>
  <c r="H408" i="2"/>
  <c r="H133" i="2"/>
  <c r="H72" i="2"/>
  <c r="H302" i="2"/>
  <c r="H503" i="2"/>
  <c r="H403" i="2"/>
  <c r="H118" i="2"/>
  <c r="H581" i="2"/>
  <c r="H252" i="2"/>
  <c r="H467" i="2"/>
  <c r="H337" i="2"/>
  <c r="H227" i="2"/>
  <c r="H281" i="2"/>
  <c r="H293" i="2"/>
  <c r="H111" i="2"/>
  <c r="H110" i="2"/>
  <c r="H459" i="2"/>
  <c r="H351" i="2"/>
  <c r="H436" i="2"/>
  <c r="H394" i="2"/>
  <c r="H70" i="2"/>
  <c r="H248" i="2"/>
  <c r="H113" i="2"/>
  <c r="H259" i="2"/>
  <c r="H428" i="2"/>
  <c r="H368" i="2"/>
  <c r="H106" i="2"/>
  <c r="H384" i="2"/>
  <c r="H620" i="2"/>
  <c r="H215" i="2"/>
  <c r="H517" i="2"/>
  <c r="H258" i="2"/>
  <c r="H505" i="2"/>
  <c r="H190" i="2"/>
  <c r="H36" i="2"/>
  <c r="H441" i="2"/>
  <c r="H116" i="2"/>
  <c r="H157" i="2"/>
  <c r="H696" i="2"/>
  <c r="H300" i="2"/>
  <c r="H233" i="2"/>
  <c r="H334" i="2"/>
  <c r="H497" i="2"/>
  <c r="H425" i="2"/>
  <c r="H301" i="2"/>
  <c r="H8" i="2"/>
  <c r="H11" i="2"/>
  <c r="H97" i="2"/>
  <c r="H622" i="2"/>
  <c r="H57" i="2"/>
  <c r="H90" i="2"/>
  <c r="H76" i="2"/>
  <c r="H312" i="2"/>
  <c r="H391" i="2"/>
  <c r="H427" i="2"/>
  <c r="H86" i="2"/>
  <c r="H326" i="2"/>
  <c r="H168" i="2"/>
  <c r="H688" i="2"/>
  <c r="H260" i="2"/>
  <c r="H186" i="2"/>
  <c r="H65" i="2"/>
  <c r="H84" i="2"/>
  <c r="H493" i="2"/>
  <c r="H332" i="2"/>
  <c r="H511" i="2"/>
  <c r="H224" i="2"/>
  <c r="H406" i="2"/>
  <c r="H147" i="2"/>
  <c r="H192" i="2"/>
  <c r="H641" i="2"/>
  <c r="H27" i="2"/>
  <c r="H42" i="2"/>
  <c r="H371" i="2"/>
  <c r="H244" i="2"/>
  <c r="H108" i="2"/>
  <c r="H217" i="2"/>
  <c r="H386" i="2"/>
  <c r="H44" i="2"/>
  <c r="H245" i="2"/>
  <c r="H14" i="2"/>
  <c r="H706" i="2"/>
  <c r="H356" i="2"/>
  <c r="H658" i="2"/>
  <c r="H686" i="2"/>
  <c r="H409" i="2"/>
  <c r="H361" i="2"/>
  <c r="H533" i="2"/>
  <c r="H262" i="2"/>
  <c r="H265" i="2"/>
  <c r="H715" i="2"/>
  <c r="H254" i="2"/>
  <c r="H216" i="2"/>
  <c r="H661" i="2"/>
  <c r="H286" i="2"/>
  <c r="H357" i="2"/>
  <c r="H242" i="2"/>
  <c r="H234" i="2"/>
  <c r="H317" i="2"/>
  <c r="H193" i="2"/>
  <c r="H119" i="2"/>
  <c r="H138" i="2"/>
  <c r="H506" i="2"/>
  <c r="H188" i="2"/>
  <c r="H13" i="2"/>
  <c r="H381" i="2"/>
  <c r="H583" i="2"/>
  <c r="H343" i="2"/>
  <c r="H130" i="2"/>
  <c r="H236" i="2"/>
  <c r="H183" i="2"/>
  <c r="H534" i="2"/>
  <c r="H509" i="2"/>
  <c r="H520" i="2"/>
  <c r="H476" i="2"/>
  <c r="H23" i="2"/>
  <c r="H490" i="2"/>
  <c r="H541" i="2"/>
  <c r="H639" i="2"/>
  <c r="H547" i="2"/>
  <c r="H642" i="2"/>
  <c r="H551" i="2"/>
  <c r="H295" i="2"/>
  <c r="H655" i="2"/>
  <c r="H593" i="2"/>
  <c r="H650" i="2"/>
  <c r="H473" i="2"/>
  <c r="H277" i="2"/>
  <c r="H610" i="2"/>
  <c r="H228" i="2"/>
  <c r="H359" i="2"/>
  <c r="H304" i="2"/>
  <c r="H633" i="2"/>
  <c r="H37" i="2"/>
  <c r="H142" i="2"/>
  <c r="H529" i="2"/>
  <c r="H185" i="2"/>
  <c r="H632" i="2"/>
  <c r="H621" i="2"/>
  <c r="H145" i="2"/>
  <c r="H565" i="2"/>
  <c r="H225" i="2"/>
  <c r="H498" i="2"/>
  <c r="H124" i="2"/>
  <c r="H660" i="2"/>
  <c r="H424" i="2"/>
  <c r="H256" i="2"/>
  <c r="H45" i="2"/>
  <c r="H25" i="2"/>
  <c r="H570" i="2"/>
  <c r="H241" i="2"/>
  <c r="H668" i="2"/>
  <c r="H89" i="2"/>
  <c r="H524" i="2"/>
  <c r="H5" i="2"/>
  <c r="H523" i="2"/>
  <c r="H40" i="2"/>
  <c r="H253" i="2"/>
  <c r="H96" i="2"/>
  <c r="H442" i="2"/>
  <c r="H464" i="2"/>
  <c r="H469" i="2"/>
  <c r="H52" i="2"/>
  <c r="H167" i="2"/>
  <c r="H491" i="2"/>
  <c r="H431" i="2"/>
  <c r="H146" i="2"/>
  <c r="H480" i="2"/>
  <c r="H447" i="2"/>
  <c r="H559" i="2"/>
  <c r="H120" i="2"/>
  <c r="H49" i="2"/>
  <c r="H347" i="2"/>
  <c r="H73" i="2"/>
  <c r="H235" i="2"/>
  <c r="H582" i="2"/>
  <c r="H80" i="2"/>
  <c r="H711" i="2"/>
  <c r="H472" i="2"/>
  <c r="H346" i="2"/>
  <c r="H264" i="2"/>
  <c r="H47" i="2"/>
  <c r="H487" i="2"/>
  <c r="H518" i="2"/>
  <c r="H450" i="2"/>
  <c r="H12" i="2"/>
  <c r="H388" i="2"/>
  <c r="H669" i="2"/>
  <c r="H247" i="2"/>
  <c r="H64" i="2"/>
  <c r="H353" i="2"/>
  <c r="H257" i="2"/>
  <c r="H171" i="2"/>
  <c r="H372" i="2"/>
  <c r="H573" i="2"/>
  <c r="H331" i="2"/>
  <c r="H315" i="2"/>
  <c r="H366" i="2"/>
  <c r="H400" i="2"/>
  <c r="H348" i="2"/>
  <c r="H9" i="2"/>
  <c r="H560" i="2"/>
  <c r="H69" i="2"/>
  <c r="H79" i="2"/>
  <c r="H175" i="2"/>
  <c r="H694" i="2"/>
  <c r="H703" i="2"/>
  <c r="H352" i="2"/>
  <c r="H445" i="2"/>
  <c r="H578" i="2"/>
  <c r="H417" i="2"/>
  <c r="H41" i="2"/>
  <c r="H492" i="2"/>
  <c r="H340" i="2"/>
  <c r="H16" i="2"/>
  <c r="H691" i="2"/>
  <c r="H605" i="2"/>
  <c r="H83" i="2"/>
  <c r="H443" i="2"/>
  <c r="H426" i="2"/>
  <c r="H307" i="2"/>
  <c r="H370" i="2"/>
  <c r="H218" i="2"/>
  <c r="H308" i="2"/>
  <c r="H376" i="2"/>
  <c r="H194" i="2"/>
  <c r="H444" i="2"/>
  <c r="H452" i="2"/>
  <c r="H462" i="2"/>
  <c r="H618" i="2"/>
  <c r="H114" i="2"/>
  <c r="H415" i="2"/>
  <c r="H59" i="2"/>
  <c r="H303" i="2"/>
  <c r="H74" i="2"/>
  <c r="H109" i="2"/>
  <c r="H474" i="2"/>
  <c r="H4" i="2"/>
  <c r="H342" i="2"/>
  <c r="H354" i="2"/>
  <c r="H289" i="2"/>
  <c r="H204" i="2"/>
  <c r="H448" i="2"/>
  <c r="H644" i="2"/>
  <c r="H502" i="2"/>
  <c r="H539" i="2"/>
  <c r="H121" i="2"/>
  <c r="H681" i="2"/>
  <c r="H557" i="2"/>
  <c r="H567" i="2"/>
  <c r="H609" i="2"/>
  <c r="H39" i="2"/>
  <c r="H513" i="2"/>
  <c r="H387" i="2"/>
  <c r="H222" i="2"/>
  <c r="H220" i="2"/>
  <c r="H128" i="2"/>
  <c r="H291" i="2"/>
  <c r="H554" i="2"/>
  <c r="H335" i="2"/>
  <c r="H282" i="2"/>
  <c r="H85" i="2"/>
  <c r="H255" i="2"/>
  <c r="H292" i="2"/>
  <c r="H210" i="2"/>
  <c r="H500" i="2"/>
  <c r="H164" i="2"/>
  <c r="H393" i="2"/>
  <c r="H154" i="2"/>
  <c r="H269" i="2"/>
  <c r="H91" i="2"/>
  <c r="H564" i="2"/>
  <c r="H321" i="2"/>
  <c r="H446" i="2"/>
  <c r="H675" i="2"/>
  <c r="H29" i="2"/>
  <c r="H285" i="2"/>
  <c r="H223" i="2"/>
  <c r="H214" i="2"/>
  <c r="H148" i="2"/>
  <c r="H329" i="2"/>
  <c r="H718" i="2"/>
  <c r="H279" i="2"/>
  <c r="H213" i="2"/>
  <c r="H579" i="2"/>
  <c r="H350" i="2"/>
  <c r="H532" i="2"/>
  <c r="H574" i="2"/>
  <c r="H136" i="2"/>
  <c r="H274" i="2"/>
  <c r="H75" i="2"/>
  <c r="H283" i="2"/>
  <c r="H140" i="2"/>
  <c r="H31" i="2"/>
  <c r="H115" i="2"/>
  <c r="H250" i="2"/>
  <c r="H155" i="2"/>
  <c r="H273" i="2"/>
  <c r="H333" i="2"/>
  <c r="H122" i="2"/>
  <c r="H369" i="2"/>
  <c r="H181" i="2"/>
  <c r="H640" i="2"/>
  <c r="H32" i="2"/>
  <c r="H482" i="2"/>
  <c r="H676" i="2"/>
  <c r="H10" i="2"/>
  <c r="H153" i="2"/>
  <c r="H87" i="2"/>
  <c r="H690" i="2"/>
  <c r="H556" i="2"/>
  <c r="H174" i="2"/>
  <c r="H310" i="2"/>
  <c r="H149" i="2"/>
  <c r="H67" i="2"/>
  <c r="H604" i="2"/>
  <c r="H643" i="2"/>
  <c r="H19" i="2"/>
  <c r="H463" i="2"/>
  <c r="H249" i="2"/>
  <c r="H585" i="2"/>
  <c r="H68" i="2"/>
  <c r="H596" i="2"/>
  <c r="H597" i="2"/>
  <c r="H232" i="2"/>
  <c r="H460" i="2"/>
  <c r="H151" i="2"/>
  <c r="H6" i="2"/>
  <c r="H54" i="2"/>
  <c r="H626" i="2"/>
  <c r="H575" i="2"/>
  <c r="H2" i="2"/>
  <c r="H572" i="2"/>
  <c r="H298" i="2"/>
  <c r="H461" i="2"/>
  <c r="H275" i="2"/>
  <c r="H475" i="2"/>
  <c r="H615" i="2"/>
  <c r="H649" i="2"/>
  <c r="H226" i="2"/>
  <c r="H203" i="2"/>
  <c r="H294" i="2"/>
  <c r="H15" i="2"/>
  <c r="H159" i="2"/>
  <c r="H440" i="2"/>
  <c r="H311" i="2"/>
  <c r="H456" i="2"/>
  <c r="H18" i="2"/>
  <c r="H92" i="2"/>
  <c r="H672" i="2"/>
  <c r="H271" i="2"/>
  <c r="H196" i="2"/>
  <c r="H209" i="2"/>
  <c r="H20" i="2"/>
  <c r="H112" i="2"/>
  <c r="H66" i="2"/>
  <c r="H278" i="2"/>
  <c r="H612" i="2"/>
  <c r="H344" i="2"/>
  <c r="H268" i="2"/>
  <c r="H166" i="2"/>
  <c r="H150" i="2"/>
  <c r="H60" i="2"/>
  <c r="H647" i="2"/>
  <c r="H202" i="2"/>
  <c r="H88" i="2"/>
  <c r="H349" i="2"/>
  <c r="H219" i="2"/>
  <c r="H527" i="2"/>
  <c r="H512" i="2"/>
  <c r="H231" i="2"/>
  <c r="H163" i="2"/>
  <c r="H229" i="2"/>
  <c r="H93" i="2"/>
  <c r="H180" i="2"/>
  <c r="H21" i="2"/>
  <c r="H531" i="2"/>
  <c r="H396" i="2"/>
  <c r="H48" i="2"/>
  <c r="H184" i="2"/>
  <c r="H107" i="2"/>
  <c r="H24" i="2"/>
  <c r="H477" i="2"/>
  <c r="H240" i="2"/>
  <c r="H55" i="2"/>
  <c r="H345" i="2"/>
  <c r="H542" i="2"/>
  <c r="H397" i="2"/>
  <c r="H729" i="2"/>
  <c r="H628" i="2"/>
  <c r="H318" i="2"/>
  <c r="H611" i="2"/>
  <c r="H594" i="2"/>
  <c r="H508" i="2"/>
  <c r="H199" i="2"/>
  <c r="H46" i="2"/>
  <c r="H322" i="2"/>
  <c r="H137" i="2"/>
  <c r="H568" i="2"/>
  <c r="H22" i="2"/>
  <c r="H699" i="2"/>
  <c r="H704" i="2"/>
  <c r="H287" i="2"/>
  <c r="H657" i="2"/>
  <c r="H616" i="2"/>
  <c r="H530" i="2"/>
  <c r="H651" i="2"/>
  <c r="H158" i="2"/>
  <c r="H410" i="2"/>
  <c r="H707" i="2"/>
  <c r="H284" i="2"/>
  <c r="H125" i="2"/>
  <c r="H416" i="2"/>
  <c r="H528" i="2"/>
  <c r="H653" i="2"/>
  <c r="H165" i="2"/>
  <c r="H438" i="2"/>
  <c r="H586" i="2"/>
  <c r="H205" i="2"/>
  <c r="H414" i="2"/>
  <c r="H380" i="2"/>
  <c r="H373" i="2"/>
  <c r="H7" i="2"/>
  <c r="H105" i="2"/>
  <c r="H598" i="2"/>
  <c r="H98" i="2"/>
  <c r="H162" i="2"/>
  <c r="H61" i="2"/>
  <c r="H546" i="2"/>
  <c r="H58" i="2"/>
  <c r="H716" i="2"/>
  <c r="H423" i="2"/>
  <c r="H514" i="2"/>
  <c r="H374" i="2"/>
  <c r="H537" i="2"/>
  <c r="H34" i="2"/>
  <c r="H266" i="2"/>
  <c r="H152" i="2"/>
  <c r="H296" i="2"/>
  <c r="H465" i="2"/>
  <c r="H172" i="2"/>
  <c r="H494" i="2"/>
  <c r="H489" i="2"/>
  <c r="H710" i="2"/>
  <c r="H692" i="2"/>
  <c r="H179" i="2"/>
  <c r="H580" i="2"/>
  <c r="H100" i="2"/>
  <c r="H323" i="2"/>
  <c r="H709" i="2"/>
  <c r="H603" i="2"/>
  <c r="H679" i="2"/>
  <c r="H320" i="2"/>
  <c r="H161" i="2"/>
  <c r="H499" i="2"/>
  <c r="H17" i="2"/>
  <c r="H26" i="2"/>
  <c r="H552" i="2"/>
  <c r="H429" i="2"/>
  <c r="H82" i="2"/>
  <c r="H553" i="2"/>
  <c r="H507" i="2"/>
  <c r="H81" i="2"/>
  <c r="H485" i="2"/>
  <c r="H280" i="2"/>
  <c r="H200" i="2"/>
  <c r="H123" i="2"/>
  <c r="H470" i="2"/>
  <c r="H623" i="2"/>
  <c r="H143" i="2"/>
  <c r="H28" i="2"/>
  <c r="H50" i="2"/>
  <c r="H432" i="2"/>
  <c r="H129" i="2"/>
  <c r="H538" i="2"/>
  <c r="H420" i="2"/>
  <c r="H592" i="2"/>
  <c r="H495" i="2"/>
  <c r="H191" i="2"/>
  <c r="H701" i="2"/>
  <c r="H451" i="2"/>
  <c r="H38" i="2"/>
  <c r="H525" i="2"/>
  <c r="H536" i="2"/>
  <c r="H390" i="2"/>
  <c r="H481" i="2"/>
  <c r="H727" i="2"/>
  <c r="H261" i="2"/>
  <c r="H519" i="2"/>
  <c r="H377" i="2"/>
  <c r="H466" i="2"/>
  <c r="H411" i="2"/>
  <c r="H627" i="2"/>
  <c r="H614" i="2"/>
  <c r="H721" i="2"/>
  <c r="H237" i="2"/>
  <c r="H402" i="2"/>
  <c r="H478" i="2"/>
  <c r="H613" i="2"/>
  <c r="H290" i="2"/>
  <c r="H102" i="2"/>
  <c r="H664" i="2"/>
  <c r="H652" i="2"/>
  <c r="H422" i="2"/>
  <c r="H104" i="2"/>
  <c r="H327" i="2"/>
  <c r="H251" i="2"/>
  <c r="H30" i="2"/>
  <c r="H606" i="2"/>
  <c r="H132" i="2"/>
  <c r="H638" i="2"/>
  <c r="H712" i="2"/>
  <c r="H562" i="2"/>
  <c r="H367" i="2"/>
  <c r="H637" i="2"/>
  <c r="H197" i="2"/>
  <c r="H483" i="2"/>
  <c r="H305" i="2"/>
  <c r="H33" i="2"/>
  <c r="H667" i="2"/>
  <c r="H458" i="2"/>
  <c r="H243" i="2"/>
  <c r="H682" i="2"/>
  <c r="H412" i="2"/>
  <c r="H101" i="2"/>
  <c r="H684" i="2"/>
  <c r="H457" i="2"/>
  <c r="H134" i="2"/>
  <c r="H591" i="2"/>
  <c r="H211" i="2"/>
  <c r="H602" i="2"/>
  <c r="H630" i="2"/>
  <c r="H455" i="2"/>
  <c r="H170" i="2"/>
  <c r="H126" i="2"/>
  <c r="H187" i="2"/>
  <c r="H206" i="2"/>
  <c r="H645" i="2"/>
  <c r="H413" i="2"/>
  <c r="H365" i="2"/>
  <c r="H306" i="2"/>
  <c r="H139" i="2"/>
  <c r="H601" i="2"/>
  <c r="H724" i="2"/>
  <c r="H540" i="2"/>
  <c r="H299" i="2"/>
  <c r="H178" i="2"/>
  <c r="H103" i="2"/>
  <c r="H708" i="2"/>
  <c r="H316" i="2"/>
  <c r="H548" i="2"/>
  <c r="H358" i="2"/>
  <c r="H62" i="2"/>
  <c r="H439" i="2"/>
  <c r="H156" i="2"/>
  <c r="H360" i="2"/>
  <c r="H141" i="2"/>
  <c r="H182" i="2"/>
  <c r="H404" i="2"/>
  <c r="H680" i="2"/>
  <c r="H563" i="2"/>
  <c r="H288" i="2"/>
  <c r="H453" i="2"/>
  <c r="H189" i="2"/>
  <c r="H666" i="2"/>
  <c r="H127" i="2"/>
  <c r="H599" i="2"/>
  <c r="H725" i="2"/>
  <c r="H728" i="2"/>
  <c r="H71" i="2"/>
  <c r="H543" i="2"/>
  <c r="H421" i="2"/>
  <c r="H401" i="2"/>
  <c r="H435" i="2"/>
  <c r="H589" i="2"/>
  <c r="H714" i="2"/>
  <c r="H270" i="2"/>
  <c r="H654" i="2"/>
  <c r="H670" i="2"/>
  <c r="H169" i="2"/>
  <c r="H324" i="2"/>
  <c r="H246" i="2"/>
  <c r="H51" i="2"/>
  <c r="H131" i="2"/>
  <c r="H328" i="2"/>
  <c r="H673" i="2"/>
  <c r="H195" i="2"/>
  <c r="H319" i="2"/>
  <c r="H619" i="2"/>
  <c r="H717" i="2"/>
  <c r="H484" i="2"/>
  <c r="H221" i="2"/>
  <c r="H362" i="2"/>
  <c r="H35" i="2"/>
  <c r="H683" i="2"/>
  <c r="H522" i="2"/>
  <c r="H176" i="2"/>
  <c r="H272" i="2"/>
  <c r="H617" i="2"/>
  <c r="H656" i="2"/>
  <c r="H698" i="2"/>
  <c r="H608" i="2"/>
  <c r="H731" i="2"/>
  <c r="H389" i="2"/>
  <c r="H468" i="2"/>
  <c r="H600" i="2"/>
  <c r="H471" i="2"/>
  <c r="H399" i="2"/>
  <c r="H263" i="2"/>
  <c r="H558" i="2"/>
  <c r="H662" i="2"/>
  <c r="H198" i="2"/>
  <c r="H339" i="2"/>
  <c r="H95" i="2"/>
  <c r="H173" i="2"/>
  <c r="H515" i="2"/>
  <c r="H230" i="2"/>
  <c r="H659" i="2"/>
  <c r="H437" i="2"/>
  <c r="H405" i="2"/>
  <c r="H516" i="2"/>
  <c r="H693" i="2"/>
  <c r="H555" i="2"/>
  <c r="H341" i="2"/>
  <c r="H314" i="2"/>
  <c r="H576" i="2"/>
  <c r="H212" i="2"/>
  <c r="H99" i="2"/>
  <c r="H504" i="2"/>
  <c r="H550" i="2"/>
  <c r="H433" i="2"/>
  <c r="H521" i="2"/>
  <c r="H201" i="2"/>
  <c r="H135" i="2"/>
  <c r="H430" i="2"/>
  <c r="H720" i="2"/>
  <c r="H722" i="2"/>
  <c r="H549" i="2"/>
  <c r="H398" i="2"/>
  <c r="H678" i="2"/>
  <c r="H375" i="2"/>
  <c r="H418" i="2"/>
  <c r="H297" i="2"/>
  <c r="H624" i="2"/>
  <c r="H571" i="2"/>
  <c r="H267" i="2"/>
  <c r="H338" i="2"/>
  <c r="H309" i="2"/>
  <c r="H590" i="2"/>
  <c r="H695" i="2"/>
  <c r="H569" i="2"/>
  <c r="H588" i="2"/>
  <c r="H535" i="2"/>
  <c r="H636" i="2"/>
  <c r="H702" i="2"/>
  <c r="H665" i="2"/>
  <c r="H496" i="2"/>
  <c r="H625" i="2"/>
  <c r="H631" i="2"/>
  <c r="H392" i="2"/>
  <c r="H501" i="2"/>
  <c r="H385" i="2"/>
  <c r="H648" i="2"/>
  <c r="H685" i="2"/>
  <c r="H336" i="2"/>
  <c r="H577" i="2"/>
  <c r="H689" i="2"/>
  <c r="H687" i="2"/>
  <c r="H671" i="2"/>
  <c r="H723" i="2"/>
  <c r="H705" i="2"/>
  <c r="H700" i="2"/>
  <c r="H629" i="2"/>
  <c r="H697" i="2"/>
  <c r="H713" i="2"/>
  <c r="H719" i="2"/>
  <c r="H726" i="2"/>
  <c r="H730" i="2"/>
  <c r="H677" i="2"/>
  <c r="L102" i="3" l="1"/>
  <c r="K121" i="3"/>
  <c r="C56" i="3"/>
  <c r="D24" i="3"/>
  <c r="C26" i="3"/>
  <c r="C97" i="3"/>
  <c r="C15" i="3"/>
  <c r="C96" i="3"/>
  <c r="J37" i="3"/>
  <c r="C23" i="3"/>
  <c r="D91" i="3"/>
  <c r="E58" i="3"/>
  <c r="F47" i="3"/>
  <c r="J120" i="3"/>
  <c r="C17" i="3"/>
  <c r="D3" i="3"/>
  <c r="E91" i="3"/>
  <c r="F40" i="3"/>
  <c r="M69" i="3"/>
  <c r="C84" i="3"/>
  <c r="C95" i="3"/>
  <c r="D109" i="3"/>
  <c r="G23" i="3"/>
  <c r="E99" i="3"/>
  <c r="J42" i="3"/>
  <c r="C37" i="3"/>
  <c r="C7" i="3"/>
  <c r="C42" i="3"/>
  <c r="D23" i="3"/>
  <c r="C71" i="3"/>
  <c r="N15" i="3"/>
  <c r="C86" i="3"/>
  <c r="E23" i="3"/>
  <c r="H113" i="3"/>
  <c r="C29" i="3"/>
  <c r="N44" i="3"/>
  <c r="E9" i="3"/>
  <c r="H101" i="3"/>
  <c r="K112" i="3"/>
  <c r="M46" i="3"/>
  <c r="C11" i="3"/>
  <c r="C113" i="3"/>
  <c r="D9" i="3"/>
  <c r="E12" i="3"/>
  <c r="H3" i="3"/>
  <c r="R120" i="3"/>
  <c r="N37" i="3"/>
  <c r="C49" i="3"/>
  <c r="C12" i="3"/>
  <c r="C32" i="3"/>
  <c r="D12" i="3"/>
  <c r="E6" i="3"/>
  <c r="J113" i="3"/>
  <c r="J3" i="3"/>
  <c r="C65" i="3"/>
  <c r="C69" i="3"/>
  <c r="C24" i="3"/>
  <c r="C3" i="3"/>
  <c r="E48" i="3"/>
  <c r="D47" i="3"/>
  <c r="D113" i="3"/>
  <c r="F57" i="3"/>
  <c r="C98" i="3"/>
  <c r="C44" i="3"/>
  <c r="C46" i="3"/>
  <c r="E98" i="3"/>
  <c r="F86" i="3"/>
  <c r="F11" i="3"/>
  <c r="F53" i="3"/>
  <c r="C75" i="3"/>
  <c r="C25" i="3"/>
  <c r="L80" i="3"/>
  <c r="C48" i="3"/>
  <c r="D49" i="3"/>
  <c r="E122" i="3"/>
  <c r="E49" i="3"/>
  <c r="I49" i="3"/>
  <c r="C107" i="3"/>
  <c r="K10" i="3"/>
  <c r="K72" i="3"/>
  <c r="C39" i="3"/>
  <c r="C94" i="3"/>
  <c r="C108" i="3"/>
  <c r="D92" i="3"/>
  <c r="E61" i="3"/>
  <c r="E44" i="3"/>
  <c r="E34" i="3"/>
  <c r="F60" i="3"/>
  <c r="F24" i="3"/>
  <c r="I46" i="3"/>
  <c r="AS708" i="2"/>
  <c r="AT726" i="2"/>
  <c r="AT336" i="2"/>
  <c r="C114" i="3"/>
  <c r="J59" i="3"/>
  <c r="L45" i="3"/>
  <c r="C22" i="3"/>
  <c r="L29" i="3"/>
  <c r="C120" i="3"/>
  <c r="C99" i="3"/>
  <c r="D98" i="3"/>
  <c r="D58" i="3"/>
  <c r="D15" i="3"/>
  <c r="E94" i="3"/>
  <c r="E96" i="3"/>
  <c r="E51" i="3"/>
  <c r="E15" i="3"/>
  <c r="F97" i="3"/>
  <c r="G98" i="3"/>
  <c r="G12" i="3"/>
  <c r="H80" i="3"/>
  <c r="I26" i="3"/>
  <c r="K91" i="3"/>
  <c r="K35" i="3"/>
  <c r="C60" i="3"/>
  <c r="D121" i="3"/>
  <c r="D44" i="3"/>
  <c r="D13" i="3"/>
  <c r="D83" i="3"/>
  <c r="E120" i="3"/>
  <c r="E101" i="3"/>
  <c r="E46" i="3"/>
  <c r="E37" i="3"/>
  <c r="F28" i="3"/>
  <c r="F46" i="3"/>
  <c r="G60" i="3"/>
  <c r="I15" i="3"/>
  <c r="C53" i="3"/>
  <c r="G57" i="3"/>
  <c r="N95" i="3"/>
  <c r="K113" i="3"/>
  <c r="K3" i="3"/>
  <c r="K42" i="3"/>
  <c r="K37" i="3"/>
  <c r="D120" i="3"/>
  <c r="D100" i="3"/>
  <c r="D37" i="3"/>
  <c r="E60" i="3"/>
  <c r="E108" i="3"/>
  <c r="E69" i="3"/>
  <c r="E53" i="3"/>
  <c r="F78" i="3"/>
  <c r="F69" i="3"/>
  <c r="G75" i="3"/>
  <c r="H37" i="3"/>
  <c r="I53" i="3"/>
  <c r="C82" i="3"/>
  <c r="C85" i="3"/>
  <c r="C55" i="3"/>
  <c r="D54" i="3"/>
  <c r="E114" i="3"/>
  <c r="E80" i="3"/>
  <c r="E11" i="3"/>
  <c r="F72" i="3"/>
  <c r="G114" i="3"/>
  <c r="G20" i="3"/>
  <c r="H30" i="3"/>
  <c r="I24" i="3"/>
  <c r="F98" i="3"/>
  <c r="C118" i="3"/>
  <c r="C21" i="3"/>
  <c r="C28" i="3"/>
  <c r="D97" i="3"/>
  <c r="D57" i="3"/>
  <c r="D35" i="3"/>
  <c r="E19" i="3"/>
  <c r="E45" i="3"/>
  <c r="E30" i="3"/>
  <c r="F26" i="3"/>
  <c r="G28" i="3"/>
  <c r="H120" i="3"/>
  <c r="E28" i="3"/>
  <c r="AU700" i="2"/>
  <c r="C66" i="3"/>
  <c r="D75" i="3"/>
  <c r="D86" i="3"/>
  <c r="D42" i="3"/>
  <c r="E95" i="3"/>
  <c r="E59" i="3"/>
  <c r="E42" i="3"/>
  <c r="F67" i="3"/>
  <c r="I95" i="3"/>
  <c r="D28" i="3"/>
  <c r="C78" i="3"/>
  <c r="D107" i="3"/>
  <c r="D25" i="3"/>
  <c r="D26" i="3"/>
  <c r="F58" i="3"/>
  <c r="H75" i="3"/>
  <c r="I44" i="3"/>
  <c r="C102" i="3"/>
  <c r="D10" i="3"/>
  <c r="D17" i="3"/>
  <c r="E3" i="3"/>
  <c r="E22" i="3"/>
  <c r="F44" i="3"/>
  <c r="G44" i="3"/>
  <c r="H107" i="3"/>
  <c r="I100" i="3"/>
  <c r="V14" i="3"/>
  <c r="N14" i="3"/>
  <c r="U14" i="3"/>
  <c r="S14" i="3"/>
  <c r="R14" i="3"/>
  <c r="O14" i="3"/>
  <c r="Q14" i="3"/>
  <c r="L14" i="3"/>
  <c r="K14" i="3"/>
  <c r="I14" i="3"/>
  <c r="F14" i="3"/>
  <c r="E14" i="3"/>
  <c r="P14" i="3"/>
  <c r="D14" i="3"/>
  <c r="T14" i="3"/>
  <c r="J14" i="3"/>
  <c r="V117" i="3"/>
  <c r="U117" i="3"/>
  <c r="R117" i="3"/>
  <c r="T117" i="3"/>
  <c r="Q117" i="3"/>
  <c r="S117" i="3"/>
  <c r="P117" i="3"/>
  <c r="M117" i="3"/>
  <c r="K117" i="3"/>
  <c r="J117" i="3"/>
  <c r="N117" i="3"/>
  <c r="H117" i="3"/>
  <c r="E117" i="3"/>
  <c r="I117" i="3"/>
  <c r="D117" i="3"/>
  <c r="C117" i="3"/>
  <c r="O117" i="3"/>
  <c r="L117" i="3"/>
  <c r="V4" i="3"/>
  <c r="U4" i="3"/>
  <c r="M4" i="3"/>
  <c r="T4" i="3"/>
  <c r="S4" i="3"/>
  <c r="R4" i="3"/>
  <c r="Q4" i="3"/>
  <c r="O4" i="3"/>
  <c r="P4" i="3"/>
  <c r="N4" i="3"/>
  <c r="L4" i="3"/>
  <c r="K4" i="3"/>
  <c r="J4" i="3"/>
  <c r="H4" i="3"/>
  <c r="I4" i="3"/>
  <c r="E4" i="3"/>
  <c r="D4" i="3"/>
  <c r="C4" i="3"/>
  <c r="G81" i="3"/>
  <c r="V116" i="3"/>
  <c r="U116" i="3"/>
  <c r="T116" i="3"/>
  <c r="R116" i="3"/>
  <c r="Q116" i="3"/>
  <c r="S116" i="3"/>
  <c r="N116" i="3"/>
  <c r="P116" i="3"/>
  <c r="M116" i="3"/>
  <c r="L116" i="3"/>
  <c r="J116" i="3"/>
  <c r="O116" i="3"/>
  <c r="I116" i="3"/>
  <c r="D116" i="3"/>
  <c r="C116" i="3"/>
  <c r="K116" i="3"/>
  <c r="V88" i="3"/>
  <c r="U88" i="3"/>
  <c r="T88" i="3"/>
  <c r="S88" i="3"/>
  <c r="R88" i="3"/>
  <c r="Q88" i="3"/>
  <c r="P88" i="3"/>
  <c r="O88" i="3"/>
  <c r="L88" i="3"/>
  <c r="M88" i="3"/>
  <c r="N88" i="3"/>
  <c r="J88" i="3"/>
  <c r="I88" i="3"/>
  <c r="K88" i="3"/>
  <c r="D88" i="3"/>
  <c r="C88" i="3"/>
  <c r="H88" i="3"/>
  <c r="V67" i="3"/>
  <c r="U67" i="3"/>
  <c r="T67" i="3"/>
  <c r="S67" i="3"/>
  <c r="R67" i="3"/>
  <c r="Q67" i="3"/>
  <c r="N67" i="3"/>
  <c r="L67" i="3"/>
  <c r="P67" i="3"/>
  <c r="M67" i="3"/>
  <c r="J67" i="3"/>
  <c r="I67" i="3"/>
  <c r="D67" i="3"/>
  <c r="C67" i="3"/>
  <c r="O67" i="3"/>
  <c r="K67" i="3"/>
  <c r="V111" i="3"/>
  <c r="U111" i="3"/>
  <c r="T111" i="3"/>
  <c r="R111" i="3"/>
  <c r="Q111" i="3"/>
  <c r="S111" i="3"/>
  <c r="P111" i="3"/>
  <c r="O111" i="3"/>
  <c r="L111" i="3"/>
  <c r="J111" i="3"/>
  <c r="N111" i="3"/>
  <c r="M111" i="3"/>
  <c r="I111" i="3"/>
  <c r="K111" i="3"/>
  <c r="D111" i="3"/>
  <c r="C111" i="3"/>
  <c r="V27" i="3"/>
  <c r="U27" i="3"/>
  <c r="T27" i="3"/>
  <c r="S27" i="3"/>
  <c r="R27" i="3"/>
  <c r="Q27" i="3"/>
  <c r="O27" i="3"/>
  <c r="N27" i="3"/>
  <c r="L27" i="3"/>
  <c r="J27" i="3"/>
  <c r="I27" i="3"/>
  <c r="P27" i="3"/>
  <c r="M27" i="3"/>
  <c r="D27" i="3"/>
  <c r="H27" i="3"/>
  <c r="C27" i="3"/>
  <c r="K27" i="3"/>
  <c r="V93" i="3"/>
  <c r="U93" i="3"/>
  <c r="T93" i="3"/>
  <c r="S93" i="3"/>
  <c r="R93" i="3"/>
  <c r="Q93" i="3"/>
  <c r="P93" i="3"/>
  <c r="M93" i="3"/>
  <c r="L93" i="3"/>
  <c r="O93" i="3"/>
  <c r="J93" i="3"/>
  <c r="I93" i="3"/>
  <c r="K93" i="3"/>
  <c r="N93" i="3"/>
  <c r="D93" i="3"/>
  <c r="C93" i="3"/>
  <c r="V105" i="3"/>
  <c r="U105" i="3"/>
  <c r="T105" i="3"/>
  <c r="Q105" i="3"/>
  <c r="P105" i="3"/>
  <c r="R105" i="3"/>
  <c r="O105" i="3"/>
  <c r="S105" i="3"/>
  <c r="N105" i="3"/>
  <c r="M105" i="3"/>
  <c r="L105" i="3"/>
  <c r="J105" i="3"/>
  <c r="I105" i="3"/>
  <c r="D105" i="3"/>
  <c r="G105" i="3"/>
  <c r="C105" i="3"/>
  <c r="K105" i="3"/>
  <c r="V6" i="3"/>
  <c r="U6" i="3"/>
  <c r="T6" i="3"/>
  <c r="R6" i="3"/>
  <c r="S6" i="3"/>
  <c r="Q6" i="3"/>
  <c r="P6" i="3"/>
  <c r="N6" i="3"/>
  <c r="L6" i="3"/>
  <c r="J6" i="3"/>
  <c r="I6" i="3"/>
  <c r="K6" i="3"/>
  <c r="D6" i="3"/>
  <c r="H6" i="3"/>
  <c r="C6" i="3"/>
  <c r="M6" i="3"/>
  <c r="V106" i="3"/>
  <c r="U106" i="3"/>
  <c r="T106" i="3"/>
  <c r="R106" i="3"/>
  <c r="Q106" i="3"/>
  <c r="P106" i="3"/>
  <c r="S106" i="3"/>
  <c r="O106" i="3"/>
  <c r="L106" i="3"/>
  <c r="N106" i="3"/>
  <c r="J106" i="3"/>
  <c r="I106" i="3"/>
  <c r="D106" i="3"/>
  <c r="C106" i="3"/>
  <c r="M106" i="3"/>
  <c r="K106" i="3"/>
  <c r="G106" i="3"/>
  <c r="V43" i="3"/>
  <c r="U43" i="3"/>
  <c r="T43" i="3"/>
  <c r="S43" i="3"/>
  <c r="R43" i="3"/>
  <c r="Q43" i="3"/>
  <c r="P43" i="3"/>
  <c r="N43" i="3"/>
  <c r="L43" i="3"/>
  <c r="J43" i="3"/>
  <c r="M43" i="3"/>
  <c r="I43" i="3"/>
  <c r="K43" i="3"/>
  <c r="D43" i="3"/>
  <c r="C43" i="3"/>
  <c r="O43" i="3"/>
  <c r="D19" i="3"/>
  <c r="F43" i="3"/>
  <c r="G27" i="3"/>
  <c r="G32" i="3"/>
  <c r="H103" i="3"/>
  <c r="H8" i="3"/>
  <c r="H43" i="3"/>
  <c r="J94" i="3"/>
  <c r="K78" i="3"/>
  <c r="L25" i="3"/>
  <c r="V118" i="3"/>
  <c r="N118" i="3"/>
  <c r="R118" i="3"/>
  <c r="T118" i="3"/>
  <c r="S118" i="3"/>
  <c r="U118" i="3"/>
  <c r="P118" i="3"/>
  <c r="M118" i="3"/>
  <c r="L118" i="3"/>
  <c r="K118" i="3"/>
  <c r="F118" i="3"/>
  <c r="H118" i="3"/>
  <c r="E118" i="3"/>
  <c r="I118" i="3"/>
  <c r="D118" i="3"/>
  <c r="Q118" i="3"/>
  <c r="O118" i="3"/>
  <c r="J118" i="3"/>
  <c r="V33" i="3"/>
  <c r="U33" i="3"/>
  <c r="T33" i="3"/>
  <c r="S33" i="3"/>
  <c r="R33" i="3"/>
  <c r="Q33" i="3"/>
  <c r="P33" i="3"/>
  <c r="K33" i="3"/>
  <c r="O33" i="3"/>
  <c r="J33" i="3"/>
  <c r="M33" i="3"/>
  <c r="L33" i="3"/>
  <c r="I33" i="3"/>
  <c r="G33" i="3"/>
  <c r="E33" i="3"/>
  <c r="N33" i="3"/>
  <c r="D33" i="3"/>
  <c r="C33" i="3"/>
  <c r="H33" i="3"/>
  <c r="V115" i="3"/>
  <c r="U115" i="3"/>
  <c r="T115" i="3"/>
  <c r="R115" i="3"/>
  <c r="Q115" i="3"/>
  <c r="S115" i="3"/>
  <c r="P115" i="3"/>
  <c r="N115" i="3"/>
  <c r="M115" i="3"/>
  <c r="L115" i="3"/>
  <c r="K115" i="3"/>
  <c r="O115" i="3"/>
  <c r="I115" i="3"/>
  <c r="H115" i="3"/>
  <c r="C115" i="3"/>
  <c r="J115" i="3"/>
  <c r="V73" i="3"/>
  <c r="U73" i="3"/>
  <c r="T73" i="3"/>
  <c r="R73" i="3"/>
  <c r="Q73" i="3"/>
  <c r="P73" i="3"/>
  <c r="O73" i="3"/>
  <c r="L73" i="3"/>
  <c r="M73" i="3"/>
  <c r="K73" i="3"/>
  <c r="N73" i="3"/>
  <c r="I73" i="3"/>
  <c r="H73" i="3"/>
  <c r="J73" i="3"/>
  <c r="C73" i="3"/>
  <c r="S73" i="3"/>
  <c r="V58" i="3"/>
  <c r="U58" i="3"/>
  <c r="T58" i="3"/>
  <c r="S58" i="3"/>
  <c r="R58" i="3"/>
  <c r="Q58" i="3"/>
  <c r="P58" i="3"/>
  <c r="N58" i="3"/>
  <c r="L58" i="3"/>
  <c r="K58" i="3"/>
  <c r="M58" i="3"/>
  <c r="I58" i="3"/>
  <c r="H58" i="3"/>
  <c r="C58" i="3"/>
  <c r="O58" i="3"/>
  <c r="J58" i="3"/>
  <c r="V76" i="3"/>
  <c r="U76" i="3"/>
  <c r="T76" i="3"/>
  <c r="R76" i="3"/>
  <c r="Q76" i="3"/>
  <c r="S76" i="3"/>
  <c r="P76" i="3"/>
  <c r="O76" i="3"/>
  <c r="L76" i="3"/>
  <c r="K76" i="3"/>
  <c r="N76" i="3"/>
  <c r="M76" i="3"/>
  <c r="I76" i="3"/>
  <c r="H76" i="3"/>
  <c r="J76" i="3"/>
  <c r="C76" i="3"/>
  <c r="V89" i="3"/>
  <c r="U89" i="3"/>
  <c r="T89" i="3"/>
  <c r="S89" i="3"/>
  <c r="R89" i="3"/>
  <c r="Q89" i="3"/>
  <c r="P89" i="3"/>
  <c r="L89" i="3"/>
  <c r="K89" i="3"/>
  <c r="I89" i="3"/>
  <c r="H89" i="3"/>
  <c r="M89" i="3"/>
  <c r="C89" i="3"/>
  <c r="O89" i="3"/>
  <c r="N89" i="3"/>
  <c r="J89" i="3"/>
  <c r="V51" i="3"/>
  <c r="U51" i="3"/>
  <c r="T51" i="3"/>
  <c r="S51" i="3"/>
  <c r="R51" i="3"/>
  <c r="Q51" i="3"/>
  <c r="P51" i="3"/>
  <c r="M51" i="3"/>
  <c r="L51" i="3"/>
  <c r="K51" i="3"/>
  <c r="O51" i="3"/>
  <c r="I51" i="3"/>
  <c r="H51" i="3"/>
  <c r="N51" i="3"/>
  <c r="J51" i="3"/>
  <c r="C51" i="3"/>
  <c r="V74" i="3"/>
  <c r="U74" i="3"/>
  <c r="T74" i="3"/>
  <c r="Q74" i="3"/>
  <c r="P74" i="3"/>
  <c r="R74" i="3"/>
  <c r="O74" i="3"/>
  <c r="S74" i="3"/>
  <c r="N74" i="3"/>
  <c r="M74" i="3"/>
  <c r="L74" i="3"/>
  <c r="K74" i="3"/>
  <c r="I74" i="3"/>
  <c r="H74" i="3"/>
  <c r="G74" i="3"/>
  <c r="C74" i="3"/>
  <c r="J74" i="3"/>
  <c r="V34" i="3"/>
  <c r="U34" i="3"/>
  <c r="T34" i="3"/>
  <c r="S34" i="3"/>
  <c r="Q34" i="3"/>
  <c r="P34" i="3"/>
  <c r="L34" i="3"/>
  <c r="R34" i="3"/>
  <c r="K34" i="3"/>
  <c r="I34" i="3"/>
  <c r="O34" i="3"/>
  <c r="M34" i="3"/>
  <c r="H34" i="3"/>
  <c r="N34" i="3"/>
  <c r="J34" i="3"/>
  <c r="C34" i="3"/>
  <c r="G34" i="3"/>
  <c r="V20" i="3"/>
  <c r="U20" i="3"/>
  <c r="T20" i="3"/>
  <c r="R20" i="3"/>
  <c r="Q20" i="3"/>
  <c r="P20" i="3"/>
  <c r="S20" i="3"/>
  <c r="M20" i="3"/>
  <c r="O20" i="3"/>
  <c r="L20" i="3"/>
  <c r="K20" i="3"/>
  <c r="N20" i="3"/>
  <c r="I20" i="3"/>
  <c r="H20" i="3"/>
  <c r="C20" i="3"/>
  <c r="J20" i="3"/>
  <c r="V2" i="3"/>
  <c r="U2" i="3"/>
  <c r="T2" i="3"/>
  <c r="S2" i="3"/>
  <c r="R2" i="3"/>
  <c r="Q2" i="3"/>
  <c r="P2" i="3"/>
  <c r="N2" i="3"/>
  <c r="L2" i="3"/>
  <c r="K2" i="3"/>
  <c r="M2" i="3"/>
  <c r="I2" i="3"/>
  <c r="H2" i="3"/>
  <c r="J2" i="3"/>
  <c r="C2" i="3"/>
  <c r="O2" i="3"/>
  <c r="C92" i="3"/>
  <c r="C13" i="3"/>
  <c r="C54" i="3"/>
  <c r="D96" i="3"/>
  <c r="E121" i="3"/>
  <c r="E100" i="3"/>
  <c r="E35" i="3"/>
  <c r="E43" i="3"/>
  <c r="F107" i="3"/>
  <c r="F27" i="3"/>
  <c r="F35" i="3"/>
  <c r="F7" i="3"/>
  <c r="F2" i="3"/>
  <c r="G101" i="3"/>
  <c r="G89" i="3"/>
  <c r="G39" i="3"/>
  <c r="G110" i="3"/>
  <c r="H19" i="3"/>
  <c r="H111" i="3"/>
  <c r="H105" i="3"/>
  <c r="I85" i="3"/>
  <c r="K47" i="3"/>
  <c r="L59" i="3"/>
  <c r="N114" i="3"/>
  <c r="V31" i="3"/>
  <c r="N31" i="3"/>
  <c r="U31" i="3"/>
  <c r="T31" i="3"/>
  <c r="S31" i="3"/>
  <c r="R31" i="3"/>
  <c r="Q31" i="3"/>
  <c r="M31" i="3"/>
  <c r="P31" i="3"/>
  <c r="L31" i="3"/>
  <c r="K31" i="3"/>
  <c r="O31" i="3"/>
  <c r="J31" i="3"/>
  <c r="F31" i="3"/>
  <c r="I31" i="3"/>
  <c r="G31" i="3"/>
  <c r="E31" i="3"/>
  <c r="D31" i="3"/>
  <c r="H31" i="3"/>
  <c r="V41" i="3"/>
  <c r="U41" i="3"/>
  <c r="M41" i="3"/>
  <c r="R41" i="3"/>
  <c r="S41" i="3"/>
  <c r="Q41" i="3"/>
  <c r="N41" i="3"/>
  <c r="T41" i="3"/>
  <c r="K41" i="3"/>
  <c r="J41" i="3"/>
  <c r="L41" i="3"/>
  <c r="I41" i="3"/>
  <c r="E41" i="3"/>
  <c r="D41" i="3"/>
  <c r="H41" i="3"/>
  <c r="C41" i="3"/>
  <c r="G41" i="3"/>
  <c r="C14" i="3"/>
  <c r="C10" i="3"/>
  <c r="C31" i="3"/>
  <c r="D82" i="3"/>
  <c r="D85" i="3"/>
  <c r="D80" i="3"/>
  <c r="D55" i="3"/>
  <c r="E2" i="3"/>
  <c r="F19" i="3"/>
  <c r="F89" i="3"/>
  <c r="G79" i="3"/>
  <c r="G18" i="3"/>
  <c r="G22" i="3"/>
  <c r="G52" i="3"/>
  <c r="H82" i="3"/>
  <c r="J102" i="3"/>
  <c r="V5" i="3"/>
  <c r="N5" i="3"/>
  <c r="T5" i="3"/>
  <c r="S5" i="3"/>
  <c r="R5" i="3"/>
  <c r="U5" i="3"/>
  <c r="M5" i="3"/>
  <c r="O5" i="3"/>
  <c r="Q5" i="3"/>
  <c r="L5" i="3"/>
  <c r="K5" i="3"/>
  <c r="F5" i="3"/>
  <c r="P5" i="3"/>
  <c r="E5" i="3"/>
  <c r="D5" i="3"/>
  <c r="J5" i="3"/>
  <c r="I5" i="3"/>
  <c r="G5" i="3"/>
  <c r="V38" i="3"/>
  <c r="U38" i="3"/>
  <c r="M38" i="3"/>
  <c r="R38" i="3"/>
  <c r="T38" i="3"/>
  <c r="Q38" i="3"/>
  <c r="S38" i="3"/>
  <c r="P38" i="3"/>
  <c r="O38" i="3"/>
  <c r="K38" i="3"/>
  <c r="N38" i="3"/>
  <c r="J38" i="3"/>
  <c r="E38" i="3"/>
  <c r="D38" i="3"/>
  <c r="C38" i="3"/>
  <c r="L38" i="3"/>
  <c r="I38" i="3"/>
  <c r="H38" i="3"/>
  <c r="V122" i="3"/>
  <c r="U122" i="3"/>
  <c r="T122" i="3"/>
  <c r="S122" i="3"/>
  <c r="R122" i="3"/>
  <c r="Q122" i="3"/>
  <c r="P122" i="3"/>
  <c r="O122" i="3"/>
  <c r="N122" i="3"/>
  <c r="K122" i="3"/>
  <c r="J122" i="3"/>
  <c r="M122" i="3"/>
  <c r="L122" i="3"/>
  <c r="G122" i="3"/>
  <c r="I122" i="3"/>
  <c r="V97" i="3"/>
  <c r="U97" i="3"/>
  <c r="T97" i="3"/>
  <c r="R97" i="3"/>
  <c r="Q97" i="3"/>
  <c r="P97" i="3"/>
  <c r="S97" i="3"/>
  <c r="O97" i="3"/>
  <c r="N97" i="3"/>
  <c r="K97" i="3"/>
  <c r="J97" i="3"/>
  <c r="L97" i="3"/>
  <c r="M97" i="3"/>
  <c r="G97" i="3"/>
  <c r="V71" i="3"/>
  <c r="U71" i="3"/>
  <c r="T71" i="3"/>
  <c r="R71" i="3"/>
  <c r="Q71" i="3"/>
  <c r="P71" i="3"/>
  <c r="O71" i="3"/>
  <c r="N71" i="3"/>
  <c r="M71" i="3"/>
  <c r="K71" i="3"/>
  <c r="J71" i="3"/>
  <c r="L71" i="3"/>
  <c r="H71" i="3"/>
  <c r="I71" i="3"/>
  <c r="S71" i="3"/>
  <c r="G71" i="3"/>
  <c r="V96" i="3"/>
  <c r="U96" i="3"/>
  <c r="T96" i="3"/>
  <c r="S96" i="3"/>
  <c r="R96" i="3"/>
  <c r="Q96" i="3"/>
  <c r="P96" i="3"/>
  <c r="O96" i="3"/>
  <c r="N96" i="3"/>
  <c r="K96" i="3"/>
  <c r="M96" i="3"/>
  <c r="J96" i="3"/>
  <c r="L96" i="3"/>
  <c r="H96" i="3"/>
  <c r="G96" i="3"/>
  <c r="I96" i="3"/>
  <c r="V86" i="3"/>
  <c r="U86" i="3"/>
  <c r="T86" i="3"/>
  <c r="S86" i="3"/>
  <c r="R86" i="3"/>
  <c r="Q86" i="3"/>
  <c r="P86" i="3"/>
  <c r="O86" i="3"/>
  <c r="N86" i="3"/>
  <c r="K86" i="3"/>
  <c r="J86" i="3"/>
  <c r="M86" i="3"/>
  <c r="I86" i="3"/>
  <c r="L86" i="3"/>
  <c r="G86" i="3"/>
  <c r="V66" i="3"/>
  <c r="U66" i="3"/>
  <c r="T66" i="3"/>
  <c r="S66" i="3"/>
  <c r="R66" i="3"/>
  <c r="Q66" i="3"/>
  <c r="P66" i="3"/>
  <c r="O66" i="3"/>
  <c r="N66" i="3"/>
  <c r="K66" i="3"/>
  <c r="J66" i="3"/>
  <c r="I66" i="3"/>
  <c r="M66" i="3"/>
  <c r="G66" i="3"/>
  <c r="H66" i="3"/>
  <c r="L66" i="3"/>
  <c r="V69" i="3"/>
  <c r="U69" i="3"/>
  <c r="T69" i="3"/>
  <c r="S69" i="3"/>
  <c r="R69" i="3"/>
  <c r="Q69" i="3"/>
  <c r="P69" i="3"/>
  <c r="O69" i="3"/>
  <c r="N69" i="3"/>
  <c r="K69" i="3"/>
  <c r="J69" i="3"/>
  <c r="I69" i="3"/>
  <c r="G69" i="3"/>
  <c r="L69" i="3"/>
  <c r="H69" i="3"/>
  <c r="V17" i="3"/>
  <c r="U17" i="3"/>
  <c r="T17" i="3"/>
  <c r="S17" i="3"/>
  <c r="Q17" i="3"/>
  <c r="P17" i="3"/>
  <c r="R17" i="3"/>
  <c r="O17" i="3"/>
  <c r="N17" i="3"/>
  <c r="K17" i="3"/>
  <c r="J17" i="3"/>
  <c r="I17" i="3"/>
  <c r="G17" i="3"/>
  <c r="L17" i="3"/>
  <c r="M17" i="3"/>
  <c r="V7" i="3"/>
  <c r="U7" i="3"/>
  <c r="T7" i="3"/>
  <c r="S7" i="3"/>
  <c r="Q7" i="3"/>
  <c r="P7" i="3"/>
  <c r="O7" i="3"/>
  <c r="N7" i="3"/>
  <c r="R7" i="3"/>
  <c r="K7" i="3"/>
  <c r="J7" i="3"/>
  <c r="I7" i="3"/>
  <c r="M7" i="3"/>
  <c r="G7" i="3"/>
  <c r="L7" i="3"/>
  <c r="H7" i="3"/>
  <c r="V11" i="3"/>
  <c r="U11" i="3"/>
  <c r="T11" i="3"/>
  <c r="S11" i="3"/>
  <c r="R11" i="3"/>
  <c r="Q11" i="3"/>
  <c r="P11" i="3"/>
  <c r="O11" i="3"/>
  <c r="N11" i="3"/>
  <c r="K11" i="3"/>
  <c r="J11" i="3"/>
  <c r="I11" i="3"/>
  <c r="G11" i="3"/>
  <c r="M11" i="3"/>
  <c r="L11" i="3"/>
  <c r="H11" i="3"/>
  <c r="C59" i="3"/>
  <c r="D73" i="3"/>
  <c r="D64" i="3"/>
  <c r="D89" i="3"/>
  <c r="D72" i="3"/>
  <c r="D34" i="3"/>
  <c r="E116" i="3"/>
  <c r="E111" i="3"/>
  <c r="E105" i="3"/>
  <c r="F79" i="3"/>
  <c r="F105" i="3"/>
  <c r="F83" i="3"/>
  <c r="G88" i="3"/>
  <c r="G87" i="3"/>
  <c r="G65" i="3"/>
  <c r="G4" i="3"/>
  <c r="I97" i="3"/>
  <c r="V16" i="3"/>
  <c r="N16" i="3"/>
  <c r="S16" i="3"/>
  <c r="T16" i="3"/>
  <c r="U16" i="3"/>
  <c r="R16" i="3"/>
  <c r="P16" i="3"/>
  <c r="Q16" i="3"/>
  <c r="O16" i="3"/>
  <c r="L16" i="3"/>
  <c r="M16" i="3"/>
  <c r="K16" i="3"/>
  <c r="J16" i="3"/>
  <c r="F16" i="3"/>
  <c r="E16" i="3"/>
  <c r="D16" i="3"/>
  <c r="H16" i="3"/>
  <c r="I16" i="3"/>
  <c r="R21" i="3"/>
  <c r="V21" i="3"/>
  <c r="N21" i="3"/>
  <c r="M21" i="3"/>
  <c r="T21" i="3"/>
  <c r="U21" i="3"/>
  <c r="S21" i="3"/>
  <c r="Q21" i="3"/>
  <c r="P21" i="3"/>
  <c r="O21" i="3"/>
  <c r="L21" i="3"/>
  <c r="K21" i="3"/>
  <c r="F21" i="3"/>
  <c r="E21" i="3"/>
  <c r="D21" i="3"/>
  <c r="J21" i="3"/>
  <c r="I21" i="3"/>
  <c r="H21" i="3"/>
  <c r="C52" i="3"/>
  <c r="V79" i="3"/>
  <c r="U79" i="3"/>
  <c r="S79" i="3"/>
  <c r="T79" i="3"/>
  <c r="R79" i="3"/>
  <c r="Q79" i="3"/>
  <c r="P79" i="3"/>
  <c r="O79" i="3"/>
  <c r="M79" i="3"/>
  <c r="K79" i="3"/>
  <c r="N79" i="3"/>
  <c r="J79" i="3"/>
  <c r="L79" i="3"/>
  <c r="E79" i="3"/>
  <c r="D79" i="3"/>
  <c r="C79" i="3"/>
  <c r="V61" i="3"/>
  <c r="U61" i="3"/>
  <c r="T61" i="3"/>
  <c r="S61" i="3"/>
  <c r="R61" i="3"/>
  <c r="Q61" i="3"/>
  <c r="P61" i="3"/>
  <c r="O61" i="3"/>
  <c r="N61" i="3"/>
  <c r="M61" i="3"/>
  <c r="J61" i="3"/>
  <c r="I61" i="3"/>
  <c r="K61" i="3"/>
  <c r="H61" i="3"/>
  <c r="F61" i="3"/>
  <c r="V75" i="3"/>
  <c r="U75" i="3"/>
  <c r="T75" i="3"/>
  <c r="R75" i="3"/>
  <c r="Q75" i="3"/>
  <c r="P75" i="3"/>
  <c r="S75" i="3"/>
  <c r="O75" i="3"/>
  <c r="N75" i="3"/>
  <c r="J75" i="3"/>
  <c r="I75" i="3"/>
  <c r="L75" i="3"/>
  <c r="K75" i="3"/>
  <c r="M75" i="3"/>
  <c r="F75" i="3"/>
  <c r="V63" i="3"/>
  <c r="U63" i="3"/>
  <c r="T63" i="3"/>
  <c r="R63" i="3"/>
  <c r="Q63" i="3"/>
  <c r="P63" i="3"/>
  <c r="O63" i="3"/>
  <c r="N63" i="3"/>
  <c r="S63" i="3"/>
  <c r="J63" i="3"/>
  <c r="I63" i="3"/>
  <c r="K63" i="3"/>
  <c r="H63" i="3"/>
  <c r="M63" i="3"/>
  <c r="F63" i="3"/>
  <c r="V101" i="3"/>
  <c r="U101" i="3"/>
  <c r="T101" i="3"/>
  <c r="S101" i="3"/>
  <c r="R101" i="3"/>
  <c r="Q101" i="3"/>
  <c r="P101" i="3"/>
  <c r="O101" i="3"/>
  <c r="N101" i="3"/>
  <c r="M101" i="3"/>
  <c r="J101" i="3"/>
  <c r="I101" i="3"/>
  <c r="L101" i="3"/>
  <c r="K101" i="3"/>
  <c r="F101" i="3"/>
  <c r="V25" i="3"/>
  <c r="U25" i="3"/>
  <c r="T25" i="3"/>
  <c r="R25" i="3"/>
  <c r="Q25" i="3"/>
  <c r="P25" i="3"/>
  <c r="O25" i="3"/>
  <c r="S25" i="3"/>
  <c r="N25" i="3"/>
  <c r="J25" i="3"/>
  <c r="M25" i="3"/>
  <c r="I25" i="3"/>
  <c r="K25" i="3"/>
  <c r="F25" i="3"/>
  <c r="H25" i="3"/>
  <c r="V18" i="3"/>
  <c r="U18" i="3"/>
  <c r="T18" i="3"/>
  <c r="R18" i="3"/>
  <c r="Q18" i="3"/>
  <c r="P18" i="3"/>
  <c r="O18" i="3"/>
  <c r="N18" i="3"/>
  <c r="J18" i="3"/>
  <c r="I18" i="3"/>
  <c r="M18" i="3"/>
  <c r="S18" i="3"/>
  <c r="L18" i="3"/>
  <c r="K18" i="3"/>
  <c r="F18" i="3"/>
  <c r="V80" i="3"/>
  <c r="U80" i="3"/>
  <c r="T80" i="3"/>
  <c r="R80" i="3"/>
  <c r="Q80" i="3"/>
  <c r="S80" i="3"/>
  <c r="P80" i="3"/>
  <c r="O80" i="3"/>
  <c r="N80" i="3"/>
  <c r="J80" i="3"/>
  <c r="I80" i="3"/>
  <c r="K80" i="3"/>
  <c r="F80" i="3"/>
  <c r="M80" i="3"/>
  <c r="V32" i="3"/>
  <c r="U32" i="3"/>
  <c r="T32" i="3"/>
  <c r="Q32" i="3"/>
  <c r="P32" i="3"/>
  <c r="R32" i="3"/>
  <c r="O32" i="3"/>
  <c r="N32" i="3"/>
  <c r="S32" i="3"/>
  <c r="M32" i="3"/>
  <c r="J32" i="3"/>
  <c r="I32" i="3"/>
  <c r="L32" i="3"/>
  <c r="K32" i="3"/>
  <c r="F32" i="3"/>
  <c r="H32" i="3"/>
  <c r="V104" i="3"/>
  <c r="U104" i="3"/>
  <c r="T104" i="3"/>
  <c r="S104" i="3"/>
  <c r="Q104" i="3"/>
  <c r="P104" i="3"/>
  <c r="O104" i="3"/>
  <c r="N104" i="3"/>
  <c r="R104" i="3"/>
  <c r="J104" i="3"/>
  <c r="I104" i="3"/>
  <c r="M104" i="3"/>
  <c r="K104" i="3"/>
  <c r="G104" i="3"/>
  <c r="F104" i="3"/>
  <c r="V30" i="3"/>
  <c r="U30" i="3"/>
  <c r="T30" i="3"/>
  <c r="Q30" i="3"/>
  <c r="P30" i="3"/>
  <c r="O30" i="3"/>
  <c r="N30" i="3"/>
  <c r="S30" i="3"/>
  <c r="M30" i="3"/>
  <c r="R30" i="3"/>
  <c r="J30" i="3"/>
  <c r="I30" i="3"/>
  <c r="L30" i="3"/>
  <c r="K30" i="3"/>
  <c r="G30" i="3"/>
  <c r="F30" i="3"/>
  <c r="E115" i="3"/>
  <c r="E76" i="3"/>
  <c r="E74" i="3"/>
  <c r="E29" i="3"/>
  <c r="F88" i="3"/>
  <c r="F66" i="3"/>
  <c r="F74" i="3"/>
  <c r="F38" i="3"/>
  <c r="G61" i="3"/>
  <c r="G73" i="3"/>
  <c r="G43" i="3"/>
  <c r="H5" i="3"/>
  <c r="I35" i="3"/>
  <c r="L104" i="3"/>
  <c r="O41" i="3"/>
  <c r="R70" i="3"/>
  <c r="V70" i="3"/>
  <c r="U70" i="3"/>
  <c r="T70" i="3"/>
  <c r="N70" i="3"/>
  <c r="S70" i="3"/>
  <c r="Q70" i="3"/>
  <c r="L70" i="3"/>
  <c r="K70" i="3"/>
  <c r="O70" i="3"/>
  <c r="J70" i="3"/>
  <c r="F70" i="3"/>
  <c r="I70" i="3"/>
  <c r="E70" i="3"/>
  <c r="D70" i="3"/>
  <c r="M70" i="3"/>
  <c r="V103" i="3"/>
  <c r="U103" i="3"/>
  <c r="T103" i="3"/>
  <c r="R103" i="3"/>
  <c r="Q103" i="3"/>
  <c r="S103" i="3"/>
  <c r="P103" i="3"/>
  <c r="O103" i="3"/>
  <c r="K103" i="3"/>
  <c r="J103" i="3"/>
  <c r="L103" i="3"/>
  <c r="E103" i="3"/>
  <c r="I103" i="3"/>
  <c r="D103" i="3"/>
  <c r="C103" i="3"/>
  <c r="N103" i="3"/>
  <c r="M103" i="3"/>
  <c r="V112" i="3"/>
  <c r="U112" i="3"/>
  <c r="S112" i="3"/>
  <c r="T112" i="3"/>
  <c r="R112" i="3"/>
  <c r="P112" i="3"/>
  <c r="O112" i="3"/>
  <c r="N112" i="3"/>
  <c r="Q112" i="3"/>
  <c r="L112" i="3"/>
  <c r="I112" i="3"/>
  <c r="J112" i="3"/>
  <c r="G112" i="3"/>
  <c r="E112" i="3"/>
  <c r="V107" i="3"/>
  <c r="U107" i="3"/>
  <c r="S107" i="3"/>
  <c r="R107" i="3"/>
  <c r="P107" i="3"/>
  <c r="O107" i="3"/>
  <c r="N107" i="3"/>
  <c r="T107" i="3"/>
  <c r="M107" i="3"/>
  <c r="L107" i="3"/>
  <c r="I107" i="3"/>
  <c r="Q107" i="3"/>
  <c r="K107" i="3"/>
  <c r="J107" i="3"/>
  <c r="G107" i="3"/>
  <c r="E107" i="3"/>
  <c r="V78" i="3"/>
  <c r="U78" i="3"/>
  <c r="S78" i="3"/>
  <c r="R78" i="3"/>
  <c r="T78" i="3"/>
  <c r="P78" i="3"/>
  <c r="O78" i="3"/>
  <c r="N78" i="3"/>
  <c r="L78" i="3"/>
  <c r="I78" i="3"/>
  <c r="Q78" i="3"/>
  <c r="J78" i="3"/>
  <c r="M78" i="3"/>
  <c r="G78" i="3"/>
  <c r="E78" i="3"/>
  <c r="V64" i="3"/>
  <c r="U64" i="3"/>
  <c r="S64" i="3"/>
  <c r="R64" i="3"/>
  <c r="P64" i="3"/>
  <c r="O64" i="3"/>
  <c r="N64" i="3"/>
  <c r="T64" i="3"/>
  <c r="Q64" i="3"/>
  <c r="L64" i="3"/>
  <c r="I64" i="3"/>
  <c r="H64" i="3"/>
  <c r="K64" i="3"/>
  <c r="J64" i="3"/>
  <c r="G64" i="3"/>
  <c r="E64" i="3"/>
  <c r="V10" i="3"/>
  <c r="U10" i="3"/>
  <c r="S10" i="3"/>
  <c r="R10" i="3"/>
  <c r="P10" i="3"/>
  <c r="T10" i="3"/>
  <c r="O10" i="3"/>
  <c r="N10" i="3"/>
  <c r="L10" i="3"/>
  <c r="M10" i="3"/>
  <c r="I10" i="3"/>
  <c r="H10" i="3"/>
  <c r="Q10" i="3"/>
  <c r="J10" i="3"/>
  <c r="G10" i="3"/>
  <c r="E10" i="3"/>
  <c r="V56" i="3"/>
  <c r="U56" i="3"/>
  <c r="S56" i="3"/>
  <c r="R56" i="3"/>
  <c r="P56" i="3"/>
  <c r="O56" i="3"/>
  <c r="N56" i="3"/>
  <c r="M56" i="3"/>
  <c r="L56" i="3"/>
  <c r="I56" i="3"/>
  <c r="Q56" i="3"/>
  <c r="H56" i="3"/>
  <c r="T56" i="3"/>
  <c r="K56" i="3"/>
  <c r="J56" i="3"/>
  <c r="G56" i="3"/>
  <c r="E56" i="3"/>
  <c r="V72" i="3"/>
  <c r="U72" i="3"/>
  <c r="T72" i="3"/>
  <c r="S72" i="3"/>
  <c r="R72" i="3"/>
  <c r="P72" i="3"/>
  <c r="O72" i="3"/>
  <c r="N72" i="3"/>
  <c r="M72" i="3"/>
  <c r="Q72" i="3"/>
  <c r="L72" i="3"/>
  <c r="I72" i="3"/>
  <c r="H72" i="3"/>
  <c r="J72" i="3"/>
  <c r="E72" i="3"/>
  <c r="V39" i="3"/>
  <c r="U39" i="3"/>
  <c r="T39" i="3"/>
  <c r="S39" i="3"/>
  <c r="Q39" i="3"/>
  <c r="P39" i="3"/>
  <c r="R39" i="3"/>
  <c r="O39" i="3"/>
  <c r="N39" i="3"/>
  <c r="M39" i="3"/>
  <c r="L39" i="3"/>
  <c r="I39" i="3"/>
  <c r="H39" i="3"/>
  <c r="K39" i="3"/>
  <c r="J39" i="3"/>
  <c r="E39" i="3"/>
  <c r="V84" i="3"/>
  <c r="U84" i="3"/>
  <c r="T84" i="3"/>
  <c r="S84" i="3"/>
  <c r="Q84" i="3"/>
  <c r="P84" i="3"/>
  <c r="O84" i="3"/>
  <c r="N84" i="3"/>
  <c r="M84" i="3"/>
  <c r="R84" i="3"/>
  <c r="L84" i="3"/>
  <c r="I84" i="3"/>
  <c r="H84" i="3"/>
  <c r="J84" i="3"/>
  <c r="G84" i="3"/>
  <c r="E84" i="3"/>
  <c r="V110" i="3"/>
  <c r="U110" i="3"/>
  <c r="T110" i="3"/>
  <c r="S110" i="3"/>
  <c r="Q110" i="3"/>
  <c r="P110" i="3"/>
  <c r="O110" i="3"/>
  <c r="N110" i="3"/>
  <c r="M110" i="3"/>
  <c r="L110" i="3"/>
  <c r="R110" i="3"/>
  <c r="I110" i="3"/>
  <c r="H110" i="3"/>
  <c r="K110" i="3"/>
  <c r="J110" i="3"/>
  <c r="E110" i="3"/>
  <c r="C61" i="3"/>
  <c r="C101" i="3"/>
  <c r="C80" i="3"/>
  <c r="C30" i="3"/>
  <c r="D71" i="3"/>
  <c r="D66" i="3"/>
  <c r="D7" i="3"/>
  <c r="E47" i="3"/>
  <c r="E109" i="3"/>
  <c r="F122" i="3"/>
  <c r="F73" i="3"/>
  <c r="F103" i="3"/>
  <c r="F56" i="3"/>
  <c r="F106" i="3"/>
  <c r="G111" i="3"/>
  <c r="G93" i="3"/>
  <c r="G70" i="3"/>
  <c r="G2" i="3"/>
  <c r="H18" i="3"/>
  <c r="H104" i="3"/>
  <c r="I50" i="3"/>
  <c r="O6" i="3"/>
  <c r="C87" i="3"/>
  <c r="V90" i="3"/>
  <c r="U90" i="3"/>
  <c r="S90" i="3"/>
  <c r="R90" i="3"/>
  <c r="Q90" i="3"/>
  <c r="K90" i="3"/>
  <c r="P90" i="3"/>
  <c r="M90" i="3"/>
  <c r="J90" i="3"/>
  <c r="E90" i="3"/>
  <c r="D90" i="3"/>
  <c r="T90" i="3"/>
  <c r="C90" i="3"/>
  <c r="O90" i="3"/>
  <c r="L90" i="3"/>
  <c r="N90" i="3"/>
  <c r="H90" i="3"/>
  <c r="F4" i="3"/>
  <c r="V94" i="3"/>
  <c r="T94" i="3"/>
  <c r="S94" i="3"/>
  <c r="R94" i="3"/>
  <c r="Q94" i="3"/>
  <c r="U94" i="3"/>
  <c r="O94" i="3"/>
  <c r="M94" i="3"/>
  <c r="K94" i="3"/>
  <c r="H94" i="3"/>
  <c r="N94" i="3"/>
  <c r="F94" i="3"/>
  <c r="P94" i="3"/>
  <c r="I94" i="3"/>
  <c r="D94" i="3"/>
  <c r="V114" i="3"/>
  <c r="T114" i="3"/>
  <c r="R114" i="3"/>
  <c r="Q114" i="3"/>
  <c r="O114" i="3"/>
  <c r="S114" i="3"/>
  <c r="M114" i="3"/>
  <c r="K114" i="3"/>
  <c r="H114" i="3"/>
  <c r="U114" i="3"/>
  <c r="P114" i="3"/>
  <c r="I114" i="3"/>
  <c r="L114" i="3"/>
  <c r="J114" i="3"/>
  <c r="F114" i="3"/>
  <c r="D114" i="3"/>
  <c r="V102" i="3"/>
  <c r="T102" i="3"/>
  <c r="R102" i="3"/>
  <c r="Q102" i="3"/>
  <c r="O102" i="3"/>
  <c r="M102" i="3"/>
  <c r="U102" i="3"/>
  <c r="S102" i="3"/>
  <c r="K102" i="3"/>
  <c r="H102" i="3"/>
  <c r="N102" i="3"/>
  <c r="I102" i="3"/>
  <c r="P102" i="3"/>
  <c r="F102" i="3"/>
  <c r="D102" i="3"/>
  <c r="V108" i="3"/>
  <c r="U108" i="3"/>
  <c r="T108" i="3"/>
  <c r="S108" i="3"/>
  <c r="R108" i="3"/>
  <c r="Q108" i="3"/>
  <c r="O108" i="3"/>
  <c r="N108" i="3"/>
  <c r="M108" i="3"/>
  <c r="K108" i="3"/>
  <c r="H108" i="3"/>
  <c r="P108" i="3"/>
  <c r="L108" i="3"/>
  <c r="J108" i="3"/>
  <c r="F108" i="3"/>
  <c r="I108" i="3"/>
  <c r="D108" i="3"/>
  <c r="V59" i="3"/>
  <c r="U59" i="3"/>
  <c r="T59" i="3"/>
  <c r="R59" i="3"/>
  <c r="Q59" i="3"/>
  <c r="O59" i="3"/>
  <c r="N59" i="3"/>
  <c r="S59" i="3"/>
  <c r="M59" i="3"/>
  <c r="K59" i="3"/>
  <c r="P59" i="3"/>
  <c r="H59" i="3"/>
  <c r="F59" i="3"/>
  <c r="D59" i="3"/>
  <c r="V65" i="3"/>
  <c r="U65" i="3"/>
  <c r="T65" i="3"/>
  <c r="R65" i="3"/>
  <c r="Q65" i="3"/>
  <c r="O65" i="3"/>
  <c r="N65" i="3"/>
  <c r="M65" i="3"/>
  <c r="K65" i="3"/>
  <c r="H65" i="3"/>
  <c r="S65" i="3"/>
  <c r="P65" i="3"/>
  <c r="L65" i="3"/>
  <c r="J65" i="3"/>
  <c r="I65" i="3"/>
  <c r="F65" i="3"/>
  <c r="D65" i="3"/>
  <c r="V45" i="3"/>
  <c r="U45" i="3"/>
  <c r="T45" i="3"/>
  <c r="R45" i="3"/>
  <c r="Q45" i="3"/>
  <c r="S45" i="3"/>
  <c r="O45" i="3"/>
  <c r="N45" i="3"/>
  <c r="M45" i="3"/>
  <c r="K45" i="3"/>
  <c r="H45" i="3"/>
  <c r="P45" i="3"/>
  <c r="I45" i="3"/>
  <c r="F45" i="3"/>
  <c r="D45" i="3"/>
  <c r="V22" i="3"/>
  <c r="U22" i="3"/>
  <c r="T22" i="3"/>
  <c r="R22" i="3"/>
  <c r="Q22" i="3"/>
  <c r="O22" i="3"/>
  <c r="N22" i="3"/>
  <c r="M22" i="3"/>
  <c r="S22" i="3"/>
  <c r="P22" i="3"/>
  <c r="K22" i="3"/>
  <c r="H22" i="3"/>
  <c r="L22" i="3"/>
  <c r="J22" i="3"/>
  <c r="I22" i="3"/>
  <c r="F22" i="3"/>
  <c r="D22" i="3"/>
  <c r="V29" i="3"/>
  <c r="U29" i="3"/>
  <c r="T29" i="3"/>
  <c r="R29" i="3"/>
  <c r="S29" i="3"/>
  <c r="Q29" i="3"/>
  <c r="O29" i="3"/>
  <c r="N29" i="3"/>
  <c r="M29" i="3"/>
  <c r="K29" i="3"/>
  <c r="H29" i="3"/>
  <c r="P29" i="3"/>
  <c r="I29" i="3"/>
  <c r="F29" i="3"/>
  <c r="D29" i="3"/>
  <c r="V36" i="3"/>
  <c r="U36" i="3"/>
  <c r="T36" i="3"/>
  <c r="R36" i="3"/>
  <c r="Q36" i="3"/>
  <c r="O36" i="3"/>
  <c r="N36" i="3"/>
  <c r="M36" i="3"/>
  <c r="S36" i="3"/>
  <c r="K36" i="3"/>
  <c r="H36" i="3"/>
  <c r="P36" i="3"/>
  <c r="L36" i="3"/>
  <c r="G36" i="3"/>
  <c r="J36" i="3"/>
  <c r="I36" i="3"/>
  <c r="F36" i="3"/>
  <c r="D36" i="3"/>
  <c r="C112" i="3"/>
  <c r="C16" i="3"/>
  <c r="C64" i="3"/>
  <c r="C5" i="3"/>
  <c r="C72" i="3"/>
  <c r="C70" i="3"/>
  <c r="C110" i="3"/>
  <c r="D63" i="3"/>
  <c r="D18" i="3"/>
  <c r="D104" i="3"/>
  <c r="E97" i="3"/>
  <c r="E86" i="3"/>
  <c r="E17" i="3"/>
  <c r="E106" i="3"/>
  <c r="F112" i="3"/>
  <c r="F111" i="3"/>
  <c r="F109" i="3"/>
  <c r="F17" i="3"/>
  <c r="F20" i="3"/>
  <c r="G118" i="3"/>
  <c r="G63" i="3"/>
  <c r="G76" i="3"/>
  <c r="G51" i="3"/>
  <c r="G6" i="3"/>
  <c r="H122" i="3"/>
  <c r="I79" i="3"/>
  <c r="J45" i="3"/>
  <c r="K84" i="3"/>
  <c r="M112" i="3"/>
  <c r="P70" i="3"/>
  <c r="U121" i="3"/>
  <c r="S121" i="3"/>
  <c r="Q121" i="3"/>
  <c r="P121" i="3"/>
  <c r="N121" i="3"/>
  <c r="V121" i="3"/>
  <c r="J121" i="3"/>
  <c r="T121" i="3"/>
  <c r="R121" i="3"/>
  <c r="G121" i="3"/>
  <c r="H121" i="3"/>
  <c r="C121" i="3"/>
  <c r="O121" i="3"/>
  <c r="L121" i="3"/>
  <c r="U19" i="3"/>
  <c r="S19" i="3"/>
  <c r="Q19" i="3"/>
  <c r="P19" i="3"/>
  <c r="V19" i="3"/>
  <c r="N19" i="3"/>
  <c r="T19" i="3"/>
  <c r="J19" i="3"/>
  <c r="O19" i="3"/>
  <c r="R19" i="3"/>
  <c r="L19" i="3"/>
  <c r="K19" i="3"/>
  <c r="G19" i="3"/>
  <c r="M19" i="3"/>
  <c r="C19" i="3"/>
  <c r="U47" i="3"/>
  <c r="S47" i="3"/>
  <c r="Q47" i="3"/>
  <c r="T47" i="3"/>
  <c r="P47" i="3"/>
  <c r="N47" i="3"/>
  <c r="M47" i="3"/>
  <c r="J47" i="3"/>
  <c r="O47" i="3"/>
  <c r="R47" i="3"/>
  <c r="V47" i="3"/>
  <c r="I47" i="3"/>
  <c r="G47" i="3"/>
  <c r="C47" i="3"/>
  <c r="L47" i="3"/>
  <c r="U100" i="3"/>
  <c r="S100" i="3"/>
  <c r="Q100" i="3"/>
  <c r="P100" i="3"/>
  <c r="N100" i="3"/>
  <c r="V100" i="3"/>
  <c r="T100" i="3"/>
  <c r="J100" i="3"/>
  <c r="R100" i="3"/>
  <c r="O100" i="3"/>
  <c r="L100" i="3"/>
  <c r="K100" i="3"/>
  <c r="H100" i="3"/>
  <c r="G100" i="3"/>
  <c r="C100" i="3"/>
  <c r="M100" i="3"/>
  <c r="U91" i="3"/>
  <c r="S91" i="3"/>
  <c r="Q91" i="3"/>
  <c r="P91" i="3"/>
  <c r="T91" i="3"/>
  <c r="N91" i="3"/>
  <c r="V91" i="3"/>
  <c r="J91" i="3"/>
  <c r="O91" i="3"/>
  <c r="I91" i="3"/>
  <c r="G91" i="3"/>
  <c r="M91" i="3"/>
  <c r="H91" i="3"/>
  <c r="C91" i="3"/>
  <c r="R91" i="3"/>
  <c r="L91" i="3"/>
  <c r="U109" i="3"/>
  <c r="S109" i="3"/>
  <c r="Q109" i="3"/>
  <c r="P109" i="3"/>
  <c r="V109" i="3"/>
  <c r="N109" i="3"/>
  <c r="J109" i="3"/>
  <c r="M109" i="3"/>
  <c r="T109" i="3"/>
  <c r="R109" i="3"/>
  <c r="O109" i="3"/>
  <c r="L109" i="3"/>
  <c r="K109" i="3"/>
  <c r="I109" i="3"/>
  <c r="G109" i="3"/>
  <c r="C109" i="3"/>
  <c r="U35" i="3"/>
  <c r="S35" i="3"/>
  <c r="R35" i="3"/>
  <c r="Q35" i="3"/>
  <c r="P35" i="3"/>
  <c r="N35" i="3"/>
  <c r="T35" i="3"/>
  <c r="J35" i="3"/>
  <c r="O35" i="3"/>
  <c r="M35" i="3"/>
  <c r="V35" i="3"/>
  <c r="H35" i="3"/>
  <c r="G35" i="3"/>
  <c r="C35" i="3"/>
  <c r="L35" i="3"/>
  <c r="U9" i="3"/>
  <c r="S9" i="3"/>
  <c r="Q9" i="3"/>
  <c r="P9" i="3"/>
  <c r="T9" i="3"/>
  <c r="R9" i="3"/>
  <c r="N9" i="3"/>
  <c r="V9" i="3"/>
  <c r="O9" i="3"/>
  <c r="M9" i="3"/>
  <c r="J9" i="3"/>
  <c r="L9" i="3"/>
  <c r="K9" i="3"/>
  <c r="I9" i="3"/>
  <c r="H9" i="3"/>
  <c r="C9" i="3"/>
  <c r="U83" i="3"/>
  <c r="S83" i="3"/>
  <c r="Q83" i="3"/>
  <c r="P83" i="3"/>
  <c r="N83" i="3"/>
  <c r="V83" i="3"/>
  <c r="R83" i="3"/>
  <c r="J83" i="3"/>
  <c r="G83" i="3"/>
  <c r="M83" i="3"/>
  <c r="T83" i="3"/>
  <c r="O83" i="3"/>
  <c r="E83" i="3"/>
  <c r="C83" i="3"/>
  <c r="L83" i="3"/>
  <c r="U40" i="3"/>
  <c r="S40" i="3"/>
  <c r="Q40" i="3"/>
  <c r="P40" i="3"/>
  <c r="V40" i="3"/>
  <c r="N40" i="3"/>
  <c r="T40" i="3"/>
  <c r="R40" i="3"/>
  <c r="J40" i="3"/>
  <c r="O40" i="3"/>
  <c r="G40" i="3"/>
  <c r="M40" i="3"/>
  <c r="L40" i="3"/>
  <c r="K40" i="3"/>
  <c r="H40" i="3"/>
  <c r="I40" i="3"/>
  <c r="E40" i="3"/>
  <c r="C40" i="3"/>
  <c r="C45" i="3"/>
  <c r="C36" i="3"/>
  <c r="D115" i="3"/>
  <c r="D78" i="3"/>
  <c r="D76" i="3"/>
  <c r="D56" i="3"/>
  <c r="D74" i="3"/>
  <c r="D84" i="3"/>
  <c r="D2" i="3"/>
  <c r="E75" i="3"/>
  <c r="E67" i="3"/>
  <c r="E25" i="3"/>
  <c r="E93" i="3"/>
  <c r="E32" i="3"/>
  <c r="E20" i="3"/>
  <c r="F121" i="3"/>
  <c r="F71" i="3"/>
  <c r="F76" i="3"/>
  <c r="F33" i="3"/>
  <c r="F39" i="3"/>
  <c r="G117" i="3"/>
  <c r="G102" i="3"/>
  <c r="G80" i="3"/>
  <c r="G29" i="3"/>
  <c r="H112" i="3"/>
  <c r="H92" i="3"/>
  <c r="K83" i="3"/>
  <c r="M121" i="3"/>
  <c r="P41" i="3"/>
  <c r="R77" i="3"/>
  <c r="V77" i="3"/>
  <c r="N77" i="3"/>
  <c r="S77" i="3"/>
  <c r="U77" i="3"/>
  <c r="T77" i="3"/>
  <c r="P77" i="3"/>
  <c r="O77" i="3"/>
  <c r="M77" i="3"/>
  <c r="L77" i="3"/>
  <c r="K77" i="3"/>
  <c r="Q77" i="3"/>
  <c r="F77" i="3"/>
  <c r="E77" i="3"/>
  <c r="D77" i="3"/>
  <c r="J77" i="3"/>
  <c r="I77" i="3"/>
  <c r="C77" i="3"/>
  <c r="V8" i="3"/>
  <c r="U8" i="3"/>
  <c r="S8" i="3"/>
  <c r="M8" i="3"/>
  <c r="T8" i="3"/>
  <c r="Q8" i="3"/>
  <c r="P8" i="3"/>
  <c r="O8" i="3"/>
  <c r="R8" i="3"/>
  <c r="N8" i="3"/>
  <c r="K8" i="3"/>
  <c r="J8" i="3"/>
  <c r="E8" i="3"/>
  <c r="D8" i="3"/>
  <c r="G8" i="3"/>
  <c r="C8" i="3"/>
  <c r="L8" i="3"/>
  <c r="I8" i="3"/>
  <c r="G38" i="3"/>
  <c r="F117" i="3"/>
  <c r="F93" i="3"/>
  <c r="F9" i="3"/>
  <c r="G116" i="3"/>
  <c r="G14" i="3"/>
  <c r="G25" i="3"/>
  <c r="H14" i="3"/>
  <c r="I90" i="3"/>
  <c r="I83" i="3"/>
  <c r="J29" i="3"/>
  <c r="L61" i="3"/>
  <c r="M14" i="3"/>
  <c r="V87" i="3"/>
  <c r="U87" i="3"/>
  <c r="N87" i="3"/>
  <c r="T87" i="3"/>
  <c r="R87" i="3"/>
  <c r="P87" i="3"/>
  <c r="O87" i="3"/>
  <c r="L87" i="3"/>
  <c r="S87" i="3"/>
  <c r="K87" i="3"/>
  <c r="J87" i="3"/>
  <c r="F87" i="3"/>
  <c r="E87" i="3"/>
  <c r="Q87" i="3"/>
  <c r="I87" i="3"/>
  <c r="D87" i="3"/>
  <c r="M87" i="3"/>
  <c r="R52" i="3"/>
  <c r="V52" i="3"/>
  <c r="N52" i="3"/>
  <c r="M52" i="3"/>
  <c r="T52" i="3"/>
  <c r="S52" i="3"/>
  <c r="U52" i="3"/>
  <c r="Q52" i="3"/>
  <c r="O52" i="3"/>
  <c r="P52" i="3"/>
  <c r="L52" i="3"/>
  <c r="K52" i="3"/>
  <c r="J52" i="3"/>
  <c r="F52" i="3"/>
  <c r="I52" i="3"/>
  <c r="E52" i="3"/>
  <c r="D52" i="3"/>
  <c r="V81" i="3"/>
  <c r="U81" i="3"/>
  <c r="T81" i="3"/>
  <c r="S81" i="3"/>
  <c r="R81" i="3"/>
  <c r="Q81" i="3"/>
  <c r="O81" i="3"/>
  <c r="N81" i="3"/>
  <c r="K81" i="3"/>
  <c r="J81" i="3"/>
  <c r="P81" i="3"/>
  <c r="E81" i="3"/>
  <c r="M81" i="3"/>
  <c r="D81" i="3"/>
  <c r="H81" i="3"/>
  <c r="C81" i="3"/>
  <c r="L81" i="3"/>
  <c r="I81" i="3"/>
  <c r="H77" i="3"/>
  <c r="S119" i="3"/>
  <c r="U119" i="3"/>
  <c r="O119" i="3"/>
  <c r="N119" i="3"/>
  <c r="V119" i="3"/>
  <c r="T119" i="3"/>
  <c r="P119" i="3"/>
  <c r="M119" i="3"/>
  <c r="L119" i="3"/>
  <c r="G119" i="3"/>
  <c r="F119" i="3"/>
  <c r="H119" i="3"/>
  <c r="E119" i="3"/>
  <c r="I119" i="3"/>
  <c r="Q119" i="3"/>
  <c r="K119" i="3"/>
  <c r="J119" i="3"/>
  <c r="S82" i="3"/>
  <c r="V82" i="3"/>
  <c r="O82" i="3"/>
  <c r="N82" i="3"/>
  <c r="T82" i="3"/>
  <c r="U82" i="3"/>
  <c r="P82" i="3"/>
  <c r="R82" i="3"/>
  <c r="Q82" i="3"/>
  <c r="L82" i="3"/>
  <c r="K82" i="3"/>
  <c r="G82" i="3"/>
  <c r="J82" i="3"/>
  <c r="F82" i="3"/>
  <c r="M82" i="3"/>
  <c r="E82" i="3"/>
  <c r="I82" i="3"/>
  <c r="S92" i="3"/>
  <c r="T92" i="3"/>
  <c r="O92" i="3"/>
  <c r="N92" i="3"/>
  <c r="U92" i="3"/>
  <c r="V92" i="3"/>
  <c r="Q92" i="3"/>
  <c r="R92" i="3"/>
  <c r="L92" i="3"/>
  <c r="M92" i="3"/>
  <c r="G92" i="3"/>
  <c r="F92" i="3"/>
  <c r="E92" i="3"/>
  <c r="P92" i="3"/>
  <c r="K92" i="3"/>
  <c r="J92" i="3"/>
  <c r="S62" i="3"/>
  <c r="O62" i="3"/>
  <c r="U62" i="3"/>
  <c r="N62" i="3"/>
  <c r="V62" i="3"/>
  <c r="T62" i="3"/>
  <c r="R62" i="3"/>
  <c r="P62" i="3"/>
  <c r="L62" i="3"/>
  <c r="K62" i="3"/>
  <c r="H62" i="3"/>
  <c r="G62" i="3"/>
  <c r="J62" i="3"/>
  <c r="F62" i="3"/>
  <c r="E62" i="3"/>
  <c r="Q62" i="3"/>
  <c r="I62" i="3"/>
  <c r="M62" i="3"/>
  <c r="S85" i="3"/>
  <c r="O85" i="3"/>
  <c r="N85" i="3"/>
  <c r="T85" i="3"/>
  <c r="V85" i="3"/>
  <c r="R85" i="3"/>
  <c r="P85" i="3"/>
  <c r="U85" i="3"/>
  <c r="Q85" i="3"/>
  <c r="L85" i="3"/>
  <c r="G85" i="3"/>
  <c r="F85" i="3"/>
  <c r="M85" i="3"/>
  <c r="E85" i="3"/>
  <c r="H85" i="3"/>
  <c r="K85" i="3"/>
  <c r="J85" i="3"/>
  <c r="S13" i="3"/>
  <c r="V13" i="3"/>
  <c r="O13" i="3"/>
  <c r="N13" i="3"/>
  <c r="U13" i="3"/>
  <c r="T13" i="3"/>
  <c r="R13" i="3"/>
  <c r="Q13" i="3"/>
  <c r="M13" i="3"/>
  <c r="P13" i="3"/>
  <c r="L13" i="3"/>
  <c r="K13" i="3"/>
  <c r="J13" i="3"/>
  <c r="F13" i="3"/>
  <c r="I13" i="3"/>
  <c r="G13" i="3"/>
  <c r="E13" i="3"/>
  <c r="S50" i="3"/>
  <c r="O50" i="3"/>
  <c r="N50" i="3"/>
  <c r="U50" i="3"/>
  <c r="T50" i="3"/>
  <c r="V50" i="3"/>
  <c r="P50" i="3"/>
  <c r="R50" i="3"/>
  <c r="M50" i="3"/>
  <c r="L50" i="3"/>
  <c r="Q50" i="3"/>
  <c r="H50" i="3"/>
  <c r="F50" i="3"/>
  <c r="E50" i="3"/>
  <c r="G50" i="3"/>
  <c r="K50" i="3"/>
  <c r="J50" i="3"/>
  <c r="S55" i="3"/>
  <c r="O55" i="3"/>
  <c r="U55" i="3"/>
  <c r="T55" i="3"/>
  <c r="N55" i="3"/>
  <c r="R55" i="3"/>
  <c r="V55" i="3"/>
  <c r="Q55" i="3"/>
  <c r="L55" i="3"/>
  <c r="P55" i="3"/>
  <c r="K55" i="3"/>
  <c r="J55" i="3"/>
  <c r="F55" i="3"/>
  <c r="I55" i="3"/>
  <c r="E55" i="3"/>
  <c r="H55" i="3"/>
  <c r="M55" i="3"/>
  <c r="G55" i="3"/>
  <c r="S54" i="3"/>
  <c r="O54" i="3"/>
  <c r="N54" i="3"/>
  <c r="V54" i="3"/>
  <c r="R54" i="3"/>
  <c r="T54" i="3"/>
  <c r="U54" i="3"/>
  <c r="M54" i="3"/>
  <c r="Q54" i="3"/>
  <c r="P54" i="3"/>
  <c r="L54" i="3"/>
  <c r="F54" i="3"/>
  <c r="E54" i="3"/>
  <c r="K54" i="3"/>
  <c r="J54" i="3"/>
  <c r="S68" i="3"/>
  <c r="V68" i="3"/>
  <c r="O68" i="3"/>
  <c r="N68" i="3"/>
  <c r="T68" i="3"/>
  <c r="U68" i="3"/>
  <c r="R68" i="3"/>
  <c r="Q68" i="3"/>
  <c r="P68" i="3"/>
  <c r="L68" i="3"/>
  <c r="M68" i="3"/>
  <c r="K68" i="3"/>
  <c r="H68" i="3"/>
  <c r="G68" i="3"/>
  <c r="J68" i="3"/>
  <c r="F68" i="3"/>
  <c r="I68" i="3"/>
  <c r="E68" i="3"/>
  <c r="C119" i="3"/>
  <c r="C63" i="3"/>
  <c r="C62" i="3"/>
  <c r="C18" i="3"/>
  <c r="C50" i="3"/>
  <c r="C104" i="3"/>
  <c r="C68" i="3"/>
  <c r="F51" i="3"/>
  <c r="F41" i="3"/>
  <c r="F110" i="3"/>
  <c r="G115" i="3"/>
  <c r="G90" i="3"/>
  <c r="G59" i="3"/>
  <c r="G45" i="3"/>
  <c r="G54" i="3"/>
  <c r="H116" i="3"/>
  <c r="H67" i="3"/>
  <c r="H93" i="3"/>
  <c r="H106" i="3"/>
  <c r="I54" i="3"/>
  <c r="L94" i="3"/>
  <c r="M64" i="3"/>
  <c r="R119" i="3"/>
  <c r="K120" i="3"/>
  <c r="M120" i="3"/>
  <c r="T120" i="3"/>
  <c r="P120" i="3"/>
  <c r="U120" i="3"/>
  <c r="O120" i="3"/>
  <c r="V120" i="3"/>
  <c r="S120" i="3"/>
  <c r="N120" i="3"/>
  <c r="T95" i="3"/>
  <c r="P95" i="3"/>
  <c r="V95" i="3"/>
  <c r="O95" i="3"/>
  <c r="S95" i="3"/>
  <c r="U95" i="3"/>
  <c r="R95" i="3"/>
  <c r="Q95" i="3"/>
  <c r="T113" i="3"/>
  <c r="P113" i="3"/>
  <c r="O113" i="3"/>
  <c r="U113" i="3"/>
  <c r="S113" i="3"/>
  <c r="Q113" i="3"/>
  <c r="N113" i="3"/>
  <c r="R113" i="3"/>
  <c r="T99" i="3"/>
  <c r="P99" i="3"/>
  <c r="O99" i="3"/>
  <c r="U99" i="3"/>
  <c r="V99" i="3"/>
  <c r="M99" i="3"/>
  <c r="R99" i="3"/>
  <c r="S99" i="3"/>
  <c r="T3" i="3"/>
  <c r="P3" i="3"/>
  <c r="O3" i="3"/>
  <c r="M3" i="3"/>
  <c r="V3" i="3"/>
  <c r="S3" i="3"/>
  <c r="U3" i="3"/>
  <c r="N3" i="3"/>
  <c r="Q3" i="3"/>
  <c r="T23" i="3"/>
  <c r="P23" i="3"/>
  <c r="V23" i="3"/>
  <c r="O23" i="3"/>
  <c r="M23" i="3"/>
  <c r="U23" i="3"/>
  <c r="S23" i="3"/>
  <c r="N23" i="3"/>
  <c r="I23" i="3"/>
  <c r="Q23" i="3"/>
  <c r="R23" i="3"/>
  <c r="T42" i="3"/>
  <c r="R42" i="3"/>
  <c r="P42" i="3"/>
  <c r="O42" i="3"/>
  <c r="S42" i="3"/>
  <c r="M42" i="3"/>
  <c r="U42" i="3"/>
  <c r="I42" i="3"/>
  <c r="N42" i="3"/>
  <c r="V42" i="3"/>
  <c r="T12" i="3"/>
  <c r="R12" i="3"/>
  <c r="P12" i="3"/>
  <c r="O12" i="3"/>
  <c r="U12" i="3"/>
  <c r="M12" i="3"/>
  <c r="V12" i="3"/>
  <c r="S12" i="3"/>
  <c r="I12" i="3"/>
  <c r="N12" i="3"/>
  <c r="Q12" i="3"/>
  <c r="T37" i="3"/>
  <c r="R37" i="3"/>
  <c r="S37" i="3"/>
  <c r="P37" i="3"/>
  <c r="O37" i="3"/>
  <c r="M37" i="3"/>
  <c r="V37" i="3"/>
  <c r="I37" i="3"/>
  <c r="U37" i="3"/>
  <c r="Q37" i="3"/>
  <c r="T48" i="3"/>
  <c r="R48" i="3"/>
  <c r="P48" i="3"/>
  <c r="V48" i="3"/>
  <c r="O48" i="3"/>
  <c r="M48" i="3"/>
  <c r="S48" i="3"/>
  <c r="U48" i="3"/>
  <c r="I48" i="3"/>
  <c r="Q48" i="3"/>
  <c r="N48" i="3"/>
  <c r="H95" i="3"/>
  <c r="L120" i="3"/>
  <c r="L113" i="3"/>
  <c r="L3" i="3"/>
  <c r="L42" i="3"/>
  <c r="L37" i="3"/>
  <c r="R3" i="3"/>
  <c r="I120" i="3"/>
  <c r="I99" i="3"/>
  <c r="N99" i="3"/>
  <c r="Q99" i="3"/>
  <c r="M95" i="3"/>
  <c r="F120" i="3"/>
  <c r="F95" i="3"/>
  <c r="F113" i="3"/>
  <c r="F99" i="3"/>
  <c r="F3" i="3"/>
  <c r="F23" i="3"/>
  <c r="F42" i="3"/>
  <c r="F12" i="3"/>
  <c r="F37" i="3"/>
  <c r="F48" i="3"/>
  <c r="J95" i="3"/>
  <c r="J99" i="3"/>
  <c r="J23" i="3"/>
  <c r="J12" i="3"/>
  <c r="J48" i="3"/>
  <c r="G120" i="3"/>
  <c r="G95" i="3"/>
  <c r="G113" i="3"/>
  <c r="G99" i="3"/>
  <c r="G3" i="3"/>
  <c r="G48" i="3"/>
  <c r="H99" i="3"/>
  <c r="H42" i="3"/>
  <c r="H48" i="3"/>
  <c r="K95" i="3"/>
  <c r="K99" i="3"/>
  <c r="K23" i="3"/>
  <c r="K12" i="3"/>
  <c r="K48" i="3"/>
  <c r="Q42" i="3"/>
  <c r="V98" i="3"/>
  <c r="U98" i="3"/>
  <c r="T98" i="3"/>
  <c r="S98" i="3"/>
  <c r="R98" i="3"/>
  <c r="Q98" i="3"/>
  <c r="P98" i="3"/>
  <c r="O98" i="3"/>
  <c r="L98" i="3"/>
  <c r="K98" i="3"/>
  <c r="N98" i="3"/>
  <c r="J98" i="3"/>
  <c r="H98" i="3"/>
  <c r="V60" i="3"/>
  <c r="U60" i="3"/>
  <c r="T60" i="3"/>
  <c r="S60" i="3"/>
  <c r="R60" i="3"/>
  <c r="Q60" i="3"/>
  <c r="P60" i="3"/>
  <c r="O60" i="3"/>
  <c r="M60" i="3"/>
  <c r="L60" i="3"/>
  <c r="K60" i="3"/>
  <c r="J60" i="3"/>
  <c r="H60" i="3"/>
  <c r="V28" i="3"/>
  <c r="U28" i="3"/>
  <c r="T28" i="3"/>
  <c r="S28" i="3"/>
  <c r="R28" i="3"/>
  <c r="Q28" i="3"/>
  <c r="P28" i="3"/>
  <c r="O28" i="3"/>
  <c r="L28" i="3"/>
  <c r="M28" i="3"/>
  <c r="K28" i="3"/>
  <c r="N28" i="3"/>
  <c r="J28" i="3"/>
  <c r="H28" i="3"/>
  <c r="V44" i="3"/>
  <c r="U44" i="3"/>
  <c r="T44" i="3"/>
  <c r="S44" i="3"/>
  <c r="R44" i="3"/>
  <c r="Q44" i="3"/>
  <c r="P44" i="3"/>
  <c r="O44" i="3"/>
  <c r="L44" i="3"/>
  <c r="K44" i="3"/>
  <c r="M44" i="3"/>
  <c r="J44" i="3"/>
  <c r="H44" i="3"/>
  <c r="V57" i="3"/>
  <c r="U57" i="3"/>
  <c r="T57" i="3"/>
  <c r="S57" i="3"/>
  <c r="R57" i="3"/>
  <c r="Q57" i="3"/>
  <c r="P57" i="3"/>
  <c r="O57" i="3"/>
  <c r="L57" i="3"/>
  <c r="K57" i="3"/>
  <c r="J57" i="3"/>
  <c r="N57" i="3"/>
  <c r="M57" i="3"/>
  <c r="H57" i="3"/>
  <c r="V49" i="3"/>
  <c r="U49" i="3"/>
  <c r="T49" i="3"/>
  <c r="S49" i="3"/>
  <c r="R49" i="3"/>
  <c r="Q49" i="3"/>
  <c r="P49" i="3"/>
  <c r="O49" i="3"/>
  <c r="N49" i="3"/>
  <c r="L49" i="3"/>
  <c r="K49" i="3"/>
  <c r="J49" i="3"/>
  <c r="H49" i="3"/>
  <c r="M49" i="3"/>
  <c r="G49" i="3"/>
  <c r="V46" i="3"/>
  <c r="U46" i="3"/>
  <c r="T46" i="3"/>
  <c r="S46" i="3"/>
  <c r="R46" i="3"/>
  <c r="Q46" i="3"/>
  <c r="P46" i="3"/>
  <c r="O46" i="3"/>
  <c r="L46" i="3"/>
  <c r="K46" i="3"/>
  <c r="J46" i="3"/>
  <c r="H46" i="3"/>
  <c r="N46" i="3"/>
  <c r="G46" i="3"/>
  <c r="V26" i="3"/>
  <c r="U26" i="3"/>
  <c r="T26" i="3"/>
  <c r="S26" i="3"/>
  <c r="Q26" i="3"/>
  <c r="P26" i="3"/>
  <c r="R26" i="3"/>
  <c r="O26" i="3"/>
  <c r="N26" i="3"/>
  <c r="M26" i="3"/>
  <c r="L26" i="3"/>
  <c r="K26" i="3"/>
  <c r="J26" i="3"/>
  <c r="H26" i="3"/>
  <c r="G26" i="3"/>
  <c r="V15" i="3"/>
  <c r="U15" i="3"/>
  <c r="T15" i="3"/>
  <c r="S15" i="3"/>
  <c r="Q15" i="3"/>
  <c r="P15" i="3"/>
  <c r="O15" i="3"/>
  <c r="L15" i="3"/>
  <c r="R15" i="3"/>
  <c r="K15" i="3"/>
  <c r="J15" i="3"/>
  <c r="M15" i="3"/>
  <c r="H15" i="3"/>
  <c r="G15" i="3"/>
  <c r="V53" i="3"/>
  <c r="U53" i="3"/>
  <c r="T53" i="3"/>
  <c r="S53" i="3"/>
  <c r="R53" i="3"/>
  <c r="Q53" i="3"/>
  <c r="P53" i="3"/>
  <c r="O53" i="3"/>
  <c r="M53" i="3"/>
  <c r="L53" i="3"/>
  <c r="K53" i="3"/>
  <c r="N53" i="3"/>
  <c r="J53" i="3"/>
  <c r="H53" i="3"/>
  <c r="G53" i="3"/>
  <c r="V24" i="3"/>
  <c r="U24" i="3"/>
  <c r="T24" i="3"/>
  <c r="S24" i="3"/>
  <c r="R24" i="3"/>
  <c r="Q24" i="3"/>
  <c r="P24" i="3"/>
  <c r="O24" i="3"/>
  <c r="N24" i="3"/>
  <c r="L24" i="3"/>
  <c r="K24" i="3"/>
  <c r="J24" i="3"/>
  <c r="M24" i="3"/>
  <c r="H24" i="3"/>
  <c r="G24" i="3"/>
  <c r="I60" i="3"/>
  <c r="I113" i="3"/>
  <c r="I57" i="3"/>
  <c r="L95" i="3"/>
  <c r="L99" i="3"/>
  <c r="L23" i="3"/>
  <c r="L12" i="3"/>
  <c r="L48" i="3"/>
  <c r="V113" i="3"/>
  <c r="M98" i="3"/>
  <c r="M113" i="3"/>
  <c r="AS571" i="2"/>
  <c r="AS206" i="2"/>
  <c r="AS102" i="2"/>
  <c r="AS320" i="2"/>
  <c r="AS438" i="2"/>
  <c r="AS585" i="2"/>
  <c r="AS579" i="2"/>
  <c r="AS282" i="2"/>
  <c r="AS376" i="2"/>
  <c r="AS247" i="2"/>
  <c r="AS89" i="2"/>
  <c r="AS490" i="2"/>
  <c r="AS14" i="2"/>
  <c r="AS301" i="2"/>
  <c r="AS252" i="2"/>
  <c r="AS53" i="2"/>
  <c r="AT504" i="2"/>
  <c r="AT362" i="2"/>
  <c r="AT141" i="2"/>
  <c r="AT458" i="2"/>
  <c r="AT390" i="2"/>
  <c r="AT323" i="2"/>
  <c r="AT416" i="2"/>
  <c r="AT531" i="2"/>
  <c r="AT203" i="2"/>
  <c r="AT482" i="2"/>
  <c r="AT154" i="2"/>
  <c r="AT59" i="2"/>
  <c r="AT315" i="2"/>
  <c r="AT464" i="2"/>
  <c r="AT593" i="2"/>
  <c r="AT262" i="2"/>
  <c r="AT312" i="2"/>
  <c r="AT459" i="2"/>
  <c r="AT382" i="2"/>
  <c r="AS665" i="2"/>
  <c r="AS405" i="2"/>
  <c r="AS131" i="2"/>
  <c r="AS103" i="2"/>
  <c r="AS712" i="2"/>
  <c r="AS420" i="2"/>
  <c r="AS465" i="2"/>
  <c r="AS657" i="2"/>
  <c r="AS219" i="2"/>
  <c r="AS2" i="2"/>
  <c r="AS250" i="2"/>
  <c r="AS335" i="2"/>
  <c r="AS308" i="2"/>
  <c r="AS669" i="2"/>
  <c r="AS668" i="2"/>
  <c r="AS23" i="2"/>
  <c r="AS245" i="2"/>
  <c r="AS425" i="2"/>
  <c r="AS581" i="2"/>
  <c r="AS378" i="2"/>
  <c r="AT719" i="2"/>
  <c r="AT685" i="2"/>
  <c r="AT588" i="2"/>
  <c r="AT678" i="2"/>
  <c r="AT99" i="2"/>
  <c r="AT515" i="2"/>
  <c r="AT389" i="2"/>
  <c r="AT221" i="2"/>
  <c r="AT169" i="2"/>
  <c r="AT725" i="2"/>
  <c r="AT360" i="2"/>
  <c r="AT724" i="2"/>
  <c r="AT630" i="2"/>
  <c r="AT667" i="2"/>
  <c r="AT30" i="2"/>
  <c r="AT237" i="2"/>
  <c r="AT536" i="2"/>
  <c r="AT50" i="2"/>
  <c r="AT82" i="2"/>
  <c r="AT100" i="2"/>
  <c r="AT34" i="2"/>
  <c r="AT105" i="2"/>
  <c r="AT125" i="2"/>
  <c r="AT22" i="2"/>
  <c r="AT397" i="2"/>
  <c r="AT21" i="2"/>
  <c r="AT647" i="2"/>
  <c r="AT196" i="2"/>
  <c r="AT226" i="2"/>
  <c r="AT6" i="2"/>
  <c r="AT604" i="2"/>
  <c r="AT32" i="2"/>
  <c r="AT283" i="2"/>
  <c r="AT148" i="2"/>
  <c r="AT393" i="2"/>
  <c r="AT220" i="2"/>
  <c r="AT644" i="2"/>
  <c r="AT415" i="2"/>
  <c r="AT426" i="2"/>
  <c r="AT352" i="2"/>
  <c r="AT331" i="2"/>
  <c r="AT518" i="2"/>
  <c r="AT49" i="2"/>
  <c r="AT442" i="2"/>
  <c r="AT45" i="2"/>
  <c r="AT529" i="2"/>
  <c r="AT655" i="2"/>
  <c r="AT534" i="2"/>
  <c r="AT193" i="2"/>
  <c r="AT533" i="2"/>
  <c r="AT108" i="2"/>
  <c r="AT493" i="2"/>
  <c r="AT76" i="2"/>
  <c r="AT300" i="2"/>
  <c r="AT384" i="2"/>
  <c r="AT110" i="2"/>
  <c r="AT302" i="2"/>
  <c r="AT510" i="2"/>
  <c r="AT646" i="2"/>
  <c r="AT43" i="2"/>
  <c r="AT407" i="2"/>
  <c r="AS516" i="2"/>
  <c r="AS101" i="2"/>
  <c r="AS592" i="2"/>
  <c r="AS172" i="2"/>
  <c r="AS616" i="2"/>
  <c r="AS87" i="2"/>
  <c r="AS321" i="2"/>
  <c r="AS474" i="2"/>
  <c r="AS9" i="2"/>
  <c r="AS491" i="2"/>
  <c r="AS610" i="2"/>
  <c r="AS216" i="2"/>
  <c r="AS326" i="2"/>
  <c r="AS70" i="2"/>
  <c r="AS56" i="2"/>
  <c r="AT535" i="2"/>
  <c r="AT230" i="2"/>
  <c r="AT324" i="2"/>
  <c r="AT540" i="2"/>
  <c r="AT606" i="2"/>
  <c r="AT432" i="2"/>
  <c r="AT266" i="2"/>
  <c r="AT699" i="2"/>
  <c r="AT202" i="2"/>
  <c r="AT54" i="2"/>
  <c r="AT140" i="2"/>
  <c r="AT128" i="2"/>
  <c r="AT307" i="2"/>
  <c r="AT450" i="2"/>
  <c r="AT25" i="2"/>
  <c r="AT509" i="2"/>
  <c r="AT217" i="2"/>
  <c r="AT233" i="2"/>
  <c r="AT503" i="2"/>
  <c r="AT544" i="2"/>
  <c r="AS624" i="2"/>
  <c r="AS399" i="2"/>
  <c r="AS421" i="2"/>
  <c r="AS187" i="2"/>
  <c r="AS290" i="2"/>
  <c r="AS485" i="2"/>
  <c r="AS61" i="2"/>
  <c r="AS611" i="2"/>
  <c r="AS66" i="2"/>
  <c r="AS249" i="2"/>
  <c r="AS213" i="2"/>
  <c r="AS681" i="2"/>
  <c r="AS41" i="2"/>
  <c r="AS582" i="2"/>
  <c r="AS145" i="2"/>
  <c r="AS188" i="2"/>
  <c r="AS406" i="2"/>
  <c r="AS258" i="2"/>
  <c r="AS177" i="2"/>
  <c r="AS395" i="2"/>
  <c r="AS689" i="2"/>
  <c r="AS297" i="2"/>
  <c r="AS437" i="2"/>
  <c r="AS683" i="2"/>
  <c r="AS543" i="2"/>
  <c r="AS178" i="2"/>
  <c r="AS682" i="2"/>
  <c r="AS613" i="2"/>
  <c r="AS538" i="2"/>
  <c r="AS603" i="2"/>
  <c r="AS162" i="2"/>
  <c r="AS287" i="2"/>
  <c r="AS48" i="2"/>
  <c r="AS112" i="2"/>
  <c r="AS575" i="2"/>
  <c r="AS10" i="2"/>
  <c r="AS279" i="2"/>
  <c r="AS554" i="2"/>
  <c r="AS74" i="2"/>
  <c r="AS417" i="2"/>
  <c r="AS388" i="2"/>
  <c r="AS52" i="2"/>
  <c r="AS621" i="2"/>
  <c r="AS476" i="2"/>
  <c r="AS715" i="2"/>
  <c r="AS224" i="2"/>
  <c r="AS497" i="2"/>
  <c r="AS436" i="2"/>
  <c r="AS77" i="2"/>
  <c r="AS383" i="2"/>
  <c r="AT713" i="2"/>
  <c r="AT648" i="2"/>
  <c r="AT569" i="2"/>
  <c r="AT398" i="2"/>
  <c r="AT173" i="2"/>
  <c r="AT731" i="2"/>
  <c r="AT484" i="2"/>
  <c r="AT670" i="2"/>
  <c r="AT599" i="2"/>
  <c r="AT156" i="2"/>
  <c r="AT601" i="2"/>
  <c r="AT602" i="2"/>
  <c r="AT33" i="2"/>
  <c r="AT251" i="2"/>
  <c r="AT721" i="2"/>
  <c r="AT525" i="2"/>
  <c r="AT28" i="2"/>
  <c r="AT429" i="2"/>
  <c r="AT580" i="2"/>
  <c r="AT537" i="2"/>
  <c r="AT7" i="2"/>
  <c r="AT284" i="2"/>
  <c r="AT568" i="2"/>
  <c r="AT542" i="2"/>
  <c r="AT180" i="2"/>
  <c r="AT60" i="2"/>
  <c r="AT271" i="2"/>
  <c r="AT649" i="2"/>
  <c r="AT151" i="2"/>
  <c r="AT67" i="2"/>
  <c r="AT640" i="2"/>
  <c r="AT75" i="2"/>
  <c r="AT214" i="2"/>
  <c r="AS496" i="2"/>
  <c r="AS563" i="2"/>
  <c r="AS562" i="2"/>
  <c r="AS280" i="2"/>
  <c r="AS546" i="2"/>
  <c r="AS572" i="2"/>
  <c r="AS155" i="2"/>
  <c r="AS557" i="2"/>
  <c r="AS492" i="2"/>
  <c r="AS80" i="2"/>
  <c r="AS565" i="2"/>
  <c r="AS13" i="2"/>
  <c r="AS147" i="2"/>
  <c r="AS505" i="2"/>
  <c r="AS117" i="2"/>
  <c r="AS479" i="2"/>
  <c r="AT375" i="2"/>
  <c r="AT468" i="2"/>
  <c r="AT728" i="2"/>
  <c r="AT455" i="2"/>
  <c r="AT402" i="2"/>
  <c r="AT553" i="2"/>
  <c r="AT598" i="2"/>
  <c r="AT729" i="2"/>
  <c r="AT209" i="2"/>
  <c r="AT643" i="2"/>
  <c r="AT329" i="2"/>
  <c r="AT502" i="2"/>
  <c r="AT445" i="2"/>
  <c r="AT347" i="2"/>
  <c r="AT185" i="2"/>
  <c r="AT119" i="2"/>
  <c r="AT332" i="2"/>
  <c r="AT620" i="2"/>
  <c r="AT379" i="2"/>
  <c r="AT663" i="2"/>
  <c r="AS687" i="2"/>
  <c r="AS521" i="2"/>
  <c r="AS522" i="2"/>
  <c r="AS680" i="2"/>
  <c r="AS412" i="2"/>
  <c r="AS261" i="2"/>
  <c r="AS679" i="2"/>
  <c r="AS165" i="2"/>
  <c r="AS184" i="2"/>
  <c r="AS159" i="2"/>
  <c r="AS153" i="2"/>
  <c r="AS564" i="2"/>
  <c r="AS109" i="2"/>
  <c r="AS348" i="2"/>
  <c r="AS167" i="2"/>
  <c r="AS277" i="2"/>
  <c r="AS254" i="2"/>
  <c r="AS86" i="2"/>
  <c r="AS394" i="2"/>
  <c r="AS3" i="2"/>
  <c r="AS677" i="2"/>
  <c r="AS702" i="2"/>
  <c r="AS433" i="2"/>
  <c r="AS471" i="2"/>
  <c r="AS51" i="2"/>
  <c r="AS404" i="2"/>
  <c r="AS126" i="2"/>
  <c r="AS638" i="2"/>
  <c r="AS727" i="2"/>
  <c r="AS81" i="2"/>
  <c r="AS296" i="2"/>
  <c r="AS653" i="2"/>
  <c r="AS318" i="2"/>
  <c r="AS349" i="2"/>
  <c r="AS15" i="2"/>
  <c r="AS463" i="2"/>
  <c r="AS115" i="2"/>
  <c r="AS91" i="2"/>
  <c r="AS121" i="2"/>
  <c r="AS218" i="2"/>
  <c r="AS400" i="2"/>
  <c r="AS235" i="2"/>
  <c r="AS241" i="2"/>
  <c r="AS473" i="2"/>
  <c r="AS506" i="2"/>
  <c r="AS44" i="2"/>
  <c r="AS427" i="2"/>
  <c r="AS517" i="2"/>
  <c r="AS118" i="2"/>
  <c r="AS561" i="2"/>
  <c r="AS526" i="2"/>
  <c r="AT212" i="2"/>
  <c r="AS671" i="2"/>
  <c r="AS328" i="2"/>
  <c r="AS278" i="2"/>
  <c r="AS719" i="2"/>
  <c r="AS515" i="2"/>
  <c r="AS725" i="2"/>
  <c r="AS724" i="2"/>
  <c r="AS667" i="2"/>
  <c r="AS82" i="2"/>
  <c r="AS34" i="2"/>
  <c r="AS397" i="2"/>
  <c r="AS21" i="2"/>
  <c r="AS647" i="2"/>
  <c r="AS196" i="2"/>
  <c r="AS6" i="2"/>
  <c r="AS604" i="2"/>
  <c r="AS32" i="2"/>
  <c r="AS283" i="2"/>
  <c r="AS148" i="2"/>
  <c r="AS393" i="2"/>
  <c r="AS220" i="2"/>
  <c r="AS644" i="2"/>
  <c r="AS415" i="2"/>
  <c r="AS426" i="2"/>
  <c r="AS352" i="2"/>
  <c r="AS331" i="2"/>
  <c r="AS518" i="2"/>
  <c r="AS49" i="2"/>
  <c r="AS442" i="2"/>
  <c r="AS45" i="2"/>
  <c r="AS529" i="2"/>
  <c r="AS655" i="2"/>
  <c r="AS534" i="2"/>
  <c r="AS193" i="2"/>
  <c r="AS533" i="2"/>
  <c r="AS108" i="2"/>
  <c r="AS493" i="2"/>
  <c r="AS76" i="2"/>
  <c r="AS300" i="2"/>
  <c r="AS384" i="2"/>
  <c r="AS110" i="2"/>
  <c r="AS302" i="2"/>
  <c r="AS510" i="2"/>
  <c r="AS646" i="2"/>
  <c r="AS43" i="2"/>
  <c r="AS407" i="2"/>
  <c r="AT700" i="2"/>
  <c r="AT392" i="2"/>
  <c r="AT309" i="2"/>
  <c r="AT720" i="2"/>
  <c r="AT341" i="2"/>
  <c r="AT198" i="2"/>
  <c r="AT656" i="2"/>
  <c r="AT319" i="2"/>
  <c r="AT714" i="2"/>
  <c r="AT189" i="2"/>
  <c r="AT358" i="2"/>
  <c r="AT365" i="2"/>
  <c r="AT134" i="2"/>
  <c r="AT197" i="2"/>
  <c r="AT422" i="2"/>
  <c r="AT411" i="2"/>
  <c r="AT701" i="2"/>
  <c r="AT470" i="2"/>
  <c r="AT17" i="2"/>
  <c r="AT710" i="2"/>
  <c r="AT423" i="2"/>
  <c r="AT414" i="2"/>
  <c r="AT158" i="2"/>
  <c r="AT46" i="2"/>
  <c r="AT240" i="2"/>
  <c r="AT163" i="2"/>
  <c r="AT268" i="2"/>
  <c r="AT18" i="2"/>
  <c r="AT275" i="2"/>
  <c r="AT597" i="2"/>
  <c r="AT174" i="2"/>
  <c r="AT122" i="2"/>
  <c r="AT574" i="2"/>
  <c r="AT29" i="2"/>
  <c r="AT292" i="2"/>
  <c r="AT39" i="2"/>
  <c r="AT354" i="2"/>
  <c r="AT452" i="2"/>
  <c r="AT691" i="2"/>
  <c r="AT79" i="2"/>
  <c r="AT257" i="2"/>
  <c r="AT346" i="2"/>
  <c r="AT480" i="2"/>
  <c r="AT523" i="2"/>
  <c r="AT124" i="2"/>
  <c r="AT304" i="2"/>
  <c r="AT547" i="2"/>
  <c r="AT343" i="2"/>
  <c r="AT357" i="2"/>
  <c r="AT658" i="2"/>
  <c r="AT27" i="2"/>
  <c r="AT260" i="2"/>
  <c r="AT97" i="2"/>
  <c r="AT441" i="2"/>
  <c r="AT259" i="2"/>
  <c r="AT227" i="2"/>
  <c r="AT454" i="2"/>
  <c r="AT208" i="2"/>
  <c r="AT607" i="2"/>
  <c r="AT144" i="2"/>
  <c r="AT634" i="2"/>
  <c r="AR38" i="2"/>
  <c r="AR93" i="2"/>
  <c r="AR181" i="2"/>
  <c r="AR409" i="2"/>
  <c r="AR293" i="2"/>
  <c r="AS176" i="2"/>
  <c r="AS527" i="2"/>
  <c r="AS588" i="2"/>
  <c r="AS389" i="2"/>
  <c r="AS360" i="2"/>
  <c r="AS630" i="2"/>
  <c r="AS30" i="2"/>
  <c r="AS100" i="2"/>
  <c r="AS125" i="2"/>
  <c r="AS226" i="2"/>
  <c r="AS713" i="2"/>
  <c r="AS648" i="2"/>
  <c r="AS569" i="2"/>
  <c r="AS398" i="2"/>
  <c r="AS212" i="2"/>
  <c r="AS173" i="2"/>
  <c r="AS731" i="2"/>
  <c r="AS484" i="2"/>
  <c r="AS670" i="2"/>
  <c r="AS599" i="2"/>
  <c r="AS156" i="2"/>
  <c r="AS601" i="2"/>
  <c r="AS602" i="2"/>
  <c r="AS33" i="2"/>
  <c r="AS251" i="2"/>
  <c r="AS721" i="2"/>
  <c r="AS525" i="2"/>
  <c r="AS28" i="2"/>
  <c r="AS429" i="2"/>
  <c r="AS580" i="2"/>
  <c r="AS537" i="2"/>
  <c r="AS7" i="2"/>
  <c r="AS284" i="2"/>
  <c r="AS568" i="2"/>
  <c r="AS542" i="2"/>
  <c r="AS180" i="2"/>
  <c r="AS60" i="2"/>
  <c r="AS271" i="2"/>
  <c r="AS649" i="2"/>
  <c r="AS151" i="2"/>
  <c r="AS67" i="2"/>
  <c r="AS640" i="2"/>
  <c r="AS75" i="2"/>
  <c r="AS214" i="2"/>
  <c r="AS164" i="2"/>
  <c r="AS222" i="2"/>
  <c r="AS448" i="2"/>
  <c r="AS114" i="2"/>
  <c r="AS443" i="2"/>
  <c r="AS703" i="2"/>
  <c r="AS573" i="2"/>
  <c r="AS487" i="2"/>
  <c r="AS120" i="2"/>
  <c r="AS96" i="2"/>
  <c r="AS256" i="2"/>
  <c r="AS142" i="2"/>
  <c r="AS295" i="2"/>
  <c r="AS183" i="2"/>
  <c r="AS317" i="2"/>
  <c r="AS361" i="2"/>
  <c r="AS244" i="2"/>
  <c r="AS84" i="2"/>
  <c r="AS90" i="2"/>
  <c r="AS696" i="2"/>
  <c r="AS106" i="2"/>
  <c r="AS111" i="2"/>
  <c r="AS72" i="2"/>
  <c r="AS276" i="2"/>
  <c r="AS587" i="2"/>
  <c r="AS486" i="2"/>
  <c r="AS434" i="2"/>
  <c r="AT705" i="2"/>
  <c r="AT631" i="2"/>
  <c r="AT338" i="2"/>
  <c r="AT430" i="2"/>
  <c r="AT555" i="2"/>
  <c r="AT662" i="2"/>
  <c r="AT617" i="2"/>
  <c r="AT195" i="2"/>
  <c r="AT589" i="2"/>
  <c r="AT453" i="2"/>
  <c r="AT548" i="2"/>
  <c r="AT413" i="2"/>
  <c r="AT457" i="2"/>
  <c r="AT637" i="2"/>
  <c r="AT652" i="2"/>
  <c r="AT466" i="2"/>
  <c r="AT191" i="2"/>
  <c r="AT123" i="2"/>
  <c r="AT499" i="2"/>
  <c r="AT489" i="2"/>
  <c r="AT716" i="2"/>
  <c r="AT205" i="2"/>
  <c r="AT651" i="2"/>
  <c r="AT199" i="2"/>
  <c r="AT477" i="2"/>
  <c r="AT231" i="2"/>
  <c r="AT344" i="2"/>
  <c r="AT456" i="2"/>
  <c r="AT461" i="2"/>
  <c r="AT596" i="2"/>
  <c r="AT556" i="2"/>
  <c r="AT333" i="2"/>
  <c r="AT532" i="2"/>
  <c r="AT675" i="2"/>
  <c r="AT255" i="2"/>
  <c r="AT609" i="2"/>
  <c r="AT342" i="2"/>
  <c r="AT444" i="2"/>
  <c r="AT16" i="2"/>
  <c r="AT69" i="2"/>
  <c r="AT353" i="2"/>
  <c r="AT472" i="2"/>
  <c r="AT146" i="2"/>
  <c r="AT5" i="2"/>
  <c r="AT498" i="2"/>
  <c r="AT359" i="2"/>
  <c r="AT639" i="2"/>
  <c r="AT583" i="2"/>
  <c r="AT286" i="2"/>
  <c r="AT356" i="2"/>
  <c r="AR306" i="2"/>
  <c r="AS201" i="2"/>
  <c r="AS594" i="2"/>
  <c r="AS685" i="2"/>
  <c r="AS237" i="2"/>
  <c r="AS697" i="2"/>
  <c r="AS95" i="2"/>
  <c r="AS439" i="2"/>
  <c r="AS614" i="2"/>
  <c r="AS374" i="2"/>
  <c r="AS93" i="2"/>
  <c r="AS149" i="2"/>
  <c r="AS223" i="2"/>
  <c r="AS618" i="2"/>
  <c r="AS424" i="2"/>
  <c r="AS236" i="2"/>
  <c r="AS57" i="2"/>
  <c r="AS330" i="2"/>
  <c r="AT723" i="2"/>
  <c r="AT625" i="2"/>
  <c r="AT267" i="2"/>
  <c r="AT135" i="2"/>
  <c r="AT693" i="2"/>
  <c r="AT558" i="2"/>
  <c r="AT272" i="2"/>
  <c r="AT673" i="2"/>
  <c r="AT435" i="2"/>
  <c r="AT288" i="2"/>
  <c r="AT316" i="2"/>
  <c r="AT645" i="2"/>
  <c r="AT684" i="2"/>
  <c r="AT367" i="2"/>
  <c r="AT664" i="2"/>
  <c r="AT377" i="2"/>
  <c r="AT495" i="2"/>
  <c r="AT200" i="2"/>
  <c r="AT161" i="2"/>
  <c r="AT494" i="2"/>
  <c r="AT58" i="2"/>
  <c r="AT586" i="2"/>
  <c r="AT530" i="2"/>
  <c r="AT508" i="2"/>
  <c r="AT24" i="2"/>
  <c r="AT512" i="2"/>
  <c r="AT612" i="2"/>
  <c r="AT311" i="2"/>
  <c r="AT298" i="2"/>
  <c r="AT68" i="2"/>
  <c r="AT690" i="2"/>
  <c r="AT273" i="2"/>
  <c r="AT350" i="2"/>
  <c r="AT446" i="2"/>
  <c r="AT85" i="2"/>
  <c r="AT567" i="2"/>
  <c r="AT4" i="2"/>
  <c r="AT194" i="2"/>
  <c r="AT340" i="2"/>
  <c r="AT560" i="2"/>
  <c r="AT64" i="2"/>
  <c r="AT711" i="2"/>
  <c r="AT431" i="2"/>
  <c r="AT524" i="2"/>
  <c r="AT225" i="2"/>
  <c r="AT228" i="2"/>
  <c r="AT541" i="2"/>
  <c r="AT381" i="2"/>
  <c r="AT661" i="2"/>
  <c r="AT706" i="2"/>
  <c r="AT192" i="2"/>
  <c r="AT168" i="2"/>
  <c r="AT8" i="2"/>
  <c r="AT190" i="2"/>
  <c r="AT248" i="2"/>
  <c r="AT467" i="2"/>
  <c r="AT238" i="2"/>
  <c r="AT419" i="2"/>
  <c r="AT566" i="2"/>
  <c r="AT160" i="2"/>
  <c r="AT635" i="2"/>
  <c r="AR365" i="2"/>
  <c r="AR197" i="2"/>
  <c r="AR122" i="2"/>
  <c r="AR227" i="2"/>
  <c r="AS401" i="2"/>
  <c r="AS440" i="2"/>
  <c r="AS678" i="2"/>
  <c r="AS221" i="2"/>
  <c r="AS105" i="2"/>
  <c r="AS576" i="2"/>
  <c r="AS654" i="2"/>
  <c r="AS211" i="2"/>
  <c r="AS143" i="2"/>
  <c r="AS707" i="2"/>
  <c r="AS672" i="2"/>
  <c r="AS274" i="2"/>
  <c r="AS204" i="2"/>
  <c r="AS372" i="2"/>
  <c r="AS559" i="2"/>
  <c r="AS551" i="2"/>
  <c r="AS65" i="2"/>
  <c r="AS133" i="2"/>
  <c r="AS501" i="2"/>
  <c r="AS339" i="2"/>
  <c r="AS666" i="2"/>
  <c r="AS483" i="2"/>
  <c r="AS451" i="2"/>
  <c r="AS514" i="2"/>
  <c r="AS55" i="2"/>
  <c r="AS475" i="2"/>
  <c r="AS369" i="2"/>
  <c r="AS513" i="2"/>
  <c r="AS175" i="2"/>
  <c r="AS40" i="2"/>
  <c r="AS130" i="2"/>
  <c r="AS186" i="2"/>
  <c r="AS281" i="2"/>
  <c r="AS488" i="2"/>
  <c r="AT671" i="2"/>
  <c r="AT496" i="2"/>
  <c r="AT571" i="2"/>
  <c r="AT201" i="2"/>
  <c r="AT516" i="2"/>
  <c r="AT263" i="2"/>
  <c r="AT176" i="2"/>
  <c r="AT328" i="2"/>
  <c r="AT401" i="2"/>
  <c r="AT563" i="2"/>
  <c r="AT708" i="2"/>
  <c r="AT206" i="2"/>
  <c r="AT101" i="2"/>
  <c r="AT562" i="2"/>
  <c r="AT102" i="2"/>
  <c r="AT519" i="2"/>
  <c r="AT592" i="2"/>
  <c r="AT280" i="2"/>
  <c r="AT320" i="2"/>
  <c r="AT172" i="2"/>
  <c r="AT546" i="2"/>
  <c r="AT438" i="2"/>
  <c r="AT616" i="2"/>
  <c r="AT594" i="2"/>
  <c r="AT107" i="2"/>
  <c r="AT527" i="2"/>
  <c r="AT278" i="2"/>
  <c r="AT440" i="2"/>
  <c r="AT572" i="2"/>
  <c r="AT585" i="2"/>
  <c r="AT87" i="2"/>
  <c r="AT155" i="2"/>
  <c r="AT579" i="2"/>
  <c r="AT321" i="2"/>
  <c r="AT282" i="2"/>
  <c r="AT557" i="2"/>
  <c r="AT474" i="2"/>
  <c r="AT376" i="2"/>
  <c r="AT492" i="2"/>
  <c r="AT9" i="2"/>
  <c r="AT247" i="2"/>
  <c r="AT80" i="2"/>
  <c r="AT491" i="2"/>
  <c r="AT89" i="2"/>
  <c r="AT565" i="2"/>
  <c r="AT610" i="2"/>
  <c r="AT490" i="2"/>
  <c r="AT13" i="2"/>
  <c r="AT216" i="2"/>
  <c r="AT14" i="2"/>
  <c r="AT147" i="2"/>
  <c r="AT326" i="2"/>
  <c r="AT301" i="2"/>
  <c r="AT505" i="2"/>
  <c r="AT70" i="2"/>
  <c r="AT252" i="2"/>
  <c r="AT117" i="2"/>
  <c r="AT56" i="2"/>
  <c r="AT53" i="2"/>
  <c r="AT479" i="2"/>
  <c r="AR195" i="2"/>
  <c r="AR637" i="2"/>
  <c r="AS519" i="2"/>
  <c r="AS50" i="2"/>
  <c r="AS549" i="2"/>
  <c r="AS127" i="2"/>
  <c r="AS327" i="2"/>
  <c r="AS179" i="2"/>
  <c r="AS345" i="2"/>
  <c r="AS460" i="2"/>
  <c r="AS387" i="2"/>
  <c r="AS694" i="2"/>
  <c r="AS253" i="2"/>
  <c r="AS234" i="2"/>
  <c r="AS368" i="2"/>
  <c r="AS363" i="2"/>
  <c r="AS722" i="2"/>
  <c r="AS619" i="2"/>
  <c r="AS306" i="2"/>
  <c r="AS627" i="2"/>
  <c r="AS692" i="2"/>
  <c r="AS322" i="2"/>
  <c r="AS92" i="2"/>
  <c r="AS285" i="2"/>
  <c r="AS462" i="2"/>
  <c r="AS264" i="2"/>
  <c r="AS633" i="2"/>
  <c r="AS686" i="2"/>
  <c r="AS428" i="2"/>
  <c r="AS239" i="2"/>
  <c r="AS309" i="2"/>
  <c r="AS198" i="2"/>
  <c r="AS714" i="2"/>
  <c r="AS365" i="2"/>
  <c r="AS422" i="2"/>
  <c r="AS17" i="2"/>
  <c r="AS414" i="2"/>
  <c r="AS240" i="2"/>
  <c r="AS18" i="2"/>
  <c r="AS174" i="2"/>
  <c r="AS29" i="2"/>
  <c r="AS354" i="2"/>
  <c r="AS79" i="2"/>
  <c r="AS480" i="2"/>
  <c r="AS547" i="2"/>
  <c r="AS658" i="2"/>
  <c r="AS97" i="2"/>
  <c r="AS227" i="2"/>
  <c r="AS144" i="2"/>
  <c r="AT665" i="2"/>
  <c r="AT405" i="2"/>
  <c r="AT131" i="2"/>
  <c r="AT421" i="2"/>
  <c r="AT680" i="2"/>
  <c r="AT103" i="2"/>
  <c r="AT712" i="2"/>
  <c r="AT290" i="2"/>
  <c r="AT261" i="2"/>
  <c r="AT420" i="2"/>
  <c r="AT485" i="2"/>
  <c r="AT679" i="2"/>
  <c r="AT465" i="2"/>
  <c r="AT61" i="2"/>
  <c r="AT165" i="2"/>
  <c r="AT657" i="2"/>
  <c r="AT611" i="2"/>
  <c r="AT184" i="2"/>
  <c r="AT219" i="2"/>
  <c r="AT66" i="2"/>
  <c r="AT159" i="2"/>
  <c r="AT2" i="2"/>
  <c r="AT249" i="2"/>
  <c r="AT153" i="2"/>
  <c r="AT250" i="2"/>
  <c r="AT213" i="2"/>
  <c r="AT564" i="2"/>
  <c r="AT335" i="2"/>
  <c r="AT681" i="2"/>
  <c r="AT109" i="2"/>
  <c r="AT308" i="2"/>
  <c r="AT41" i="2"/>
  <c r="AT348" i="2"/>
  <c r="AT669" i="2"/>
  <c r="AT582" i="2"/>
  <c r="AT167" i="2"/>
  <c r="AT668" i="2"/>
  <c r="AT145" i="2"/>
  <c r="AT277" i="2"/>
  <c r="AT23" i="2"/>
  <c r="AT188" i="2"/>
  <c r="AT254" i="2"/>
  <c r="AT245" i="2"/>
  <c r="AT406" i="2"/>
  <c r="AT86" i="2"/>
  <c r="AT425" i="2"/>
  <c r="AT258" i="2"/>
  <c r="AT394" i="2"/>
  <c r="AT581" i="2"/>
  <c r="AT177" i="2"/>
  <c r="AT3" i="2"/>
  <c r="AT378" i="2"/>
  <c r="AT395" i="2"/>
  <c r="AR135" i="2"/>
  <c r="AS536" i="2"/>
  <c r="AS385" i="2"/>
  <c r="AS717" i="2"/>
  <c r="AS305" i="2"/>
  <c r="AS552" i="2"/>
  <c r="AS137" i="2"/>
  <c r="AS615" i="2"/>
  <c r="AS409" i="2"/>
  <c r="AS157" i="2"/>
  <c r="AS325" i="2"/>
  <c r="AS629" i="2"/>
  <c r="AS314" i="2"/>
  <c r="AS270" i="2"/>
  <c r="AS591" i="2"/>
  <c r="AS26" i="2"/>
  <c r="AS410" i="2"/>
  <c r="AS166" i="2"/>
  <c r="AS310" i="2"/>
  <c r="AS210" i="2"/>
  <c r="AS605" i="2"/>
  <c r="AS447" i="2"/>
  <c r="AS642" i="2"/>
  <c r="AS42" i="2"/>
  <c r="AS116" i="2"/>
  <c r="AS94" i="2"/>
  <c r="AS700" i="2"/>
  <c r="AS720" i="2"/>
  <c r="AS656" i="2"/>
  <c r="AS358" i="2"/>
  <c r="AS197" i="2"/>
  <c r="AS701" i="2"/>
  <c r="AS710" i="2"/>
  <c r="AS158" i="2"/>
  <c r="AS163" i="2"/>
  <c r="AS275" i="2"/>
  <c r="AS122" i="2"/>
  <c r="AS292" i="2"/>
  <c r="AS452" i="2"/>
  <c r="AS346" i="2"/>
  <c r="AS124" i="2"/>
  <c r="AS343" i="2"/>
  <c r="AS27" i="2"/>
  <c r="AS441" i="2"/>
  <c r="AS454" i="2"/>
  <c r="AS607" i="2"/>
  <c r="AT624" i="2"/>
  <c r="AT399" i="2"/>
  <c r="AT187" i="2"/>
  <c r="AS631" i="2"/>
  <c r="AS555" i="2"/>
  <c r="AS617" i="2"/>
  <c r="AS589" i="2"/>
  <c r="AS548" i="2"/>
  <c r="AS457" i="2"/>
  <c r="AS652" i="2"/>
  <c r="AS191" i="2"/>
  <c r="AS499" i="2"/>
  <c r="AS716" i="2"/>
  <c r="AS651" i="2"/>
  <c r="AS477" i="2"/>
  <c r="AS344" i="2"/>
  <c r="AS461" i="2"/>
  <c r="AS556" i="2"/>
  <c r="AS333" i="2"/>
  <c r="AS532" i="2"/>
  <c r="AS675" i="2"/>
  <c r="AS255" i="2"/>
  <c r="AS342" i="2"/>
  <c r="AS444" i="2"/>
  <c r="AS16" i="2"/>
  <c r="AS69" i="2"/>
  <c r="AS353" i="2"/>
  <c r="AS472" i="2"/>
  <c r="AS146" i="2"/>
  <c r="AS5" i="2"/>
  <c r="AS498" i="2"/>
  <c r="AS359" i="2"/>
  <c r="AS639" i="2"/>
  <c r="AS583" i="2"/>
  <c r="AS286" i="2"/>
  <c r="AS263" i="2"/>
  <c r="AS107" i="2"/>
  <c r="AS329" i="2"/>
  <c r="AS99" i="2"/>
  <c r="AS169" i="2"/>
  <c r="AS22" i="2"/>
  <c r="AS695" i="2"/>
  <c r="AS608" i="2"/>
  <c r="AS139" i="2"/>
  <c r="AS38" i="2"/>
  <c r="AS373" i="2"/>
  <c r="AS150" i="2"/>
  <c r="AS181" i="2"/>
  <c r="AS500" i="2"/>
  <c r="AS83" i="2"/>
  <c r="AS47" i="2"/>
  <c r="AS37" i="2"/>
  <c r="AS371" i="2"/>
  <c r="AS293" i="2"/>
  <c r="AS355" i="2"/>
  <c r="AS590" i="2"/>
  <c r="AS698" i="2"/>
  <c r="AS62" i="2"/>
  <c r="AS104" i="2"/>
  <c r="AS623" i="2"/>
  <c r="AS380" i="2"/>
  <c r="AS229" i="2"/>
  <c r="AS232" i="2"/>
  <c r="AS136" i="2"/>
  <c r="AS289" i="2"/>
  <c r="AS171" i="2"/>
  <c r="AS660" i="2"/>
  <c r="AS242" i="2"/>
  <c r="AS622" i="2"/>
  <c r="AS408" i="2"/>
  <c r="AS78" i="2"/>
  <c r="AS392" i="2"/>
  <c r="AS341" i="2"/>
  <c r="AS319" i="2"/>
  <c r="AS189" i="2"/>
  <c r="AS134" i="2"/>
  <c r="AS411" i="2"/>
  <c r="AS470" i="2"/>
  <c r="AS423" i="2"/>
  <c r="AS46" i="2"/>
  <c r="AS268" i="2"/>
  <c r="AS597" i="2"/>
  <c r="AS574" i="2"/>
  <c r="AS39" i="2"/>
  <c r="AS691" i="2"/>
  <c r="AS257" i="2"/>
  <c r="AS523" i="2"/>
  <c r="AS304" i="2"/>
  <c r="AS357" i="2"/>
  <c r="AS260" i="2"/>
  <c r="AS259" i="2"/>
  <c r="AS208" i="2"/>
  <c r="AS634" i="2"/>
  <c r="AT687" i="2"/>
  <c r="AT521" i="2"/>
  <c r="AT522" i="2"/>
  <c r="AT412" i="2"/>
  <c r="AS705" i="2"/>
  <c r="AS338" i="2"/>
  <c r="AS430" i="2"/>
  <c r="AS662" i="2"/>
  <c r="AS195" i="2"/>
  <c r="AS453" i="2"/>
  <c r="AS413" i="2"/>
  <c r="AS637" i="2"/>
  <c r="AS466" i="2"/>
  <c r="AS123" i="2"/>
  <c r="AS489" i="2"/>
  <c r="AS205" i="2"/>
  <c r="AS199" i="2"/>
  <c r="AS231" i="2"/>
  <c r="AS456" i="2"/>
  <c r="AS596" i="2"/>
  <c r="AS609" i="2"/>
  <c r="AS723" i="2"/>
  <c r="AS272" i="2"/>
  <c r="AS684" i="2"/>
  <c r="AS161" i="2"/>
  <c r="AS446" i="2"/>
  <c r="AR297" i="2"/>
  <c r="AR433" i="2"/>
  <c r="AR471" i="2"/>
  <c r="AR51" i="2"/>
  <c r="AR404" i="2"/>
  <c r="AR682" i="2"/>
  <c r="AR296" i="2"/>
  <c r="AR162" i="2"/>
  <c r="AR653" i="2"/>
  <c r="AR287" i="2"/>
  <c r="AR318" i="2"/>
  <c r="AR48" i="2"/>
  <c r="AR349" i="2"/>
  <c r="AR112" i="2"/>
  <c r="AR15" i="2"/>
  <c r="AR10" i="2"/>
  <c r="AR115" i="2"/>
  <c r="AR279" i="2"/>
  <c r="AR554" i="2"/>
  <c r="AR121" i="2"/>
  <c r="AR74" i="2"/>
  <c r="AR218" i="2"/>
  <c r="AR417" i="2"/>
  <c r="AR400" i="2"/>
  <c r="AR235" i="2"/>
  <c r="AR241" i="2"/>
  <c r="AR621" i="2"/>
  <c r="AR476" i="2"/>
  <c r="AR506" i="2"/>
  <c r="AR44" i="2"/>
  <c r="AR224" i="2"/>
  <c r="AR427" i="2"/>
  <c r="AR561" i="2"/>
  <c r="AR550" i="2"/>
  <c r="AR600" i="2"/>
  <c r="AR71" i="2"/>
  <c r="AR182" i="2"/>
  <c r="AR170" i="2"/>
  <c r="AR132" i="2"/>
  <c r="AR129" i="2"/>
  <c r="AR152" i="2"/>
  <c r="AR98" i="2"/>
  <c r="AR528" i="2"/>
  <c r="AR628" i="2"/>
  <c r="AR88" i="2"/>
  <c r="AR20" i="2"/>
  <c r="AR294" i="2"/>
  <c r="AR19" i="2"/>
  <c r="AR291" i="2"/>
  <c r="AR303" i="2"/>
  <c r="AR370" i="2"/>
  <c r="AR12" i="2"/>
  <c r="AR73" i="2"/>
  <c r="AR570" i="2"/>
  <c r="AR138" i="2"/>
  <c r="AR265" i="2"/>
  <c r="AR386" i="2"/>
  <c r="AR334" i="2"/>
  <c r="AR215" i="2"/>
  <c r="AR351" i="2"/>
  <c r="AR403" i="2"/>
  <c r="AR545" i="2"/>
  <c r="AR449" i="2"/>
  <c r="AR364" i="2"/>
  <c r="AT164" i="2"/>
  <c r="AT222" i="2"/>
  <c r="AT448" i="2"/>
  <c r="AT114" i="2"/>
  <c r="AT443" i="2"/>
  <c r="AT703" i="2"/>
  <c r="AT573" i="2"/>
  <c r="AT487" i="2"/>
  <c r="AT120" i="2"/>
  <c r="AT96" i="2"/>
  <c r="AT256" i="2"/>
  <c r="AT142" i="2"/>
  <c r="AT295" i="2"/>
  <c r="AT183" i="2"/>
  <c r="AT317" i="2"/>
  <c r="AT361" i="2"/>
  <c r="AT244" i="2"/>
  <c r="AT84" i="2"/>
  <c r="AT90" i="2"/>
  <c r="AT696" i="2"/>
  <c r="AT106" i="2"/>
  <c r="AT111" i="2"/>
  <c r="AT72" i="2"/>
  <c r="AT276" i="2"/>
  <c r="AT587" i="2"/>
  <c r="AT486" i="2"/>
  <c r="AT434" i="2"/>
  <c r="AR375" i="2"/>
  <c r="AR230" i="2"/>
  <c r="AR468" i="2"/>
  <c r="AR362" i="2"/>
  <c r="AR141" i="2"/>
  <c r="AR458" i="2"/>
  <c r="AR402" i="2"/>
  <c r="AR390" i="2"/>
  <c r="AR266" i="2"/>
  <c r="AR209" i="2"/>
  <c r="AR203" i="2"/>
  <c r="AR482" i="2"/>
  <c r="AR329" i="2"/>
  <c r="AR154" i="2"/>
  <c r="AR128" i="2"/>
  <c r="AR307" i="2"/>
  <c r="AR445" i="2"/>
  <c r="AR315" i="2"/>
  <c r="AR450" i="2"/>
  <c r="AR347" i="2"/>
  <c r="AR464" i="2"/>
  <c r="AR593" i="2"/>
  <c r="AR509" i="2"/>
  <c r="AR217" i="2"/>
  <c r="AR332" i="2"/>
  <c r="AR233" i="2"/>
  <c r="AR503" i="2"/>
  <c r="AR379" i="2"/>
  <c r="AR382" i="2"/>
  <c r="AR663" i="2"/>
  <c r="AR544" i="2"/>
  <c r="AS730" i="2"/>
  <c r="AS577" i="2"/>
  <c r="AS636" i="2"/>
  <c r="AS418" i="2"/>
  <c r="AS550" i="2"/>
  <c r="AS659" i="2"/>
  <c r="AS600" i="2"/>
  <c r="AS35" i="2"/>
  <c r="AS246" i="2"/>
  <c r="AS71" i="2"/>
  <c r="AS182" i="2"/>
  <c r="AS299" i="2"/>
  <c r="AS170" i="2"/>
  <c r="AS243" i="2"/>
  <c r="AS132" i="2"/>
  <c r="AS478" i="2"/>
  <c r="AS481" i="2"/>
  <c r="AS129" i="2"/>
  <c r="AS507" i="2"/>
  <c r="AS709" i="2"/>
  <c r="AS152" i="2"/>
  <c r="AS98" i="2"/>
  <c r="AS528" i="2"/>
  <c r="AS704" i="2"/>
  <c r="AS628" i="2"/>
  <c r="AS396" i="2"/>
  <c r="AS88" i="2"/>
  <c r="AS20" i="2"/>
  <c r="AS294" i="2"/>
  <c r="AS626" i="2"/>
  <c r="AS19" i="2"/>
  <c r="AS676" i="2"/>
  <c r="AS31" i="2"/>
  <c r="AS718" i="2"/>
  <c r="AS269" i="2"/>
  <c r="AS291" i="2"/>
  <c r="AS539" i="2"/>
  <c r="AS303" i="2"/>
  <c r="AS370" i="2"/>
  <c r="AS578" i="2"/>
  <c r="AS366" i="2"/>
  <c r="AS12" i="2"/>
  <c r="AS73" i="2"/>
  <c r="AS469" i="2"/>
  <c r="AS570" i="2"/>
  <c r="AS632" i="2"/>
  <c r="AS650" i="2"/>
  <c r="AS520" i="2"/>
  <c r="AS138" i="2"/>
  <c r="AS265" i="2"/>
  <c r="AS386" i="2"/>
  <c r="AS511" i="2"/>
  <c r="AS391" i="2"/>
  <c r="AS334" i="2"/>
  <c r="AS215" i="2"/>
  <c r="AS351" i="2"/>
  <c r="AS403" i="2"/>
  <c r="AS545" i="2"/>
  <c r="AS63" i="2"/>
  <c r="AS449" i="2"/>
  <c r="AS364" i="2"/>
  <c r="AT697" i="2"/>
  <c r="AT385" i="2"/>
  <c r="AT695" i="2"/>
  <c r="AT549" i="2"/>
  <c r="AT576" i="2"/>
  <c r="AT95" i="2"/>
  <c r="AT608" i="2"/>
  <c r="AT717" i="2"/>
  <c r="AT654" i="2"/>
  <c r="AT127" i="2"/>
  <c r="AT439" i="2"/>
  <c r="AT139" i="2"/>
  <c r="AT211" i="2"/>
  <c r="AT305" i="2"/>
  <c r="AT327" i="2"/>
  <c r="AT614" i="2"/>
  <c r="AT38" i="2"/>
  <c r="AT143" i="2"/>
  <c r="AT552" i="2"/>
  <c r="AT179" i="2"/>
  <c r="AT374" i="2"/>
  <c r="AT373" i="2"/>
  <c r="AT707" i="2"/>
  <c r="AT137" i="2"/>
  <c r="AT345" i="2"/>
  <c r="AT93" i="2"/>
  <c r="AT150" i="2"/>
  <c r="AT672" i="2"/>
  <c r="AT615" i="2"/>
  <c r="AT460" i="2"/>
  <c r="AT149" i="2"/>
  <c r="AT181" i="2"/>
  <c r="AT274" i="2"/>
  <c r="AT223" i="2"/>
  <c r="AT500" i="2"/>
  <c r="AT387" i="2"/>
  <c r="AT204" i="2"/>
  <c r="AT618" i="2"/>
  <c r="AT83" i="2"/>
  <c r="AT694" i="2"/>
  <c r="AT372" i="2"/>
  <c r="AT47" i="2"/>
  <c r="AT559" i="2"/>
  <c r="AT253" i="2"/>
  <c r="AT424" i="2"/>
  <c r="AT37" i="2"/>
  <c r="AT551" i="2"/>
  <c r="AT236" i="2"/>
  <c r="AT234" i="2"/>
  <c r="AT409" i="2"/>
  <c r="AT371" i="2"/>
  <c r="AT65" i="2"/>
  <c r="AT57" i="2"/>
  <c r="AT157" i="2"/>
  <c r="AT368" i="2"/>
  <c r="AT293" i="2"/>
  <c r="AT133" i="2"/>
  <c r="AT330" i="2"/>
  <c r="AT325" i="2"/>
  <c r="AT363" i="2"/>
  <c r="AT355" i="2"/>
  <c r="AR99" i="2"/>
  <c r="AR389" i="2"/>
  <c r="AR221" i="2"/>
  <c r="AR360" i="2"/>
  <c r="AR630" i="2"/>
  <c r="AR30" i="2"/>
  <c r="AR50" i="2"/>
  <c r="AR82" i="2"/>
  <c r="AR100" i="2"/>
  <c r="AR34" i="2"/>
  <c r="AR125" i="2"/>
  <c r="AR22" i="2"/>
  <c r="AR21" i="2"/>
  <c r="AR647" i="2"/>
  <c r="AR6" i="2"/>
  <c r="AR604" i="2"/>
  <c r="AR32" i="2"/>
  <c r="AR283" i="2"/>
  <c r="AR148" i="2"/>
  <c r="AR220" i="2"/>
  <c r="AR644" i="2"/>
  <c r="AR415" i="2"/>
  <c r="AR352" i="2"/>
  <c r="AR331" i="2"/>
  <c r="AR49" i="2"/>
  <c r="AR442" i="2"/>
  <c r="AR45" i="2"/>
  <c r="AR529" i="2"/>
  <c r="AR655" i="2"/>
  <c r="AR193" i="2"/>
  <c r="AR108" i="2"/>
  <c r="AR76" i="2"/>
  <c r="AR302" i="2"/>
  <c r="AR510" i="2"/>
  <c r="AR646" i="2"/>
  <c r="AR43" i="2"/>
  <c r="AS726" i="2"/>
  <c r="AS336" i="2"/>
  <c r="AS535" i="2"/>
  <c r="AS375" i="2"/>
  <c r="AS504" i="2"/>
  <c r="AS230" i="2"/>
  <c r="AS468" i="2"/>
  <c r="AS362" i="2"/>
  <c r="AS324" i="2"/>
  <c r="AS728" i="2"/>
  <c r="AS141" i="2"/>
  <c r="AS540" i="2"/>
  <c r="AS455" i="2"/>
  <c r="AS458" i="2"/>
  <c r="AS606" i="2"/>
  <c r="AS402" i="2"/>
  <c r="AS390" i="2"/>
  <c r="AS432" i="2"/>
  <c r="AS553" i="2"/>
  <c r="AS323" i="2"/>
  <c r="AS266" i="2"/>
  <c r="AS598" i="2"/>
  <c r="AS416" i="2"/>
  <c r="AS699" i="2"/>
  <c r="AS729" i="2"/>
  <c r="AS531" i="2"/>
  <c r="AS202" i="2"/>
  <c r="AS209" i="2"/>
  <c r="AS203" i="2"/>
  <c r="AS54" i="2"/>
  <c r="AS643" i="2"/>
  <c r="AS482" i="2"/>
  <c r="AS140" i="2"/>
  <c r="AS154" i="2"/>
  <c r="AS128" i="2"/>
  <c r="AS502" i="2"/>
  <c r="AS59" i="2"/>
  <c r="AS307" i="2"/>
  <c r="AS445" i="2"/>
  <c r="AS315" i="2"/>
  <c r="AS450" i="2"/>
  <c r="AS347" i="2"/>
  <c r="AS464" i="2"/>
  <c r="AS25" i="2"/>
  <c r="AS185" i="2"/>
  <c r="AS593" i="2"/>
  <c r="AS509" i="2"/>
  <c r="AS119" i="2"/>
  <c r="AS262" i="2"/>
  <c r="AS217" i="2"/>
  <c r="AS332" i="2"/>
  <c r="AS312" i="2"/>
  <c r="AS233" i="2"/>
  <c r="AS620" i="2"/>
  <c r="AS459" i="2"/>
  <c r="AS503" i="2"/>
  <c r="AS379" i="2"/>
  <c r="AS382" i="2"/>
  <c r="AS663" i="2"/>
  <c r="AS544" i="2"/>
  <c r="AT629" i="2"/>
  <c r="AT501" i="2"/>
  <c r="AT590" i="2"/>
  <c r="AT722" i="2"/>
  <c r="AT314" i="2"/>
  <c r="AT339" i="2"/>
  <c r="AT698" i="2"/>
  <c r="AT619" i="2"/>
  <c r="AT270" i="2"/>
  <c r="AT666" i="2"/>
  <c r="AT62" i="2"/>
  <c r="AT306" i="2"/>
  <c r="AT591" i="2"/>
  <c r="AT483" i="2"/>
  <c r="AT104" i="2"/>
  <c r="AT627" i="2"/>
  <c r="AT451" i="2"/>
  <c r="AT623" i="2"/>
  <c r="AT26" i="2"/>
  <c r="AT692" i="2"/>
  <c r="AT514" i="2"/>
  <c r="AT380" i="2"/>
  <c r="AT410" i="2"/>
  <c r="AT322" i="2"/>
  <c r="AT55" i="2"/>
  <c r="AT229" i="2"/>
  <c r="AT166" i="2"/>
  <c r="AT92" i="2"/>
  <c r="AT475" i="2"/>
  <c r="AT232" i="2"/>
  <c r="AT310" i="2"/>
  <c r="AT369" i="2"/>
  <c r="AT136" i="2"/>
  <c r="AT285" i="2"/>
  <c r="AT210" i="2"/>
  <c r="AT513" i="2"/>
  <c r="AT289" i="2"/>
  <c r="AT462" i="2"/>
  <c r="AT605" i="2"/>
  <c r="AT175" i="2"/>
  <c r="AT171" i="2"/>
  <c r="AT264" i="2"/>
  <c r="AT447" i="2"/>
  <c r="AT40" i="2"/>
  <c r="AT660" i="2"/>
  <c r="AT633" i="2"/>
  <c r="AT642" i="2"/>
  <c r="AT130" i="2"/>
  <c r="AT242" i="2"/>
  <c r="AT686" i="2"/>
  <c r="AT42" i="2"/>
  <c r="AT186" i="2"/>
  <c r="AT622" i="2"/>
  <c r="AT116" i="2"/>
  <c r="AT428" i="2"/>
  <c r="AT281" i="2"/>
  <c r="AT408" i="2"/>
  <c r="AT94" i="2"/>
  <c r="AT239" i="2"/>
  <c r="AT488" i="2"/>
  <c r="AT78" i="2"/>
  <c r="AR569" i="2"/>
  <c r="AR398" i="2"/>
  <c r="AR173" i="2"/>
  <c r="AR670" i="2"/>
  <c r="AR156" i="2"/>
  <c r="AR601" i="2"/>
  <c r="AR33" i="2"/>
  <c r="AR28" i="2"/>
  <c r="AR429" i="2"/>
  <c r="AR580" i="2"/>
  <c r="AR7" i="2"/>
  <c r="AR180" i="2"/>
  <c r="AR151" i="2"/>
  <c r="AR67" i="2"/>
  <c r="AR75" i="2"/>
  <c r="AR214" i="2"/>
  <c r="AR164" i="2"/>
  <c r="AR222" i="2"/>
  <c r="AR448" i="2"/>
  <c r="AR114" i="2"/>
  <c r="AR443" i="2"/>
  <c r="AR573" i="2"/>
  <c r="AR487" i="2"/>
  <c r="AR120" i="2"/>
  <c r="AR96" i="2"/>
  <c r="AR256" i="2"/>
  <c r="AR142" i="2"/>
  <c r="AR183" i="2"/>
  <c r="AR244" i="2"/>
  <c r="AR84" i="2"/>
  <c r="AR90" i="2"/>
  <c r="AR106" i="2"/>
  <c r="AR111" i="2"/>
  <c r="AR72" i="2"/>
  <c r="AR587" i="2"/>
  <c r="AR486" i="2"/>
  <c r="AR434" i="2"/>
  <c r="AR576" i="2"/>
  <c r="AR95" i="2"/>
  <c r="AR439" i="2"/>
  <c r="AR139" i="2"/>
  <c r="AR211" i="2"/>
  <c r="AR327" i="2"/>
  <c r="AR143" i="2"/>
  <c r="AR373" i="2"/>
  <c r="AR137" i="2"/>
  <c r="AR150" i="2"/>
  <c r="AR615" i="2"/>
  <c r="AR460" i="2"/>
  <c r="AR149" i="2"/>
  <c r="AR500" i="2"/>
  <c r="AR204" i="2"/>
  <c r="AR83" i="2"/>
  <c r="AR694" i="2"/>
  <c r="AR372" i="2"/>
  <c r="AR47" i="2"/>
  <c r="AR559" i="2"/>
  <c r="AR424" i="2"/>
  <c r="AR37" i="2"/>
  <c r="AR236" i="2"/>
  <c r="AR234" i="2"/>
  <c r="AR371" i="2"/>
  <c r="AR157" i="2"/>
  <c r="AR368" i="2"/>
  <c r="AR133" i="2"/>
  <c r="AR355" i="2"/>
  <c r="AT641" i="2"/>
  <c r="AT688" i="2"/>
  <c r="AT11" i="2"/>
  <c r="AT36" i="2"/>
  <c r="AT113" i="2"/>
  <c r="AT337" i="2"/>
  <c r="AT313" i="2"/>
  <c r="AT584" i="2"/>
  <c r="AT207" i="2"/>
  <c r="AT674" i="2"/>
  <c r="AT595" i="2"/>
  <c r="AR501" i="2"/>
  <c r="AR339" i="2"/>
  <c r="AR104" i="2"/>
  <c r="AR451" i="2"/>
  <c r="AR623" i="2"/>
  <c r="AR26" i="2"/>
  <c r="AR410" i="2"/>
  <c r="AR322" i="2"/>
  <c r="AR55" i="2"/>
  <c r="AR166" i="2"/>
  <c r="AR92" i="2"/>
  <c r="AR232" i="2"/>
  <c r="AR369" i="2"/>
  <c r="AR136" i="2"/>
  <c r="AR210" i="2"/>
  <c r="AR513" i="2"/>
  <c r="AR289" i="2"/>
  <c r="AR605" i="2"/>
  <c r="AR175" i="2"/>
  <c r="AR171" i="2"/>
  <c r="AR264" i="2"/>
  <c r="AR447" i="2"/>
  <c r="AR40" i="2"/>
  <c r="AR633" i="2"/>
  <c r="AR242" i="2"/>
  <c r="AR42" i="2"/>
  <c r="AR116" i="2"/>
  <c r="AR281" i="2"/>
  <c r="AR408" i="2"/>
  <c r="AR94" i="2"/>
  <c r="AR488" i="2"/>
  <c r="AR78" i="2"/>
  <c r="AR392" i="2"/>
  <c r="AR309" i="2"/>
  <c r="AR198" i="2"/>
  <c r="AR319" i="2"/>
  <c r="AR358" i="2"/>
  <c r="AR134" i="2"/>
  <c r="AR422" i="2"/>
  <c r="AR411" i="2"/>
  <c r="AR470" i="2"/>
  <c r="AR17" i="2"/>
  <c r="AR414" i="2"/>
  <c r="AR158" i="2"/>
  <c r="AR268" i="2"/>
  <c r="AR18" i="2"/>
  <c r="AR275" i="2"/>
  <c r="AR174" i="2"/>
  <c r="AR29" i="2"/>
  <c r="AR39" i="2"/>
  <c r="AR124" i="2"/>
  <c r="AR304" i="2"/>
  <c r="AR547" i="2"/>
  <c r="AR97" i="2"/>
  <c r="AR441" i="2"/>
  <c r="AR259" i="2"/>
  <c r="AR454" i="2"/>
  <c r="AR144" i="2"/>
  <c r="AR634" i="2"/>
  <c r="AR338" i="2"/>
  <c r="AR555" i="2"/>
  <c r="AR589" i="2"/>
  <c r="AR191" i="2"/>
  <c r="AR499" i="2"/>
  <c r="AR489" i="2"/>
  <c r="AR205" i="2"/>
  <c r="AR651" i="2"/>
  <c r="AR199" i="2"/>
  <c r="AR333" i="2"/>
  <c r="AR532" i="2"/>
  <c r="AR255" i="2"/>
  <c r="AR609" i="2"/>
  <c r="AR342" i="2"/>
  <c r="AR16" i="2"/>
  <c r="AR69" i="2"/>
  <c r="AR353" i="2"/>
  <c r="AR5" i="2"/>
  <c r="AR498" i="2"/>
  <c r="AR359" i="2"/>
  <c r="AR583" i="2"/>
  <c r="AR11" i="2"/>
  <c r="AR36" i="2"/>
  <c r="AR113" i="2"/>
  <c r="AR337" i="2"/>
  <c r="AR313" i="2"/>
  <c r="AR584" i="2"/>
  <c r="AR207" i="2"/>
  <c r="AR674" i="2"/>
  <c r="AR595" i="2"/>
  <c r="AR267" i="2"/>
  <c r="AR272" i="2"/>
  <c r="AR316" i="2"/>
  <c r="AR645" i="2"/>
  <c r="AR377" i="2"/>
  <c r="AR495" i="2"/>
  <c r="AR200" i="2"/>
  <c r="AR58" i="2"/>
  <c r="AR24" i="2"/>
  <c r="AR298" i="2"/>
  <c r="AR273" i="2"/>
  <c r="AR350" i="2"/>
  <c r="AR446" i="2"/>
  <c r="AR85" i="2"/>
  <c r="AR567" i="2"/>
  <c r="AR4" i="2"/>
  <c r="AR194" i="2"/>
  <c r="AR340" i="2"/>
  <c r="AR64" i="2"/>
  <c r="AR225" i="2"/>
  <c r="AR228" i="2"/>
  <c r="AR541" i="2"/>
  <c r="AR381" i="2"/>
  <c r="AR661" i="2"/>
  <c r="AR706" i="2"/>
  <c r="AR192" i="2"/>
  <c r="AR168" i="2"/>
  <c r="AR190" i="2"/>
  <c r="AR248" i="2"/>
  <c r="AR419" i="2"/>
  <c r="AR566" i="2"/>
  <c r="AR160" i="2"/>
  <c r="AU392" i="2"/>
  <c r="AU309" i="2"/>
  <c r="AU720" i="2"/>
  <c r="AU341" i="2"/>
  <c r="AU198" i="2"/>
  <c r="AU656" i="2"/>
  <c r="AU319" i="2"/>
  <c r="AU714" i="2"/>
  <c r="AU189" i="2"/>
  <c r="AU358" i="2"/>
  <c r="AU365" i="2"/>
  <c r="AU134" i="2"/>
  <c r="AU197" i="2"/>
  <c r="AU422" i="2"/>
  <c r="AU411" i="2"/>
  <c r="AU701" i="2"/>
  <c r="AU470" i="2"/>
  <c r="AU17" i="2"/>
  <c r="AU710" i="2"/>
  <c r="AU423" i="2"/>
  <c r="AU414" i="2"/>
  <c r="AU158" i="2"/>
  <c r="AU46" i="2"/>
  <c r="AU240" i="2"/>
  <c r="AU163" i="2"/>
  <c r="AU268" i="2"/>
  <c r="AU18" i="2"/>
  <c r="AU275" i="2"/>
  <c r="AU597" i="2"/>
  <c r="AU174" i="2"/>
  <c r="AU122" i="2"/>
  <c r="AU574" i="2"/>
  <c r="AU29" i="2"/>
  <c r="AU292" i="2"/>
  <c r="AU39" i="2"/>
  <c r="AU354" i="2"/>
  <c r="AU452" i="2"/>
  <c r="AU691" i="2"/>
  <c r="AU79" i="2"/>
  <c r="AU257" i="2"/>
  <c r="AU346" i="2"/>
  <c r="AU480" i="2"/>
  <c r="AU523" i="2"/>
  <c r="AU124" i="2"/>
  <c r="AU304" i="2"/>
  <c r="AU547" i="2"/>
  <c r="AU343" i="2"/>
  <c r="AU357" i="2"/>
  <c r="AU658" i="2"/>
  <c r="AU27" i="2"/>
  <c r="AU260" i="2"/>
  <c r="AU97" i="2"/>
  <c r="AU441" i="2"/>
  <c r="AU259" i="2"/>
  <c r="AU227" i="2"/>
  <c r="AU454" i="2"/>
  <c r="AU208" i="2"/>
  <c r="AU607" i="2"/>
  <c r="AU144" i="2"/>
  <c r="AU634" i="2"/>
  <c r="AS356" i="2"/>
  <c r="AS641" i="2"/>
  <c r="AS688" i="2"/>
  <c r="AS11" i="2"/>
  <c r="AS36" i="2"/>
  <c r="AS113" i="2"/>
  <c r="AS337" i="2"/>
  <c r="AS313" i="2"/>
  <c r="AS584" i="2"/>
  <c r="AS207" i="2"/>
  <c r="AS674" i="2"/>
  <c r="AS595" i="2"/>
  <c r="AT677" i="2"/>
  <c r="AT689" i="2"/>
  <c r="AT702" i="2"/>
  <c r="AT297" i="2"/>
  <c r="AT433" i="2"/>
  <c r="AT437" i="2"/>
  <c r="AT471" i="2"/>
  <c r="AT683" i="2"/>
  <c r="AT51" i="2"/>
  <c r="AT543" i="2"/>
  <c r="AT404" i="2"/>
  <c r="AT178" i="2"/>
  <c r="AT126" i="2"/>
  <c r="AT682" i="2"/>
  <c r="AT638" i="2"/>
  <c r="AT613" i="2"/>
  <c r="AT727" i="2"/>
  <c r="AT538" i="2"/>
  <c r="AT81" i="2"/>
  <c r="AT603" i="2"/>
  <c r="AT296" i="2"/>
  <c r="AT162" i="2"/>
  <c r="AT653" i="2"/>
  <c r="AT287" i="2"/>
  <c r="AT318" i="2"/>
  <c r="AT48" i="2"/>
  <c r="AT349" i="2"/>
  <c r="AT112" i="2"/>
  <c r="AT15" i="2"/>
  <c r="AT575" i="2"/>
  <c r="AT463" i="2"/>
  <c r="AT10" i="2"/>
  <c r="AT115" i="2"/>
  <c r="AT279" i="2"/>
  <c r="AT91" i="2"/>
  <c r="AT554" i="2"/>
  <c r="AT121" i="2"/>
  <c r="AT74" i="2"/>
  <c r="AT218" i="2"/>
  <c r="AT417" i="2"/>
  <c r="AT400" i="2"/>
  <c r="AT388" i="2"/>
  <c r="AT235" i="2"/>
  <c r="AT52" i="2"/>
  <c r="AT241" i="2"/>
  <c r="AT621" i="2"/>
  <c r="AT473" i="2"/>
  <c r="AT476" i="2"/>
  <c r="AT506" i="2"/>
  <c r="AT715" i="2"/>
  <c r="AT44" i="2"/>
  <c r="AT224" i="2"/>
  <c r="AT427" i="2"/>
  <c r="AT497" i="2"/>
  <c r="AT517" i="2"/>
  <c r="AT436" i="2"/>
  <c r="AT118" i="2"/>
  <c r="AT77" i="2"/>
  <c r="AT561" i="2"/>
  <c r="AT383" i="2"/>
  <c r="AT526" i="2"/>
  <c r="AR571" i="2"/>
  <c r="AR176" i="2"/>
  <c r="AR328" i="2"/>
  <c r="AR401" i="2"/>
  <c r="AR101" i="2"/>
  <c r="AR519" i="2"/>
  <c r="AR592" i="2"/>
  <c r="AR172" i="2"/>
  <c r="AR546" i="2"/>
  <c r="AR438" i="2"/>
  <c r="AR594" i="2"/>
  <c r="AR107" i="2"/>
  <c r="AR527" i="2"/>
  <c r="AR585" i="2"/>
  <c r="AR87" i="2"/>
  <c r="AR321" i="2"/>
  <c r="AR282" i="2"/>
  <c r="AR557" i="2"/>
  <c r="AR9" i="2"/>
  <c r="AR247" i="2"/>
  <c r="AR80" i="2"/>
  <c r="AR491" i="2"/>
  <c r="AR13" i="2"/>
  <c r="AR14" i="2"/>
  <c r="AR147" i="2"/>
  <c r="AR301" i="2"/>
  <c r="AR505" i="2"/>
  <c r="AR70" i="2"/>
  <c r="AR252" i="2"/>
  <c r="AR117" i="2"/>
  <c r="AR56" i="2"/>
  <c r="AR53" i="2"/>
  <c r="AU705" i="2"/>
  <c r="AU631" i="2"/>
  <c r="AU338" i="2"/>
  <c r="AU430" i="2"/>
  <c r="AU555" i="2"/>
  <c r="AU662" i="2"/>
  <c r="AU617" i="2"/>
  <c r="AU195" i="2"/>
  <c r="AU589" i="2"/>
  <c r="AU453" i="2"/>
  <c r="AU548" i="2"/>
  <c r="AU413" i="2"/>
  <c r="AU457" i="2"/>
  <c r="AU637" i="2"/>
  <c r="AU652" i="2"/>
  <c r="AU466" i="2"/>
  <c r="AU191" i="2"/>
  <c r="AU123" i="2"/>
  <c r="AU499" i="2"/>
  <c r="AU489" i="2"/>
  <c r="AU716" i="2"/>
  <c r="AU205" i="2"/>
  <c r="AU651" i="2"/>
  <c r="AU199" i="2"/>
  <c r="AU477" i="2"/>
  <c r="AU231" i="2"/>
  <c r="AU344" i="2"/>
  <c r="AU456" i="2"/>
  <c r="AU461" i="2"/>
  <c r="AU596" i="2"/>
  <c r="AU556" i="2"/>
  <c r="AU333" i="2"/>
  <c r="AU532" i="2"/>
  <c r="AU675" i="2"/>
  <c r="AU255" i="2"/>
  <c r="AU609" i="2"/>
  <c r="AU342" i="2"/>
  <c r="AU444" i="2"/>
  <c r="AU16" i="2"/>
  <c r="AU69" i="2"/>
  <c r="AU353" i="2"/>
  <c r="AU472" i="2"/>
  <c r="AU146" i="2"/>
  <c r="AU5" i="2"/>
  <c r="AU498" i="2"/>
  <c r="AU359" i="2"/>
  <c r="AU639" i="2"/>
  <c r="AU583" i="2"/>
  <c r="AU286" i="2"/>
  <c r="AU356" i="2"/>
  <c r="AU641" i="2"/>
  <c r="AU688" i="2"/>
  <c r="AU11" i="2"/>
  <c r="AU36" i="2"/>
  <c r="AU113" i="2"/>
  <c r="AU337" i="2"/>
  <c r="AU313" i="2"/>
  <c r="AU584" i="2"/>
  <c r="AU207" i="2"/>
  <c r="AU674" i="2"/>
  <c r="AU595" i="2"/>
  <c r="AS625" i="2"/>
  <c r="AS267" i="2"/>
  <c r="AS135" i="2"/>
  <c r="AS693" i="2"/>
  <c r="AS558" i="2"/>
  <c r="AS673" i="2"/>
  <c r="AS435" i="2"/>
  <c r="AS288" i="2"/>
  <c r="AS316" i="2"/>
  <c r="AS645" i="2"/>
  <c r="AS367" i="2"/>
  <c r="AS664" i="2"/>
  <c r="AS377" i="2"/>
  <c r="AS495" i="2"/>
  <c r="AS200" i="2"/>
  <c r="AS494" i="2"/>
  <c r="AS58" i="2"/>
  <c r="AS586" i="2"/>
  <c r="AS530" i="2"/>
  <c r="AS508" i="2"/>
  <c r="AS24" i="2"/>
  <c r="AS512" i="2"/>
  <c r="AS612" i="2"/>
  <c r="AS311" i="2"/>
  <c r="AS298" i="2"/>
  <c r="AS68" i="2"/>
  <c r="AS690" i="2"/>
  <c r="AS273" i="2"/>
  <c r="AS350" i="2"/>
  <c r="AS85" i="2"/>
  <c r="AS567" i="2"/>
  <c r="AS4" i="2"/>
  <c r="AS194" i="2"/>
  <c r="AS340" i="2"/>
  <c r="AS560" i="2"/>
  <c r="AS64" i="2"/>
  <c r="AS711" i="2"/>
  <c r="AS431" i="2"/>
  <c r="AS524" i="2"/>
  <c r="AS225" i="2"/>
  <c r="AS228" i="2"/>
  <c r="AS541" i="2"/>
  <c r="AS381" i="2"/>
  <c r="AS661" i="2"/>
  <c r="AS706" i="2"/>
  <c r="AS192" i="2"/>
  <c r="AS168" i="2"/>
  <c r="AS8" i="2"/>
  <c r="AS190" i="2"/>
  <c r="AS248" i="2"/>
  <c r="AS467" i="2"/>
  <c r="AS238" i="2"/>
  <c r="AS419" i="2"/>
  <c r="AS566" i="2"/>
  <c r="AS160" i="2"/>
  <c r="AS635" i="2"/>
  <c r="AT730" i="2"/>
  <c r="AT577" i="2"/>
  <c r="AT636" i="2"/>
  <c r="AT418" i="2"/>
  <c r="AT550" i="2"/>
  <c r="AT659" i="2"/>
  <c r="AT600" i="2"/>
  <c r="AT35" i="2"/>
  <c r="AT246" i="2"/>
  <c r="AT71" i="2"/>
  <c r="AT182" i="2"/>
  <c r="AT299" i="2"/>
  <c r="AT170" i="2"/>
  <c r="AT243" i="2"/>
  <c r="AT132" i="2"/>
  <c r="AT478" i="2"/>
  <c r="AT481" i="2"/>
  <c r="AT129" i="2"/>
  <c r="AT507" i="2"/>
  <c r="AT709" i="2"/>
  <c r="AT152" i="2"/>
  <c r="AT98" i="2"/>
  <c r="AT528" i="2"/>
  <c r="AT704" i="2"/>
  <c r="AT628" i="2"/>
  <c r="AT396" i="2"/>
  <c r="AT88" i="2"/>
  <c r="AT20" i="2"/>
  <c r="AT294" i="2"/>
  <c r="AT626" i="2"/>
  <c r="AT19" i="2"/>
  <c r="AT676" i="2"/>
  <c r="AT31" i="2"/>
  <c r="AT718" i="2"/>
  <c r="AT269" i="2"/>
  <c r="AT291" i="2"/>
  <c r="AT539" i="2"/>
  <c r="AT303" i="2"/>
  <c r="AT370" i="2"/>
  <c r="AT578" i="2"/>
  <c r="AT366" i="2"/>
  <c r="AT12" i="2"/>
  <c r="AT73" i="2"/>
  <c r="AT469" i="2"/>
  <c r="AT570" i="2"/>
  <c r="AT632" i="2"/>
  <c r="AT650" i="2"/>
  <c r="AT520" i="2"/>
  <c r="AT138" i="2"/>
  <c r="AT265" i="2"/>
  <c r="AT386" i="2"/>
  <c r="AT511" i="2"/>
  <c r="AT391" i="2"/>
  <c r="AT334" i="2"/>
  <c r="AT215" i="2"/>
  <c r="AT351" i="2"/>
  <c r="AT403" i="2"/>
  <c r="AT545" i="2"/>
  <c r="AT63" i="2"/>
  <c r="AT449" i="2"/>
  <c r="AT364" i="2"/>
  <c r="AR399" i="2"/>
  <c r="AR131" i="2"/>
  <c r="AR421" i="2"/>
  <c r="AR103" i="2"/>
  <c r="AR187" i="2"/>
  <c r="AR412" i="2"/>
  <c r="AR485" i="2"/>
  <c r="AR61" i="2"/>
  <c r="AR165" i="2"/>
  <c r="AR184" i="2"/>
  <c r="AR219" i="2"/>
  <c r="AR66" i="2"/>
  <c r="AR159" i="2"/>
  <c r="AR2" i="2"/>
  <c r="AR250" i="2"/>
  <c r="AR213" i="2"/>
  <c r="AR564" i="2"/>
  <c r="AR681" i="2"/>
  <c r="AR41" i="2"/>
  <c r="AR582" i="2"/>
  <c r="AR167" i="2"/>
  <c r="AR23" i="2"/>
  <c r="AR254" i="2"/>
  <c r="AR245" i="2"/>
  <c r="AR406" i="2"/>
  <c r="AR86" i="2"/>
  <c r="AR425" i="2"/>
  <c r="AR258" i="2"/>
  <c r="AR394" i="2"/>
  <c r="AR581" i="2"/>
  <c r="AR3" i="2"/>
  <c r="AR378" i="2"/>
  <c r="AR395" i="2"/>
  <c r="AU723" i="2"/>
  <c r="AU625" i="2"/>
  <c r="AU267" i="2"/>
  <c r="AU135" i="2"/>
  <c r="AU693" i="2"/>
  <c r="AU558" i="2"/>
  <c r="AU272" i="2"/>
  <c r="AU673" i="2"/>
  <c r="AU435" i="2"/>
  <c r="AU288" i="2"/>
  <c r="AU316" i="2"/>
  <c r="AU645" i="2"/>
  <c r="AU684" i="2"/>
  <c r="AU367" i="2"/>
  <c r="AU664" i="2"/>
  <c r="AU377" i="2"/>
  <c r="AU495" i="2"/>
  <c r="AU200" i="2"/>
  <c r="AU161" i="2"/>
  <c r="AU494" i="2"/>
  <c r="AU58" i="2"/>
  <c r="AU586" i="2"/>
  <c r="AU530" i="2"/>
  <c r="AU508" i="2"/>
  <c r="AU24" i="2"/>
  <c r="AU512" i="2"/>
  <c r="AU612" i="2"/>
  <c r="AU311" i="2"/>
  <c r="AU298" i="2"/>
  <c r="AU68" i="2"/>
  <c r="AU690" i="2"/>
  <c r="AU273" i="2"/>
  <c r="AU350" i="2"/>
  <c r="AU446" i="2"/>
  <c r="AU85" i="2"/>
  <c r="AU567" i="2"/>
  <c r="AU4" i="2"/>
  <c r="AU194" i="2"/>
  <c r="AU340" i="2"/>
  <c r="AU560" i="2"/>
  <c r="AU64" i="2"/>
  <c r="AU711" i="2"/>
  <c r="AU431" i="2"/>
  <c r="AU524" i="2"/>
  <c r="AU225" i="2"/>
  <c r="AU228" i="2"/>
  <c r="AU541" i="2"/>
  <c r="AU381" i="2"/>
  <c r="AU661" i="2"/>
  <c r="AU706" i="2"/>
  <c r="AU192" i="2"/>
  <c r="AU168" i="2"/>
  <c r="AU8" i="2"/>
  <c r="AU190" i="2"/>
  <c r="AU248" i="2"/>
  <c r="AU467" i="2"/>
  <c r="AU238" i="2"/>
  <c r="AU419" i="2"/>
  <c r="AU566" i="2"/>
  <c r="AU160" i="2"/>
  <c r="AU635" i="2"/>
  <c r="AU671" i="2"/>
  <c r="AU496" i="2"/>
  <c r="AU571" i="2"/>
  <c r="AU201" i="2"/>
  <c r="AU516" i="2"/>
  <c r="AU263" i="2"/>
  <c r="AU176" i="2"/>
  <c r="AU328" i="2"/>
  <c r="AU401" i="2"/>
  <c r="AU563" i="2"/>
  <c r="AU708" i="2"/>
  <c r="AU206" i="2"/>
  <c r="AU101" i="2"/>
  <c r="AU562" i="2"/>
  <c r="AU102" i="2"/>
  <c r="AU519" i="2"/>
  <c r="AU592" i="2"/>
  <c r="AU280" i="2"/>
  <c r="AU320" i="2"/>
  <c r="AU172" i="2"/>
  <c r="AU546" i="2"/>
  <c r="AU438" i="2"/>
  <c r="AU616" i="2"/>
  <c r="AU594" i="2"/>
  <c r="AU107" i="2"/>
  <c r="AU527" i="2"/>
  <c r="AU278" i="2"/>
  <c r="AU440" i="2"/>
  <c r="AU572" i="2"/>
  <c r="AU585" i="2"/>
  <c r="AU87" i="2"/>
  <c r="AU155" i="2"/>
  <c r="AU579" i="2"/>
  <c r="AU321" i="2"/>
  <c r="AU282" i="2"/>
  <c r="AU557" i="2"/>
  <c r="AU474" i="2"/>
  <c r="AU376" i="2"/>
  <c r="AU492" i="2"/>
  <c r="AU9" i="2"/>
  <c r="AU247" i="2"/>
  <c r="AU80" i="2"/>
  <c r="AU491" i="2"/>
  <c r="AU89" i="2"/>
  <c r="AU565" i="2"/>
  <c r="AU610" i="2"/>
  <c r="AU490" i="2"/>
  <c r="AU13" i="2"/>
  <c r="AU216" i="2"/>
  <c r="AU14" i="2"/>
  <c r="AU147" i="2"/>
  <c r="AU326" i="2"/>
  <c r="AU301" i="2"/>
  <c r="AU505" i="2"/>
  <c r="AU70" i="2"/>
  <c r="AU252" i="2"/>
  <c r="AU117" i="2"/>
  <c r="AU56" i="2"/>
  <c r="AU53" i="2"/>
  <c r="AU479" i="2"/>
  <c r="AU687" i="2"/>
  <c r="AU665" i="2"/>
  <c r="AU624" i="2"/>
  <c r="AU521" i="2"/>
  <c r="AU405" i="2"/>
  <c r="AU399" i="2"/>
  <c r="AU522" i="2"/>
  <c r="AU131" i="2"/>
  <c r="AU421" i="2"/>
  <c r="AU680" i="2"/>
  <c r="AU103" i="2"/>
  <c r="AU187" i="2"/>
  <c r="AU412" i="2"/>
  <c r="AU712" i="2"/>
  <c r="AU290" i="2"/>
  <c r="AU261" i="2"/>
  <c r="AU420" i="2"/>
  <c r="AU485" i="2"/>
  <c r="AU679" i="2"/>
  <c r="AU465" i="2"/>
  <c r="AU61" i="2"/>
  <c r="AU165" i="2"/>
  <c r="AU657" i="2"/>
  <c r="AU611" i="2"/>
  <c r="AU184" i="2"/>
  <c r="AU219" i="2"/>
  <c r="AU66" i="2"/>
  <c r="AU159" i="2"/>
  <c r="AU2" i="2"/>
  <c r="AU249" i="2"/>
  <c r="AU153" i="2"/>
  <c r="AU250" i="2"/>
  <c r="AU213" i="2"/>
  <c r="AU564" i="2"/>
  <c r="AU335" i="2"/>
  <c r="AU681" i="2"/>
  <c r="AU109" i="2"/>
  <c r="AU308" i="2"/>
  <c r="AU41" i="2"/>
  <c r="AU348" i="2"/>
  <c r="AU669" i="2"/>
  <c r="AU582" i="2"/>
  <c r="AU167" i="2"/>
  <c r="AU668" i="2"/>
  <c r="AU145" i="2"/>
  <c r="AU277" i="2"/>
  <c r="AU23" i="2"/>
  <c r="AU188" i="2"/>
  <c r="AU254" i="2"/>
  <c r="AU245" i="2"/>
  <c r="AU406" i="2"/>
  <c r="AU86" i="2"/>
  <c r="AU425" i="2"/>
  <c r="AU258" i="2"/>
  <c r="AU394" i="2"/>
  <c r="AU581" i="2"/>
  <c r="AU177" i="2"/>
  <c r="AU3" i="2"/>
  <c r="AU378" i="2"/>
  <c r="AU395" i="2"/>
  <c r="AU677" i="2"/>
  <c r="AU689" i="2"/>
  <c r="AU702" i="2"/>
  <c r="AU297" i="2"/>
  <c r="AU433" i="2"/>
  <c r="AU437" i="2"/>
  <c r="AU471" i="2"/>
  <c r="AU683" i="2"/>
  <c r="AU51" i="2"/>
  <c r="AU543" i="2"/>
  <c r="AU404" i="2"/>
  <c r="AU178" i="2"/>
  <c r="AU126" i="2"/>
  <c r="AU682" i="2"/>
  <c r="AU638" i="2"/>
  <c r="AU613" i="2"/>
  <c r="AU727" i="2"/>
  <c r="AU538" i="2"/>
  <c r="AU81" i="2"/>
  <c r="AU603" i="2"/>
  <c r="AU296" i="2"/>
  <c r="AU162" i="2"/>
  <c r="AU653" i="2"/>
  <c r="AU287" i="2"/>
  <c r="AU318" i="2"/>
  <c r="AU48" i="2"/>
  <c r="AU349" i="2"/>
  <c r="AU112" i="2"/>
  <c r="AU15" i="2"/>
  <c r="AU575" i="2"/>
  <c r="AU463" i="2"/>
  <c r="AU10" i="2"/>
  <c r="AU115" i="2"/>
  <c r="AU279" i="2"/>
  <c r="AU91" i="2"/>
  <c r="AU554" i="2"/>
  <c r="AU121" i="2"/>
  <c r="AU74" i="2"/>
  <c r="AU218" i="2"/>
  <c r="AU417" i="2"/>
  <c r="AU400" i="2"/>
  <c r="AU388" i="2"/>
  <c r="AU235" i="2"/>
  <c r="AU52" i="2"/>
  <c r="AU241" i="2"/>
  <c r="AU621" i="2"/>
  <c r="AU473" i="2"/>
  <c r="AU476" i="2"/>
  <c r="AU506" i="2"/>
  <c r="AU715" i="2"/>
  <c r="AU44" i="2"/>
  <c r="AU224" i="2"/>
  <c r="AU427" i="2"/>
  <c r="AU497" i="2"/>
  <c r="AU517" i="2"/>
  <c r="AU436" i="2"/>
  <c r="AU118" i="2"/>
  <c r="AU77" i="2"/>
  <c r="AU561" i="2"/>
  <c r="AU383" i="2"/>
  <c r="AU526" i="2"/>
  <c r="AU730" i="2"/>
  <c r="AU577" i="2"/>
  <c r="AU636" i="2"/>
  <c r="AU418" i="2"/>
  <c r="AU550" i="2"/>
  <c r="AU659" i="2"/>
  <c r="AU600" i="2"/>
  <c r="AU35" i="2"/>
  <c r="AU246" i="2"/>
  <c r="AU71" i="2"/>
  <c r="AU182" i="2"/>
  <c r="AU299" i="2"/>
  <c r="AU170" i="2"/>
  <c r="AU243" i="2"/>
  <c r="AU132" i="2"/>
  <c r="AU478" i="2"/>
  <c r="AU481" i="2"/>
  <c r="AU129" i="2"/>
  <c r="AU507" i="2"/>
  <c r="AU709" i="2"/>
  <c r="AU152" i="2"/>
  <c r="AU98" i="2"/>
  <c r="AU528" i="2"/>
  <c r="AU704" i="2"/>
  <c r="AU628" i="2"/>
  <c r="AU396" i="2"/>
  <c r="AU88" i="2"/>
  <c r="AU20" i="2"/>
  <c r="AU294" i="2"/>
  <c r="AU626" i="2"/>
  <c r="AU19" i="2"/>
  <c r="AU676" i="2"/>
  <c r="AU31" i="2"/>
  <c r="AU718" i="2"/>
  <c r="AU269" i="2"/>
  <c r="AU291" i="2"/>
  <c r="AU539" i="2"/>
  <c r="AU303" i="2"/>
  <c r="AU370" i="2"/>
  <c r="AU578" i="2"/>
  <c r="AU366" i="2"/>
  <c r="AU12" i="2"/>
  <c r="AU73" i="2"/>
  <c r="AU469" i="2"/>
  <c r="AU570" i="2"/>
  <c r="AU632" i="2"/>
  <c r="AU650" i="2"/>
  <c r="AU520" i="2"/>
  <c r="AU138" i="2"/>
  <c r="AU265" i="2"/>
  <c r="AU386" i="2"/>
  <c r="AU511" i="2"/>
  <c r="AU391" i="2"/>
  <c r="AU334" i="2"/>
  <c r="AU215" i="2"/>
  <c r="AU351" i="2"/>
  <c r="AU403" i="2"/>
  <c r="AU545" i="2"/>
  <c r="AU63" i="2"/>
  <c r="AU449" i="2"/>
  <c r="AU364" i="2"/>
  <c r="AU726" i="2"/>
  <c r="AU336" i="2"/>
  <c r="AU535" i="2"/>
  <c r="AU375" i="2"/>
  <c r="AU504" i="2"/>
  <c r="AU230" i="2"/>
  <c r="AU468" i="2"/>
  <c r="AU362" i="2"/>
  <c r="AU324" i="2"/>
  <c r="AU728" i="2"/>
  <c r="AU141" i="2"/>
  <c r="AU540" i="2"/>
  <c r="AU455" i="2"/>
  <c r="AU458" i="2"/>
  <c r="AU606" i="2"/>
  <c r="AU402" i="2"/>
  <c r="AU390" i="2"/>
  <c r="AU432" i="2"/>
  <c r="AU553" i="2"/>
  <c r="AU323" i="2"/>
  <c r="AU266" i="2"/>
  <c r="AU598" i="2"/>
  <c r="AU416" i="2"/>
  <c r="AU699" i="2"/>
  <c r="AU729" i="2"/>
  <c r="AU531" i="2"/>
  <c r="AU202" i="2"/>
  <c r="AU209" i="2"/>
  <c r="AU203" i="2"/>
  <c r="AU54" i="2"/>
  <c r="AU643" i="2"/>
  <c r="AU482" i="2"/>
  <c r="AU140" i="2"/>
  <c r="AU329" i="2"/>
  <c r="AU154" i="2"/>
  <c r="AU128" i="2"/>
  <c r="AU502" i="2"/>
  <c r="AU59" i="2"/>
  <c r="AU307" i="2"/>
  <c r="AU445" i="2"/>
  <c r="AU315" i="2"/>
  <c r="AU450" i="2"/>
  <c r="AU347" i="2"/>
  <c r="AU464" i="2"/>
  <c r="AU25" i="2"/>
  <c r="AU185" i="2"/>
  <c r="AU593" i="2"/>
  <c r="AU509" i="2"/>
  <c r="AU119" i="2"/>
  <c r="AU262" i="2"/>
  <c r="AU217" i="2"/>
  <c r="AU332" i="2"/>
  <c r="AU312" i="2"/>
  <c r="AU233" i="2"/>
  <c r="AU620" i="2"/>
  <c r="AU459" i="2"/>
  <c r="AU503" i="2"/>
  <c r="AU379" i="2"/>
  <c r="AU382" i="2"/>
  <c r="AU663" i="2"/>
  <c r="AU544" i="2"/>
  <c r="AU719" i="2"/>
  <c r="AU685" i="2"/>
  <c r="AU588" i="2"/>
  <c r="AU678" i="2"/>
  <c r="AU99" i="2"/>
  <c r="AU515" i="2"/>
  <c r="AU389" i="2"/>
  <c r="AU221" i="2"/>
  <c r="AU169" i="2"/>
  <c r="AU725" i="2"/>
  <c r="AU360" i="2"/>
  <c r="AU724" i="2"/>
  <c r="AU630" i="2"/>
  <c r="AU667" i="2"/>
  <c r="AU30" i="2"/>
  <c r="AU237" i="2"/>
  <c r="AU536" i="2"/>
  <c r="AU50" i="2"/>
  <c r="AU82" i="2"/>
  <c r="AU100" i="2"/>
  <c r="AU34" i="2"/>
  <c r="AU105" i="2"/>
  <c r="AU125" i="2"/>
  <c r="AU22" i="2"/>
  <c r="AU397" i="2"/>
  <c r="AU21" i="2"/>
  <c r="AU647" i="2"/>
  <c r="AU196" i="2"/>
  <c r="AU226" i="2"/>
  <c r="AU6" i="2"/>
  <c r="AU604" i="2"/>
  <c r="AU32" i="2"/>
  <c r="AU283" i="2"/>
  <c r="AU148" i="2"/>
  <c r="AU393" i="2"/>
  <c r="AU220" i="2"/>
  <c r="AU644" i="2"/>
  <c r="AU415" i="2"/>
  <c r="AU426" i="2"/>
  <c r="AU352" i="2"/>
  <c r="AU331" i="2"/>
  <c r="AU518" i="2"/>
  <c r="AU49" i="2"/>
  <c r="AU442" i="2"/>
  <c r="AU45" i="2"/>
  <c r="AU529" i="2"/>
  <c r="AU655" i="2"/>
  <c r="AU534" i="2"/>
  <c r="AU193" i="2"/>
  <c r="AU533" i="2"/>
  <c r="AU108" i="2"/>
  <c r="AU493" i="2"/>
  <c r="AU76" i="2"/>
  <c r="AU300" i="2"/>
  <c r="AU384" i="2"/>
  <c r="AU110" i="2"/>
  <c r="AU302" i="2"/>
  <c r="AU510" i="2"/>
  <c r="AU646" i="2"/>
  <c r="AU43" i="2"/>
  <c r="AU407" i="2"/>
  <c r="AU713" i="2"/>
  <c r="AU648" i="2"/>
  <c r="AU569" i="2"/>
  <c r="AU398" i="2"/>
  <c r="AU212" i="2"/>
  <c r="AU173" i="2"/>
  <c r="AU731" i="2"/>
  <c r="AU484" i="2"/>
  <c r="AU670" i="2"/>
  <c r="AU599" i="2"/>
  <c r="AU156" i="2"/>
  <c r="AU601" i="2"/>
  <c r="AU602" i="2"/>
  <c r="AU33" i="2"/>
  <c r="AU251" i="2"/>
  <c r="AU721" i="2"/>
  <c r="AU525" i="2"/>
  <c r="AU28" i="2"/>
  <c r="AU429" i="2"/>
  <c r="AU580" i="2"/>
  <c r="AU537" i="2"/>
  <c r="AU7" i="2"/>
  <c r="AU284" i="2"/>
  <c r="AU568" i="2"/>
  <c r="AU542" i="2"/>
  <c r="AU180" i="2"/>
  <c r="AU60" i="2"/>
  <c r="AU271" i="2"/>
  <c r="AU649" i="2"/>
  <c r="AU151" i="2"/>
  <c r="AU67" i="2"/>
  <c r="AU640" i="2"/>
  <c r="AU75" i="2"/>
  <c r="AU214" i="2"/>
  <c r="AU164" i="2"/>
  <c r="AU222" i="2"/>
  <c r="AU448" i="2"/>
  <c r="AU114" i="2"/>
  <c r="AU443" i="2"/>
  <c r="AU703" i="2"/>
  <c r="AU573" i="2"/>
  <c r="AU487" i="2"/>
  <c r="AU120" i="2"/>
  <c r="AU96" i="2"/>
  <c r="AU256" i="2"/>
  <c r="AU142" i="2"/>
  <c r="AU295" i="2"/>
  <c r="AU183" i="2"/>
  <c r="AU317" i="2"/>
  <c r="AU361" i="2"/>
  <c r="AU244" i="2"/>
  <c r="AU84" i="2"/>
  <c r="AU90" i="2"/>
  <c r="AU696" i="2"/>
  <c r="AU106" i="2"/>
  <c r="AU111" i="2"/>
  <c r="AU72" i="2"/>
  <c r="AU276" i="2"/>
  <c r="AU587" i="2"/>
  <c r="AU486" i="2"/>
  <c r="AU434" i="2"/>
  <c r="AU697" i="2"/>
  <c r="AU385" i="2"/>
  <c r="AU695" i="2"/>
  <c r="AU549" i="2"/>
  <c r="AU576" i="2"/>
  <c r="AU95" i="2"/>
  <c r="AU608" i="2"/>
  <c r="AU717" i="2"/>
  <c r="AU654" i="2"/>
  <c r="AU127" i="2"/>
  <c r="AU439" i="2"/>
  <c r="AU139" i="2"/>
  <c r="AU211" i="2"/>
  <c r="AU305" i="2"/>
  <c r="AU327" i="2"/>
  <c r="AU614" i="2"/>
  <c r="AU38" i="2"/>
  <c r="AU143" i="2"/>
  <c r="AU552" i="2"/>
  <c r="AU179" i="2"/>
  <c r="AU374" i="2"/>
  <c r="AU373" i="2"/>
  <c r="AU707" i="2"/>
  <c r="AU137" i="2"/>
  <c r="AU345" i="2"/>
  <c r="AU93" i="2"/>
  <c r="AU150" i="2"/>
  <c r="AU672" i="2"/>
  <c r="AU615" i="2"/>
  <c r="AU460" i="2"/>
  <c r="AU149" i="2"/>
  <c r="AU181" i="2"/>
  <c r="AU274" i="2"/>
  <c r="AU223" i="2"/>
  <c r="AU500" i="2"/>
  <c r="AU387" i="2"/>
  <c r="AU204" i="2"/>
  <c r="AU618" i="2"/>
  <c r="AU83" i="2"/>
  <c r="AU694" i="2"/>
  <c r="AU372" i="2"/>
  <c r="AU47" i="2"/>
  <c r="AU559" i="2"/>
  <c r="AU253" i="2"/>
  <c r="AU424" i="2"/>
  <c r="AU37" i="2"/>
  <c r="AU551" i="2"/>
  <c r="AU236" i="2"/>
  <c r="AU234" i="2"/>
  <c r="AU409" i="2"/>
  <c r="AU371" i="2"/>
  <c r="AU65" i="2"/>
  <c r="AU57" i="2"/>
  <c r="AU157" i="2"/>
  <c r="AU368" i="2"/>
  <c r="AU293" i="2"/>
  <c r="AU133" i="2"/>
  <c r="AU330" i="2"/>
  <c r="AU325" i="2"/>
  <c r="AU363" i="2"/>
  <c r="AU355" i="2"/>
  <c r="AU629" i="2"/>
  <c r="AU501" i="2"/>
  <c r="AU590" i="2"/>
  <c r="AU722" i="2"/>
  <c r="AU314" i="2"/>
  <c r="AU339" i="2"/>
  <c r="AU698" i="2"/>
  <c r="AU619" i="2"/>
  <c r="AU270" i="2"/>
  <c r="AU666" i="2"/>
  <c r="AU62" i="2"/>
  <c r="AU306" i="2"/>
  <c r="AU591" i="2"/>
  <c r="AU483" i="2"/>
  <c r="AU104" i="2"/>
  <c r="AU627" i="2"/>
  <c r="AU451" i="2"/>
  <c r="AU623" i="2"/>
  <c r="AU26" i="2"/>
  <c r="AU692" i="2"/>
  <c r="AU514" i="2"/>
  <c r="AU380" i="2"/>
  <c r="AU410" i="2"/>
  <c r="AU322" i="2"/>
  <c r="AU55" i="2"/>
  <c r="AU229" i="2"/>
  <c r="AU166" i="2"/>
  <c r="AU92" i="2"/>
  <c r="AU475" i="2"/>
  <c r="AU232" i="2"/>
  <c r="AU310" i="2"/>
  <c r="AU369" i="2"/>
  <c r="AU136" i="2"/>
  <c r="AU285" i="2"/>
  <c r="AU210" i="2"/>
  <c r="AU513" i="2"/>
  <c r="AU289" i="2"/>
  <c r="AU462" i="2"/>
  <c r="AU605" i="2"/>
  <c r="AU175" i="2"/>
  <c r="AU171" i="2"/>
  <c r="AU264" i="2"/>
  <c r="AU447" i="2"/>
  <c r="AU40" i="2"/>
  <c r="AU660" i="2"/>
  <c r="AU633" i="2"/>
  <c r="AU642" i="2"/>
  <c r="AU130" i="2"/>
  <c r="AU242" i="2"/>
  <c r="AU686" i="2"/>
  <c r="AU42" i="2"/>
  <c r="AU186" i="2"/>
  <c r="AU622" i="2"/>
  <c r="AU116" i="2"/>
  <c r="AU428" i="2"/>
  <c r="AU281" i="2"/>
  <c r="AU408" i="2"/>
  <c r="AU94" i="2"/>
  <c r="AU239" i="2"/>
  <c r="AU488" i="2"/>
  <c r="AU78" i="2"/>
  <c r="AV248" i="2" l="1"/>
  <c r="AV431" i="2"/>
  <c r="AV68" i="2"/>
  <c r="AV267" i="2"/>
  <c r="AV595" i="2"/>
  <c r="AV708" i="2"/>
  <c r="AV530" i="2"/>
  <c r="AV435" i="2"/>
  <c r="AV36" i="2"/>
  <c r="AV544" i="2"/>
  <c r="AV119" i="2"/>
  <c r="AV502" i="2"/>
  <c r="AV699" i="2"/>
  <c r="AV540" i="2"/>
  <c r="AV265" i="2"/>
  <c r="AV303" i="2"/>
  <c r="AV396" i="2"/>
  <c r="AV243" i="2"/>
  <c r="AV577" i="2"/>
  <c r="AV231" i="2"/>
  <c r="AV338" i="2"/>
  <c r="AV523" i="2"/>
  <c r="AV189" i="2"/>
  <c r="AV353" i="2"/>
  <c r="AV477" i="2"/>
  <c r="AV122" i="2"/>
  <c r="AV700" i="2"/>
  <c r="AV381" i="2"/>
  <c r="AV47" i="2"/>
  <c r="AV99" i="2"/>
  <c r="AV314" i="2"/>
  <c r="AV480" i="2"/>
  <c r="AV627" i="2"/>
  <c r="AV179" i="2"/>
  <c r="AV40" i="2"/>
  <c r="AV133" i="2"/>
  <c r="AV576" i="2"/>
  <c r="AV57" i="2"/>
  <c r="AV237" i="2"/>
  <c r="AV630" i="2"/>
  <c r="AV407" i="2"/>
  <c r="AV193" i="2"/>
  <c r="AV644" i="2"/>
  <c r="AV561" i="2"/>
  <c r="AV91" i="2"/>
  <c r="AV404" i="2"/>
  <c r="AV348" i="2"/>
  <c r="AV521" i="2"/>
  <c r="AV505" i="2"/>
  <c r="AV563" i="2"/>
  <c r="AV77" i="2"/>
  <c r="AV279" i="2"/>
  <c r="AV543" i="2"/>
  <c r="AV41" i="2"/>
  <c r="AV624" i="2"/>
  <c r="AV216" i="2"/>
  <c r="AV282" i="2"/>
  <c r="AV160" i="2"/>
  <c r="AV567" i="2"/>
  <c r="AV586" i="2"/>
  <c r="AV673" i="2"/>
  <c r="AV11" i="2"/>
  <c r="AV663" i="2"/>
  <c r="AV509" i="2"/>
  <c r="AV128" i="2"/>
  <c r="AV416" i="2"/>
  <c r="AV141" i="2"/>
  <c r="AV364" i="2"/>
  <c r="AV138" i="2"/>
  <c r="AV539" i="2"/>
  <c r="AV628" i="2"/>
  <c r="AV170" i="2"/>
  <c r="AV730" i="2"/>
  <c r="AV199" i="2"/>
  <c r="AV705" i="2"/>
  <c r="AV319" i="2"/>
  <c r="AV229" i="2"/>
  <c r="AV83" i="2"/>
  <c r="AV69" i="2"/>
  <c r="AV651" i="2"/>
  <c r="AV42" i="2"/>
  <c r="AV629" i="2"/>
  <c r="AV79" i="2"/>
  <c r="AV309" i="2"/>
  <c r="AV327" i="2"/>
  <c r="AV175" i="2"/>
  <c r="AV65" i="2"/>
  <c r="AV105" i="2"/>
  <c r="AV685" i="2"/>
  <c r="AV360" i="2"/>
  <c r="AV43" i="2"/>
  <c r="AV534" i="2"/>
  <c r="AV220" i="2"/>
  <c r="AV82" i="2"/>
  <c r="AV118" i="2"/>
  <c r="AV115" i="2"/>
  <c r="AV51" i="2"/>
  <c r="AV687" i="2"/>
  <c r="AV147" i="2"/>
  <c r="AV496" i="2"/>
  <c r="AV436" i="2"/>
  <c r="AV10" i="2"/>
  <c r="AV683" i="2"/>
  <c r="AV610" i="2"/>
  <c r="AV579" i="2"/>
  <c r="AV495" i="2"/>
  <c r="Y40" i="3"/>
  <c r="Y96" i="3"/>
  <c r="W42" i="3"/>
  <c r="Y100" i="3"/>
  <c r="W108" i="3"/>
  <c r="W86" i="3"/>
  <c r="W15" i="3"/>
  <c r="W6" i="3"/>
  <c r="Y23" i="3"/>
  <c r="W68" i="3"/>
  <c r="W99" i="3"/>
  <c r="W77" i="3"/>
  <c r="W45" i="3"/>
  <c r="W83" i="3"/>
  <c r="W19" i="3"/>
  <c r="Y73" i="3"/>
  <c r="W65" i="3"/>
  <c r="W56" i="3"/>
  <c r="Y107" i="3"/>
  <c r="W115" i="3"/>
  <c r="W97" i="3"/>
  <c r="W27" i="3"/>
  <c r="W22" i="3"/>
  <c r="Y42" i="3"/>
  <c r="W112" i="3"/>
  <c r="W87" i="3"/>
  <c r="Y5" i="3"/>
  <c r="Y3" i="3"/>
  <c r="W104" i="3"/>
  <c r="Y85" i="3"/>
  <c r="W71" i="3"/>
  <c r="W49" i="3"/>
  <c r="Y36" i="3"/>
  <c r="Y122" i="3"/>
  <c r="W38" i="3"/>
  <c r="W31" i="3"/>
  <c r="Y43" i="3"/>
  <c r="W88" i="3"/>
  <c r="W114" i="3"/>
  <c r="Y12" i="3"/>
  <c r="Y27" i="3"/>
  <c r="W89" i="3"/>
  <c r="Y60" i="3"/>
  <c r="Y44" i="3"/>
  <c r="Y46" i="3"/>
  <c r="Y99" i="3"/>
  <c r="W50" i="3"/>
  <c r="Y50" i="3"/>
  <c r="Y82" i="3"/>
  <c r="W81" i="3"/>
  <c r="Y11" i="3"/>
  <c r="W120" i="3"/>
  <c r="W9" i="3"/>
  <c r="Y108" i="3"/>
  <c r="Y104" i="3"/>
  <c r="Y61" i="3"/>
  <c r="W10" i="3"/>
  <c r="W20" i="3"/>
  <c r="Y15" i="3"/>
  <c r="W43" i="3"/>
  <c r="Y84" i="3"/>
  <c r="Y47" i="3"/>
  <c r="Y52" i="3"/>
  <c r="W47" i="3"/>
  <c r="Y80" i="3"/>
  <c r="W2" i="3"/>
  <c r="Y18" i="3"/>
  <c r="W4" i="3"/>
  <c r="Y113" i="3"/>
  <c r="W18" i="3"/>
  <c r="Y9" i="3"/>
  <c r="Y53" i="3"/>
  <c r="W28" i="3"/>
  <c r="W91" i="3"/>
  <c r="Y45" i="3"/>
  <c r="Y94" i="3"/>
  <c r="Y4" i="3"/>
  <c r="W103" i="3"/>
  <c r="W11" i="3"/>
  <c r="Y25" i="3"/>
  <c r="W14" i="3"/>
  <c r="W51" i="3"/>
  <c r="Y72" i="3"/>
  <c r="W105" i="3"/>
  <c r="W39" i="3"/>
  <c r="W16" i="3"/>
  <c r="Y56" i="3"/>
  <c r="Y30" i="3"/>
  <c r="Y116" i="3"/>
  <c r="Y92" i="3"/>
  <c r="W57" i="3"/>
  <c r="W52" i="3"/>
  <c r="W74" i="3"/>
  <c r="W113" i="3"/>
  <c r="Y95" i="3"/>
  <c r="W62" i="3"/>
  <c r="Y54" i="3"/>
  <c r="Y93" i="3"/>
  <c r="Y91" i="3"/>
  <c r="Y39" i="3"/>
  <c r="W94" i="3"/>
  <c r="Y20" i="3"/>
  <c r="W102" i="3"/>
  <c r="W12" i="3"/>
  <c r="Y67" i="3"/>
  <c r="W33" i="3"/>
  <c r="Y58" i="3"/>
  <c r="W111" i="3"/>
  <c r="Y8" i="3"/>
  <c r="Y64" i="3"/>
  <c r="Y90" i="3"/>
  <c r="Y98" i="3"/>
  <c r="Y120" i="3"/>
  <c r="W63" i="3"/>
  <c r="Y62" i="3"/>
  <c r="Y87" i="3"/>
  <c r="Y57" i="3"/>
  <c r="W26" i="3"/>
  <c r="Y77" i="3"/>
  <c r="Y33" i="3"/>
  <c r="W40" i="3"/>
  <c r="W121" i="3"/>
  <c r="Y17" i="3"/>
  <c r="W110" i="3"/>
  <c r="W69" i="3"/>
  <c r="Y101" i="3"/>
  <c r="W60" i="3"/>
  <c r="Y21" i="3"/>
  <c r="Y83" i="3"/>
  <c r="W53" i="3"/>
  <c r="W78" i="3"/>
  <c r="Y24" i="3"/>
  <c r="W29" i="3"/>
  <c r="W58" i="3"/>
  <c r="Y97" i="3"/>
  <c r="Y14" i="3"/>
  <c r="Y81" i="3"/>
  <c r="W107" i="3"/>
  <c r="W36" i="3"/>
  <c r="Y22" i="3"/>
  <c r="Y16" i="3"/>
  <c r="Y103" i="3"/>
  <c r="W76" i="3"/>
  <c r="Y110" i="3"/>
  <c r="W119" i="3"/>
  <c r="Y13" i="3"/>
  <c r="Y6" i="3"/>
  <c r="Y78" i="3"/>
  <c r="Y76" i="3"/>
  <c r="W100" i="3"/>
  <c r="Y109" i="3"/>
  <c r="W70" i="3"/>
  <c r="Y65" i="3"/>
  <c r="Y102" i="3"/>
  <c r="Y10" i="3"/>
  <c r="Y38" i="3"/>
  <c r="W3" i="3"/>
  <c r="Y32" i="3"/>
  <c r="W79" i="3"/>
  <c r="Y105" i="3"/>
  <c r="W46" i="3"/>
  <c r="Y89" i="3"/>
  <c r="Y31" i="3"/>
  <c r="W54" i="3"/>
  <c r="W34" i="3"/>
  <c r="Y118" i="3"/>
  <c r="W116" i="3"/>
  <c r="W21" i="3"/>
  <c r="W67" i="3"/>
  <c r="W66" i="3"/>
  <c r="Y59" i="3"/>
  <c r="Y75" i="3"/>
  <c r="Y115" i="3"/>
  <c r="Y41" i="3"/>
  <c r="Y117" i="3"/>
  <c r="Y71" i="3"/>
  <c r="W35" i="3"/>
  <c r="Y111" i="3"/>
  <c r="W72" i="3"/>
  <c r="Y29" i="3"/>
  <c r="W30" i="3"/>
  <c r="Y74" i="3"/>
  <c r="W96" i="3"/>
  <c r="Y49" i="3"/>
  <c r="W59" i="3"/>
  <c r="Y19" i="3"/>
  <c r="W41" i="3"/>
  <c r="Y2" i="3"/>
  <c r="W13" i="3"/>
  <c r="W37" i="3"/>
  <c r="W93" i="3"/>
  <c r="W117" i="3"/>
  <c r="W118" i="3"/>
  <c r="W32" i="3"/>
  <c r="Y34" i="3"/>
  <c r="W61" i="3"/>
  <c r="W82" i="3"/>
  <c r="Y48" i="3"/>
  <c r="Y51" i="3"/>
  <c r="W48" i="3"/>
  <c r="W8" i="3"/>
  <c r="Y121" i="3"/>
  <c r="Y28" i="3"/>
  <c r="W5" i="3"/>
  <c r="Y106" i="3"/>
  <c r="W80" i="3"/>
  <c r="Y66" i="3"/>
  <c r="W95" i="3"/>
  <c r="Y63" i="3"/>
  <c r="Y79" i="3"/>
  <c r="W44" i="3"/>
  <c r="Y69" i="3"/>
  <c r="Y7" i="3"/>
  <c r="W92" i="3"/>
  <c r="W73" i="3"/>
  <c r="W17" i="3"/>
  <c r="W106" i="3"/>
  <c r="W55" i="3"/>
  <c r="W25" i="3"/>
  <c r="Y119" i="3"/>
  <c r="W84" i="3"/>
  <c r="Y70" i="3"/>
  <c r="Y37" i="3"/>
  <c r="Y86" i="3"/>
  <c r="Y68" i="3"/>
  <c r="Y55" i="3"/>
  <c r="W7" i="3"/>
  <c r="W109" i="3"/>
  <c r="Y112" i="3"/>
  <c r="W64" i="3"/>
  <c r="Y114" i="3"/>
  <c r="W90" i="3"/>
  <c r="Y26" i="3"/>
  <c r="W101" i="3"/>
  <c r="Y88" i="3"/>
  <c r="W122" i="3"/>
  <c r="W98" i="3"/>
  <c r="W24" i="3"/>
  <c r="Y35" i="3"/>
  <c r="W23" i="3"/>
  <c r="W85" i="3"/>
  <c r="W75" i="3"/>
  <c r="AV306" i="2"/>
  <c r="AV168" i="2"/>
  <c r="AV560" i="2"/>
  <c r="AV612" i="2"/>
  <c r="AV367" i="2"/>
  <c r="AV584" i="2"/>
  <c r="AV312" i="2"/>
  <c r="AV315" i="2"/>
  <c r="AV209" i="2"/>
  <c r="AV402" i="2"/>
  <c r="AV375" i="2"/>
  <c r="AV334" i="2"/>
  <c r="AV12" i="2"/>
  <c r="AV626" i="2"/>
  <c r="AV129" i="2"/>
  <c r="AV659" i="2"/>
  <c r="AV723" i="2"/>
  <c r="AV453" i="2"/>
  <c r="AV259" i="2"/>
  <c r="AV423" i="2"/>
  <c r="AV660" i="2"/>
  <c r="AV355" i="2"/>
  <c r="AV608" i="2"/>
  <c r="AV498" i="2"/>
  <c r="AV333" i="2"/>
  <c r="AV589" i="2"/>
  <c r="AV124" i="2"/>
  <c r="AV656" i="2"/>
  <c r="AV410" i="2"/>
  <c r="AV305" i="2"/>
  <c r="AV227" i="2"/>
  <c r="AV17" i="2"/>
  <c r="AV285" i="2"/>
  <c r="AV694" i="2"/>
  <c r="AV488" i="2"/>
  <c r="AV483" i="2"/>
  <c r="AV707" i="2"/>
  <c r="AV614" i="2"/>
  <c r="AV486" i="2"/>
  <c r="AV183" i="2"/>
  <c r="AV222" i="2"/>
  <c r="AV568" i="2"/>
  <c r="AV601" i="2"/>
  <c r="AV226" i="2"/>
  <c r="AV76" i="2"/>
  <c r="AV331" i="2"/>
  <c r="AV196" i="2"/>
  <c r="AV328" i="2"/>
  <c r="AV235" i="2"/>
  <c r="AV81" i="2"/>
  <c r="AV86" i="2"/>
  <c r="AV261" i="2"/>
  <c r="AV572" i="2"/>
  <c r="AV388" i="2"/>
  <c r="AV538" i="2"/>
  <c r="AV406" i="2"/>
  <c r="AV290" i="2"/>
  <c r="AV172" i="2"/>
  <c r="AV308" i="2"/>
  <c r="AV665" i="2"/>
  <c r="AV490" i="2"/>
  <c r="AV111" i="2"/>
  <c r="AV67" i="2"/>
  <c r="AV192" i="2"/>
  <c r="AV340" i="2"/>
  <c r="AV512" i="2"/>
  <c r="AV645" i="2"/>
  <c r="AV313" i="2"/>
  <c r="AV332" i="2"/>
  <c r="AV445" i="2"/>
  <c r="AV202" i="2"/>
  <c r="AV606" i="2"/>
  <c r="AV535" i="2"/>
  <c r="AV391" i="2"/>
  <c r="AV366" i="2"/>
  <c r="AV294" i="2"/>
  <c r="AV481" i="2"/>
  <c r="AV550" i="2"/>
  <c r="AV609" i="2"/>
  <c r="AV195" i="2"/>
  <c r="AV260" i="2"/>
  <c r="AV470" i="2"/>
  <c r="AV171" i="2"/>
  <c r="AV293" i="2"/>
  <c r="AV695" i="2"/>
  <c r="AV5" i="2"/>
  <c r="AV556" i="2"/>
  <c r="AV617" i="2"/>
  <c r="AV346" i="2"/>
  <c r="AV720" i="2"/>
  <c r="AV26" i="2"/>
  <c r="AV717" i="2"/>
  <c r="AV97" i="2"/>
  <c r="AV422" i="2"/>
  <c r="AV92" i="2"/>
  <c r="AV387" i="2"/>
  <c r="AV281" i="2"/>
  <c r="AV666" i="2"/>
  <c r="AV143" i="2"/>
  <c r="AV439" i="2"/>
  <c r="AV587" i="2"/>
  <c r="AV295" i="2"/>
  <c r="AV164" i="2"/>
  <c r="AV284" i="2"/>
  <c r="AV156" i="2"/>
  <c r="AV125" i="2"/>
  <c r="AV493" i="2"/>
  <c r="AV352" i="2"/>
  <c r="AV647" i="2"/>
  <c r="AV671" i="2"/>
  <c r="AV400" i="2"/>
  <c r="AV727" i="2"/>
  <c r="AV254" i="2"/>
  <c r="AV412" i="2"/>
  <c r="AV546" i="2"/>
  <c r="AV417" i="2"/>
  <c r="AV613" i="2"/>
  <c r="AV188" i="2"/>
  <c r="AV187" i="2"/>
  <c r="AV56" i="2"/>
  <c r="AV592" i="2"/>
  <c r="AV335" i="2"/>
  <c r="AV89" i="2"/>
  <c r="AV640" i="2"/>
  <c r="AV329" i="2"/>
  <c r="AV236" i="2"/>
  <c r="AV706" i="2"/>
  <c r="AV194" i="2"/>
  <c r="AV24" i="2"/>
  <c r="AV316" i="2"/>
  <c r="AV337" i="2"/>
  <c r="AV217" i="2"/>
  <c r="AV307" i="2"/>
  <c r="AV531" i="2"/>
  <c r="AV458" i="2"/>
  <c r="AV336" i="2"/>
  <c r="AV511" i="2"/>
  <c r="AV578" i="2"/>
  <c r="AV20" i="2"/>
  <c r="AV478" i="2"/>
  <c r="AV418" i="2"/>
  <c r="AV596" i="2"/>
  <c r="AV662" i="2"/>
  <c r="AV357" i="2"/>
  <c r="AV411" i="2"/>
  <c r="AV289" i="2"/>
  <c r="AV371" i="2"/>
  <c r="AV22" i="2"/>
  <c r="AV146" i="2"/>
  <c r="AV461" i="2"/>
  <c r="AV555" i="2"/>
  <c r="AV452" i="2"/>
  <c r="AV591" i="2"/>
  <c r="AV385" i="2"/>
  <c r="AV658" i="2"/>
  <c r="AV365" i="2"/>
  <c r="AV322" i="2"/>
  <c r="AV460" i="2"/>
  <c r="AV186" i="2"/>
  <c r="AV339" i="2"/>
  <c r="AV211" i="2"/>
  <c r="AV95" i="2"/>
  <c r="AV276" i="2"/>
  <c r="AV142" i="2"/>
  <c r="AV214" i="2"/>
  <c r="AV7" i="2"/>
  <c r="AV599" i="2"/>
  <c r="AV100" i="2"/>
  <c r="AV108" i="2"/>
  <c r="AV426" i="2"/>
  <c r="AV21" i="2"/>
  <c r="AV218" i="2"/>
  <c r="AV638" i="2"/>
  <c r="AV277" i="2"/>
  <c r="AV680" i="2"/>
  <c r="AV479" i="2"/>
  <c r="AV280" i="2"/>
  <c r="AV74" i="2"/>
  <c r="AV682" i="2"/>
  <c r="AV145" i="2"/>
  <c r="AV421" i="2"/>
  <c r="AV70" i="2"/>
  <c r="AV101" i="2"/>
  <c r="AV250" i="2"/>
  <c r="AV247" i="2"/>
  <c r="AV484" i="2"/>
  <c r="AV34" i="2"/>
  <c r="AV566" i="2"/>
  <c r="AV731" i="2"/>
  <c r="AV635" i="2"/>
  <c r="AV661" i="2"/>
  <c r="AV4" i="2"/>
  <c r="AV508" i="2"/>
  <c r="AV288" i="2"/>
  <c r="AV113" i="2"/>
  <c r="AV262" i="2"/>
  <c r="AV59" i="2"/>
  <c r="AV729" i="2"/>
  <c r="AV455" i="2"/>
  <c r="AV726" i="2"/>
  <c r="AV386" i="2"/>
  <c r="AV370" i="2"/>
  <c r="AV88" i="2"/>
  <c r="AV132" i="2"/>
  <c r="AV636" i="2"/>
  <c r="AV456" i="2"/>
  <c r="AV430" i="2"/>
  <c r="AV304" i="2"/>
  <c r="AV134" i="2"/>
  <c r="AV136" i="2"/>
  <c r="AV37" i="2"/>
  <c r="AV169" i="2"/>
  <c r="AV472" i="2"/>
  <c r="AV344" i="2"/>
  <c r="AV631" i="2"/>
  <c r="AV292" i="2"/>
  <c r="AV94" i="2"/>
  <c r="AV270" i="2"/>
  <c r="AV536" i="2"/>
  <c r="AV547" i="2"/>
  <c r="AV714" i="2"/>
  <c r="AV692" i="2"/>
  <c r="AV345" i="2"/>
  <c r="AV130" i="2"/>
  <c r="AV501" i="2"/>
  <c r="AV654" i="2"/>
  <c r="AV330" i="2"/>
  <c r="AV697" i="2"/>
  <c r="AV72" i="2"/>
  <c r="AV256" i="2"/>
  <c r="AV75" i="2"/>
  <c r="AV537" i="2"/>
  <c r="AV670" i="2"/>
  <c r="AV30" i="2"/>
  <c r="AV533" i="2"/>
  <c r="AV415" i="2"/>
  <c r="AV397" i="2"/>
  <c r="AV526" i="2"/>
  <c r="AV121" i="2"/>
  <c r="AV126" i="2"/>
  <c r="AV167" i="2"/>
  <c r="AV522" i="2"/>
  <c r="AV117" i="2"/>
  <c r="AV562" i="2"/>
  <c r="AV383" i="2"/>
  <c r="AV554" i="2"/>
  <c r="AV178" i="2"/>
  <c r="AV582" i="2"/>
  <c r="AV399" i="2"/>
  <c r="AV326" i="2"/>
  <c r="AV516" i="2"/>
  <c r="AV2" i="2"/>
  <c r="AV376" i="2"/>
  <c r="AV657" i="2"/>
  <c r="AV419" i="2"/>
  <c r="AV228" i="2"/>
  <c r="AV350" i="2"/>
  <c r="AV58" i="2"/>
  <c r="AV558" i="2"/>
  <c r="AV688" i="2"/>
  <c r="AV382" i="2"/>
  <c r="AV593" i="2"/>
  <c r="AV154" i="2"/>
  <c r="AV598" i="2"/>
  <c r="AV728" i="2"/>
  <c r="AV449" i="2"/>
  <c r="AV520" i="2"/>
  <c r="AV291" i="2"/>
  <c r="AV704" i="2"/>
  <c r="AV299" i="2"/>
  <c r="AV205" i="2"/>
  <c r="AV691" i="2"/>
  <c r="AV341" i="2"/>
  <c r="AV380" i="2"/>
  <c r="AV500" i="2"/>
  <c r="AV107" i="2"/>
  <c r="AV16" i="2"/>
  <c r="AV716" i="2"/>
  <c r="AV163" i="2"/>
  <c r="AV642" i="2"/>
  <c r="AV325" i="2"/>
  <c r="AV354" i="2"/>
  <c r="AV239" i="2"/>
  <c r="AV619" i="2"/>
  <c r="AV127" i="2"/>
  <c r="AV513" i="2"/>
  <c r="AV551" i="2"/>
  <c r="AV221" i="2"/>
  <c r="AV424" i="2"/>
  <c r="AV594" i="2"/>
  <c r="AV696" i="2"/>
  <c r="AV487" i="2"/>
  <c r="AV151" i="2"/>
  <c r="AV28" i="2"/>
  <c r="AV173" i="2"/>
  <c r="AV389" i="2"/>
  <c r="AV646" i="2"/>
  <c r="AV655" i="2"/>
  <c r="AV393" i="2"/>
  <c r="AV667" i="2"/>
  <c r="AV517" i="2"/>
  <c r="AV463" i="2"/>
  <c r="AV471" i="2"/>
  <c r="AV564" i="2"/>
  <c r="AV13" i="2"/>
  <c r="AV497" i="2"/>
  <c r="AV575" i="2"/>
  <c r="AV437" i="2"/>
  <c r="AV213" i="2"/>
  <c r="AV491" i="2"/>
  <c r="AV581" i="2"/>
  <c r="AV465" i="2"/>
  <c r="AV585" i="2"/>
  <c r="AV232" i="2"/>
  <c r="AV580" i="2"/>
  <c r="AV275" i="2"/>
  <c r="AV106" i="2"/>
  <c r="AV681" i="2"/>
  <c r="AV378" i="2"/>
  <c r="AV238" i="2"/>
  <c r="AV225" i="2"/>
  <c r="AV273" i="2"/>
  <c r="AV494" i="2"/>
  <c r="AV693" i="2"/>
  <c r="AV641" i="2"/>
  <c r="AV379" i="2"/>
  <c r="AV185" i="2"/>
  <c r="AV140" i="2"/>
  <c r="AV266" i="2"/>
  <c r="AV324" i="2"/>
  <c r="AV63" i="2"/>
  <c r="AV650" i="2"/>
  <c r="AV269" i="2"/>
  <c r="AV528" i="2"/>
  <c r="AV182" i="2"/>
  <c r="AV489" i="2"/>
  <c r="AV39" i="2"/>
  <c r="AV392" i="2"/>
  <c r="AV623" i="2"/>
  <c r="AV181" i="2"/>
  <c r="AV263" i="2"/>
  <c r="AV444" i="2"/>
  <c r="AV499" i="2"/>
  <c r="AV607" i="2"/>
  <c r="AV158" i="2"/>
  <c r="AV447" i="2"/>
  <c r="AV157" i="2"/>
  <c r="AV29" i="2"/>
  <c r="AV428" i="2"/>
  <c r="AV722" i="2"/>
  <c r="AV549" i="2"/>
  <c r="AV369" i="2"/>
  <c r="AV559" i="2"/>
  <c r="AV678" i="2"/>
  <c r="AV618" i="2"/>
  <c r="AV201" i="2"/>
  <c r="AV90" i="2"/>
  <c r="AV573" i="2"/>
  <c r="AV649" i="2"/>
  <c r="AV525" i="2"/>
  <c r="AV212" i="2"/>
  <c r="AV588" i="2"/>
  <c r="AV510" i="2"/>
  <c r="AV529" i="2"/>
  <c r="AV148" i="2"/>
  <c r="AV724" i="2"/>
  <c r="AV427" i="2"/>
  <c r="AV15" i="2"/>
  <c r="AV433" i="2"/>
  <c r="AV153" i="2"/>
  <c r="AV565" i="2"/>
  <c r="AV224" i="2"/>
  <c r="AV112" i="2"/>
  <c r="AV297" i="2"/>
  <c r="AV249" i="2"/>
  <c r="AV9" i="2"/>
  <c r="AV425" i="2"/>
  <c r="AV420" i="2"/>
  <c r="AV438" i="2"/>
  <c r="AV257" i="2"/>
  <c r="AV120" i="2"/>
  <c r="AV109" i="2"/>
  <c r="AV467" i="2"/>
  <c r="AV524" i="2"/>
  <c r="AV690" i="2"/>
  <c r="AV200" i="2"/>
  <c r="AV135" i="2"/>
  <c r="AV356" i="2"/>
  <c r="AV503" i="2"/>
  <c r="AV25" i="2"/>
  <c r="AV482" i="2"/>
  <c r="AV323" i="2"/>
  <c r="AV362" i="2"/>
  <c r="AV545" i="2"/>
  <c r="AV632" i="2"/>
  <c r="AV718" i="2"/>
  <c r="AV98" i="2"/>
  <c r="AV71" i="2"/>
  <c r="AV446" i="2"/>
  <c r="AV123" i="2"/>
  <c r="AV574" i="2"/>
  <c r="AV78" i="2"/>
  <c r="AV104" i="2"/>
  <c r="AV150" i="2"/>
  <c r="AV286" i="2"/>
  <c r="AV342" i="2"/>
  <c r="AV191" i="2"/>
  <c r="AV454" i="2"/>
  <c r="AV710" i="2"/>
  <c r="AV605" i="2"/>
  <c r="AV409" i="2"/>
  <c r="AV174" i="2"/>
  <c r="AV686" i="2"/>
  <c r="AV363" i="2"/>
  <c r="AV50" i="2"/>
  <c r="AV475" i="2"/>
  <c r="AV372" i="2"/>
  <c r="AV440" i="2"/>
  <c r="AV223" i="2"/>
  <c r="AV84" i="2"/>
  <c r="AV703" i="2"/>
  <c r="AV271" i="2"/>
  <c r="AV721" i="2"/>
  <c r="AV398" i="2"/>
  <c r="AV527" i="2"/>
  <c r="AV302" i="2"/>
  <c r="AV45" i="2"/>
  <c r="AV283" i="2"/>
  <c r="AV725" i="2"/>
  <c r="AV44" i="2"/>
  <c r="AV349" i="2"/>
  <c r="AV702" i="2"/>
  <c r="AV159" i="2"/>
  <c r="AV80" i="2"/>
  <c r="AV715" i="2"/>
  <c r="AV48" i="2"/>
  <c r="AV689" i="2"/>
  <c r="AV66" i="2"/>
  <c r="AV474" i="2"/>
  <c r="AV245" i="2"/>
  <c r="AV712" i="2"/>
  <c r="AV53" i="2"/>
  <c r="AV320" i="2"/>
  <c r="AV198" i="2"/>
  <c r="AV85" i="2"/>
  <c r="AV459" i="2"/>
  <c r="AV464" i="2"/>
  <c r="AV643" i="2"/>
  <c r="AV553" i="2"/>
  <c r="AV468" i="2"/>
  <c r="AV403" i="2"/>
  <c r="AV570" i="2"/>
  <c r="AV31" i="2"/>
  <c r="AV152" i="2"/>
  <c r="AV246" i="2"/>
  <c r="AV161" i="2"/>
  <c r="AV466" i="2"/>
  <c r="AV597" i="2"/>
  <c r="AV408" i="2"/>
  <c r="AV62" i="2"/>
  <c r="AV373" i="2"/>
  <c r="AV583" i="2"/>
  <c r="AV255" i="2"/>
  <c r="AV652" i="2"/>
  <c r="AV441" i="2"/>
  <c r="AV701" i="2"/>
  <c r="AV210" i="2"/>
  <c r="AV615" i="2"/>
  <c r="AV18" i="2"/>
  <c r="AV633" i="2"/>
  <c r="AV368" i="2"/>
  <c r="AV519" i="2"/>
  <c r="AV55" i="2"/>
  <c r="AV204" i="2"/>
  <c r="AV401" i="2"/>
  <c r="AV149" i="2"/>
  <c r="AV244" i="2"/>
  <c r="AV443" i="2"/>
  <c r="AV60" i="2"/>
  <c r="AV251" i="2"/>
  <c r="AV569" i="2"/>
  <c r="AV176" i="2"/>
  <c r="AV110" i="2"/>
  <c r="AV442" i="2"/>
  <c r="AV32" i="2"/>
  <c r="AV515" i="2"/>
  <c r="AV506" i="2"/>
  <c r="AV318" i="2"/>
  <c r="AV677" i="2"/>
  <c r="AV184" i="2"/>
  <c r="AV492" i="2"/>
  <c r="AV476" i="2"/>
  <c r="AV287" i="2"/>
  <c r="AV395" i="2"/>
  <c r="AV611" i="2"/>
  <c r="AV321" i="2"/>
  <c r="AV23" i="2"/>
  <c r="AV103" i="2"/>
  <c r="AV252" i="2"/>
  <c r="AV102" i="2"/>
  <c r="AV429" i="2"/>
  <c r="AV190" i="2"/>
  <c r="AV711" i="2"/>
  <c r="AV298" i="2"/>
  <c r="AV377" i="2"/>
  <c r="AV625" i="2"/>
  <c r="AV674" i="2"/>
  <c r="AV620" i="2"/>
  <c r="AV347" i="2"/>
  <c r="AV54" i="2"/>
  <c r="AV432" i="2"/>
  <c r="AV230" i="2"/>
  <c r="AV351" i="2"/>
  <c r="AV469" i="2"/>
  <c r="AV676" i="2"/>
  <c r="AV709" i="2"/>
  <c r="AV35" i="2"/>
  <c r="AV684" i="2"/>
  <c r="AV637" i="2"/>
  <c r="AV634" i="2"/>
  <c r="AV268" i="2"/>
  <c r="AV622" i="2"/>
  <c r="AV698" i="2"/>
  <c r="AV38" i="2"/>
  <c r="AV639" i="2"/>
  <c r="AV675" i="2"/>
  <c r="AV457" i="2"/>
  <c r="AV27" i="2"/>
  <c r="AV197" i="2"/>
  <c r="AV310" i="2"/>
  <c r="AV137" i="2"/>
  <c r="AV240" i="2"/>
  <c r="AV264" i="2"/>
  <c r="AV234" i="2"/>
  <c r="AV514" i="2"/>
  <c r="AV274" i="2"/>
  <c r="AV93" i="2"/>
  <c r="AV361" i="2"/>
  <c r="AV114" i="2"/>
  <c r="AV180" i="2"/>
  <c r="AV33" i="2"/>
  <c r="AV648" i="2"/>
  <c r="AV384" i="2"/>
  <c r="AV49" i="2"/>
  <c r="AV604" i="2"/>
  <c r="AV719" i="2"/>
  <c r="AV473" i="2"/>
  <c r="AV653" i="2"/>
  <c r="AV3" i="2"/>
  <c r="AV165" i="2"/>
  <c r="AV557" i="2"/>
  <c r="AV621" i="2"/>
  <c r="AV162" i="2"/>
  <c r="AV177" i="2"/>
  <c r="AV61" i="2"/>
  <c r="AV87" i="2"/>
  <c r="AV668" i="2"/>
  <c r="AV131" i="2"/>
  <c r="AV301" i="2"/>
  <c r="AV206" i="2"/>
  <c r="AV116" i="2"/>
  <c r="AV96" i="2"/>
  <c r="AV219" i="2"/>
  <c r="AV541" i="2"/>
  <c r="AV8" i="2"/>
  <c r="AV64" i="2"/>
  <c r="AV311" i="2"/>
  <c r="AV664" i="2"/>
  <c r="AV207" i="2"/>
  <c r="AV233" i="2"/>
  <c r="AV450" i="2"/>
  <c r="AV203" i="2"/>
  <c r="AV390" i="2"/>
  <c r="AV504" i="2"/>
  <c r="AV215" i="2"/>
  <c r="AV73" i="2"/>
  <c r="AV19" i="2"/>
  <c r="AV507" i="2"/>
  <c r="AV600" i="2"/>
  <c r="AV272" i="2"/>
  <c r="AV413" i="2"/>
  <c r="AV208" i="2"/>
  <c r="AV46" i="2"/>
  <c r="AV242" i="2"/>
  <c r="AV590" i="2"/>
  <c r="AV139" i="2"/>
  <c r="AV359" i="2"/>
  <c r="AV532" i="2"/>
  <c r="AV548" i="2"/>
  <c r="AV343" i="2"/>
  <c r="AV358" i="2"/>
  <c r="AV166" i="2"/>
  <c r="AV552" i="2"/>
  <c r="AV144" i="2"/>
  <c r="AV414" i="2"/>
  <c r="AV462" i="2"/>
  <c r="AV253" i="2"/>
  <c r="AV451" i="2"/>
  <c r="AV672" i="2"/>
  <c r="AV374" i="2"/>
  <c r="AV434" i="2"/>
  <c r="AV317" i="2"/>
  <c r="AV448" i="2"/>
  <c r="AV542" i="2"/>
  <c r="AV602" i="2"/>
  <c r="AV713" i="2"/>
  <c r="AV300" i="2"/>
  <c r="AV518" i="2"/>
  <c r="AV6" i="2"/>
  <c r="AV278" i="2"/>
  <c r="AV241" i="2"/>
  <c r="AV296" i="2"/>
  <c r="AV394" i="2"/>
  <c r="AV679" i="2"/>
  <c r="AV155" i="2"/>
  <c r="AV52" i="2"/>
  <c r="AV603" i="2"/>
  <c r="AV258" i="2"/>
  <c r="AV485" i="2"/>
  <c r="AV616" i="2"/>
  <c r="AV669" i="2"/>
  <c r="AV405" i="2"/>
  <c r="AV14" i="2"/>
  <c r="AV571" i="2"/>
  <c r="Z29" i="3" l="1"/>
  <c r="X21" i="3"/>
  <c r="X109" i="3"/>
  <c r="X111" i="3"/>
  <c r="X73" i="3"/>
  <c r="Z58" i="3"/>
  <c r="X24" i="3"/>
  <c r="Z111" i="3"/>
  <c r="X53" i="3"/>
  <c r="X26" i="3"/>
  <c r="X113" i="3"/>
  <c r="X51" i="3"/>
  <c r="X18" i="3"/>
  <c r="X20" i="3"/>
  <c r="Z99" i="3"/>
  <c r="Z122" i="3"/>
  <c r="X27" i="3"/>
  <c r="X68" i="3"/>
  <c r="Z110" i="3"/>
  <c r="Z50" i="3"/>
  <c r="X116" i="3"/>
  <c r="Z9" i="3"/>
  <c r="X37" i="3"/>
  <c r="Z118" i="3"/>
  <c r="Z103" i="3"/>
  <c r="X33" i="3"/>
  <c r="X98" i="3"/>
  <c r="Z68" i="3"/>
  <c r="Z7" i="3"/>
  <c r="X8" i="3"/>
  <c r="X13" i="3"/>
  <c r="X35" i="3"/>
  <c r="X34" i="3"/>
  <c r="Z65" i="3"/>
  <c r="Z16" i="3"/>
  <c r="Z83" i="3"/>
  <c r="Z57" i="3"/>
  <c r="Z67" i="3"/>
  <c r="X74" i="3"/>
  <c r="X14" i="3"/>
  <c r="Z113" i="3"/>
  <c r="X10" i="3"/>
  <c r="Z46" i="3"/>
  <c r="Z36" i="3"/>
  <c r="X97" i="3"/>
  <c r="Z23" i="3"/>
  <c r="Z33" i="3"/>
  <c r="Z42" i="3"/>
  <c r="X78" i="3"/>
  <c r="X99" i="3"/>
  <c r="Z102" i="3"/>
  <c r="X122" i="3"/>
  <c r="Z86" i="3"/>
  <c r="Z69" i="3"/>
  <c r="X48" i="3"/>
  <c r="Z2" i="3"/>
  <c r="Z71" i="3"/>
  <c r="X54" i="3"/>
  <c r="X70" i="3"/>
  <c r="Z22" i="3"/>
  <c r="Z21" i="3"/>
  <c r="Z87" i="3"/>
  <c r="X12" i="3"/>
  <c r="X52" i="3"/>
  <c r="Z25" i="3"/>
  <c r="X4" i="3"/>
  <c r="Z61" i="3"/>
  <c r="Z44" i="3"/>
  <c r="X49" i="3"/>
  <c r="X115" i="3"/>
  <c r="X6" i="3"/>
  <c r="X62" i="3"/>
  <c r="Z28" i="3"/>
  <c r="Z15" i="3"/>
  <c r="Z88" i="3"/>
  <c r="Z37" i="3"/>
  <c r="X44" i="3"/>
  <c r="Z51" i="3"/>
  <c r="X41" i="3"/>
  <c r="Z117" i="3"/>
  <c r="Z31" i="3"/>
  <c r="Z109" i="3"/>
  <c r="X36" i="3"/>
  <c r="X60" i="3"/>
  <c r="Z62" i="3"/>
  <c r="X102" i="3"/>
  <c r="X57" i="3"/>
  <c r="X11" i="3"/>
  <c r="Z18" i="3"/>
  <c r="Z104" i="3"/>
  <c r="Z60" i="3"/>
  <c r="X71" i="3"/>
  <c r="Z107" i="3"/>
  <c r="X15" i="3"/>
  <c r="X17" i="3"/>
  <c r="X43" i="3"/>
  <c r="X93" i="3"/>
  <c r="Z95" i="3"/>
  <c r="Z55" i="3"/>
  <c r="Z70" i="3"/>
  <c r="Z79" i="3"/>
  <c r="Z48" i="3"/>
  <c r="Z19" i="3"/>
  <c r="Z41" i="3"/>
  <c r="Z89" i="3"/>
  <c r="X100" i="3"/>
  <c r="X107" i="3"/>
  <c r="Z101" i="3"/>
  <c r="X63" i="3"/>
  <c r="Z20" i="3"/>
  <c r="Z92" i="3"/>
  <c r="X103" i="3"/>
  <c r="X2" i="3"/>
  <c r="Z108" i="3"/>
  <c r="X89" i="3"/>
  <c r="Z85" i="3"/>
  <c r="X56" i="3"/>
  <c r="X86" i="3"/>
  <c r="X117" i="3"/>
  <c r="X31" i="3"/>
  <c r="X76" i="3"/>
  <c r="X50" i="3"/>
  <c r="X84" i="3"/>
  <c r="X82" i="3"/>
  <c r="X59" i="3"/>
  <c r="Z115" i="3"/>
  <c r="X46" i="3"/>
  <c r="Z76" i="3"/>
  <c r="Z81" i="3"/>
  <c r="X69" i="3"/>
  <c r="Z120" i="3"/>
  <c r="X94" i="3"/>
  <c r="Z116" i="3"/>
  <c r="Z4" i="3"/>
  <c r="Z80" i="3"/>
  <c r="X9" i="3"/>
  <c r="Z27" i="3"/>
  <c r="X104" i="3"/>
  <c r="X65" i="3"/>
  <c r="X42" i="3"/>
  <c r="Z38" i="3"/>
  <c r="Z53" i="3"/>
  <c r="X72" i="3"/>
  <c r="Z72" i="3"/>
  <c r="Z121" i="3"/>
  <c r="X101" i="3"/>
  <c r="Z63" i="3"/>
  <c r="X90" i="3"/>
  <c r="Z119" i="3"/>
  <c r="X95" i="3"/>
  <c r="X61" i="3"/>
  <c r="Z49" i="3"/>
  <c r="Z75" i="3"/>
  <c r="Z105" i="3"/>
  <c r="Z78" i="3"/>
  <c r="Z14" i="3"/>
  <c r="X110" i="3"/>
  <c r="Z98" i="3"/>
  <c r="Z39" i="3"/>
  <c r="Z30" i="3"/>
  <c r="Z94" i="3"/>
  <c r="X47" i="3"/>
  <c r="X120" i="3"/>
  <c r="Z12" i="3"/>
  <c r="Z3" i="3"/>
  <c r="Z73" i="3"/>
  <c r="X108" i="3"/>
  <c r="X7" i="3"/>
  <c r="X22" i="3"/>
  <c r="Z26" i="3"/>
  <c r="Z114" i="3"/>
  <c r="X25" i="3"/>
  <c r="Z66" i="3"/>
  <c r="Z34" i="3"/>
  <c r="X96" i="3"/>
  <c r="Z59" i="3"/>
  <c r="X79" i="3"/>
  <c r="Z6" i="3"/>
  <c r="Z97" i="3"/>
  <c r="Z17" i="3"/>
  <c r="Z90" i="3"/>
  <c r="Z91" i="3"/>
  <c r="Z56" i="3"/>
  <c r="Z45" i="3"/>
  <c r="Z52" i="3"/>
  <c r="Z11" i="3"/>
  <c r="X114" i="3"/>
  <c r="Z5" i="3"/>
  <c r="X19" i="3"/>
  <c r="Z40" i="3"/>
  <c r="X23" i="3"/>
  <c r="Z24" i="3"/>
  <c r="X77" i="3"/>
  <c r="Z10" i="3"/>
  <c r="X38" i="3"/>
  <c r="X75" i="3"/>
  <c r="X64" i="3"/>
  <c r="X55" i="3"/>
  <c r="X80" i="3"/>
  <c r="X32" i="3"/>
  <c r="Z74" i="3"/>
  <c r="X66" i="3"/>
  <c r="Z32" i="3"/>
  <c r="Z13" i="3"/>
  <c r="X58" i="3"/>
  <c r="X121" i="3"/>
  <c r="Z64" i="3"/>
  <c r="Z93" i="3"/>
  <c r="X16" i="3"/>
  <c r="X91" i="3"/>
  <c r="Z47" i="3"/>
  <c r="X81" i="3"/>
  <c r="X88" i="3"/>
  <c r="X87" i="3"/>
  <c r="X83" i="3"/>
  <c r="Z96" i="3"/>
  <c r="X5" i="3"/>
  <c r="X105" i="3"/>
  <c r="Z35" i="3"/>
  <c r="Z77" i="3"/>
  <c r="X92" i="3"/>
  <c r="X85" i="3"/>
  <c r="Z112" i="3"/>
  <c r="X106" i="3"/>
  <c r="Z106" i="3"/>
  <c r="X118" i="3"/>
  <c r="X30" i="3"/>
  <c r="X67" i="3"/>
  <c r="X3" i="3"/>
  <c r="X119" i="3"/>
  <c r="X29" i="3"/>
  <c r="X40" i="3"/>
  <c r="Z8" i="3"/>
  <c r="Z54" i="3"/>
  <c r="X39" i="3"/>
  <c r="X28" i="3"/>
  <c r="Z84" i="3"/>
  <c r="Z82" i="3"/>
  <c r="Z43" i="3"/>
  <c r="X112" i="3"/>
  <c r="X45" i="3"/>
  <c r="Z100" i="3"/>
</calcChain>
</file>

<file path=xl/sharedStrings.xml><?xml version="1.0" encoding="utf-8"?>
<sst xmlns="http://schemas.openxmlformats.org/spreadsheetml/2006/main" count="10474" uniqueCount="3191">
  <si>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</si>
  <si>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</si>
  <si>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</si>
  <si>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</si>
  <si>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</si>
  <si>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</si>
  <si>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</si>
  <si>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</si>
  <si>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</si>
  <si>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</si>
  <si>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</si>
  <si>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</si>
  <si>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</si>
  <si>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</si>
  <si>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</si>
  <si>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</si>
  <si>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</si>
  <si>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</si>
  <si>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</si>
  <si>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</si>
  <si>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</si>
  <si>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</si>
  <si>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</si>
  <si>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</si>
  <si>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</si>
  <si>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Bharti Airtel Ltd</t>
  </si>
  <si>
    <t>BHARTIARTL</t>
  </si>
  <si>
    <t>Telecom Services</t>
  </si>
  <si>
    <t>ICICI Bank Ltd</t>
  </si>
  <si>
    <t>ICICIBANK</t>
  </si>
  <si>
    <t>Infosys Ltd</t>
  </si>
  <si>
    <t>INFY</t>
  </si>
  <si>
    <t>State Bank of India</t>
  </si>
  <si>
    <t>SBIN</t>
  </si>
  <si>
    <t>Public Banks</t>
  </si>
  <si>
    <t>Hindustan Unilever Ltd</t>
  </si>
  <si>
    <t>HINDUNILVR</t>
  </si>
  <si>
    <t>FMCG - Household Products</t>
  </si>
  <si>
    <t>ITC Ltd</t>
  </si>
  <si>
    <t>ITC</t>
  </si>
  <si>
    <t>FMCG - Tobacco</t>
  </si>
  <si>
    <t>Life Insurance Corporation Of India</t>
  </si>
  <si>
    <t>LICI</t>
  </si>
  <si>
    <t>Insurance</t>
  </si>
  <si>
    <t>HCL Technologies Ltd</t>
  </si>
  <si>
    <t>HCLTECH</t>
  </si>
  <si>
    <t>Larsen and Toubro Ltd</t>
  </si>
  <si>
    <t>LT</t>
  </si>
  <si>
    <t>Construction &amp; Engineering</t>
  </si>
  <si>
    <t>Sun Pharmaceutical Industries Ltd</t>
  </si>
  <si>
    <t>SUNPHARMA</t>
  </si>
  <si>
    <t>Pharmaceuticals</t>
  </si>
  <si>
    <t>Bajaj Finance Ltd</t>
  </si>
  <si>
    <t>BAJFINANCE</t>
  </si>
  <si>
    <t>Consumer Finance</t>
  </si>
  <si>
    <t>NTPC Ltd</t>
  </si>
  <si>
    <t>NTPC</t>
  </si>
  <si>
    <t>Power Generation</t>
  </si>
  <si>
    <t>Maruti Suzuki India Ltd</t>
  </si>
  <si>
    <t>MARUTI</t>
  </si>
  <si>
    <t>Four Wheelers</t>
  </si>
  <si>
    <t>Oil and Natural Gas Corporation Ltd</t>
  </si>
  <si>
    <t>ONGC</t>
  </si>
  <si>
    <t>Oil &amp; Gas - Exploration &amp; Production</t>
  </si>
  <si>
    <t>Axis Bank Ltd</t>
  </si>
  <si>
    <t>AXISBANK</t>
  </si>
  <si>
    <t>Mahindra and Mahindra Ltd</t>
  </si>
  <si>
    <t>M&amp;M</t>
  </si>
  <si>
    <t>Kotak Mahindra Bank Ltd</t>
  </si>
  <si>
    <t>KOTAKBANK</t>
  </si>
  <si>
    <t>Adani Enterprises Ltd</t>
  </si>
  <si>
    <t>ADANIENT</t>
  </si>
  <si>
    <t>Commodities Trading</t>
  </si>
  <si>
    <t>Tata Motors Ltd</t>
  </si>
  <si>
    <t>TATAMOTORS</t>
  </si>
  <si>
    <t>UltraTech Cement Ltd</t>
  </si>
  <si>
    <t>ULTRACEMCO</t>
  </si>
  <si>
    <t>Cement</t>
  </si>
  <si>
    <t>Bajaj Auto Ltd</t>
  </si>
  <si>
    <t>BAJAJ-AUTO</t>
  </si>
  <si>
    <t>Two Wheelers</t>
  </si>
  <si>
    <t>Titan Company Ltd</t>
  </si>
  <si>
    <t>TITAN</t>
  </si>
  <si>
    <t>Precious Metals, Jewellery &amp; Watches</t>
  </si>
  <si>
    <t>Power Grid Corporation of India Ltd</t>
  </si>
  <si>
    <t>POWERGRID</t>
  </si>
  <si>
    <t>Power Transmission &amp; Distribution</t>
  </si>
  <si>
    <t>Avenue Supermarts Ltd</t>
  </si>
  <si>
    <t>DMART</t>
  </si>
  <si>
    <t>Retail - Department Stores</t>
  </si>
  <si>
    <t>Coal India Ltd</t>
  </si>
  <si>
    <t>COALINDIA</t>
  </si>
  <si>
    <t>Mining - Coal</t>
  </si>
  <si>
    <t>Adani Ports and Special Economic Zone Ltd</t>
  </si>
  <si>
    <t>ADANIPORTS</t>
  </si>
  <si>
    <t>Ports</t>
  </si>
  <si>
    <t>Bajaj Finserv Ltd</t>
  </si>
  <si>
    <t>BAJAJFINSV</t>
  </si>
  <si>
    <t>Asian Paints Ltd</t>
  </si>
  <si>
    <t>ASIANPAINT</t>
  </si>
  <si>
    <t>Paints</t>
  </si>
  <si>
    <t>Adani Green Energy Ltd</t>
  </si>
  <si>
    <t>ADANIGREEN</t>
  </si>
  <si>
    <t>Renewable Energy</t>
  </si>
  <si>
    <t>Hindustan Aeronautics Ltd</t>
  </si>
  <si>
    <t>HAL</t>
  </si>
  <si>
    <t>Aerospace &amp; Defense Equipments</t>
  </si>
  <si>
    <t>Wipro Ltd</t>
  </si>
  <si>
    <t>WIPRO</t>
  </si>
  <si>
    <t>Trent Ltd</t>
  </si>
  <si>
    <t>TRENT</t>
  </si>
  <si>
    <t>Retail - Apparel</t>
  </si>
  <si>
    <t>Siemens Ltd</t>
  </si>
  <si>
    <t>SIEMENS</t>
  </si>
  <si>
    <t>Conglomerates</t>
  </si>
  <si>
    <t>JSW Steel Ltd</t>
  </si>
  <si>
    <t>JSWSTEEL</t>
  </si>
  <si>
    <t>Iron &amp; Steel</t>
  </si>
  <si>
    <t>Nestle India Ltd</t>
  </si>
  <si>
    <t>NESTLEIND</t>
  </si>
  <si>
    <t>FMCG - Foods</t>
  </si>
  <si>
    <t>Adani Power Ltd</t>
  </si>
  <si>
    <t>ADANIPOWER</t>
  </si>
  <si>
    <t>Zomato Ltd</t>
  </si>
  <si>
    <t>ZOMATO</t>
  </si>
  <si>
    <t>Online Services</t>
  </si>
  <si>
    <t>Indian Oil Corporation Ltd</t>
  </si>
  <si>
    <t>IOC</t>
  </si>
  <si>
    <t>Hindustan Zinc Ltd</t>
  </si>
  <si>
    <t>HINDZINC</t>
  </si>
  <si>
    <t>Mining - Diversified</t>
  </si>
  <si>
    <t>Jio Financial Services Ltd</t>
  </si>
  <si>
    <t>JIOFIN</t>
  </si>
  <si>
    <t>DLF Ltd</t>
  </si>
  <si>
    <t>DLF</t>
  </si>
  <si>
    <t>Real Estate</t>
  </si>
  <si>
    <t>Tata Steel Ltd</t>
  </si>
  <si>
    <t>TATASTEEL</t>
  </si>
  <si>
    <t>Bharat Electronics Ltd</t>
  </si>
  <si>
    <t>BEL</t>
  </si>
  <si>
    <t>Electronic Equipments</t>
  </si>
  <si>
    <t>Indian Railway Finance Corp Ltd</t>
  </si>
  <si>
    <t>IRFC</t>
  </si>
  <si>
    <t>Specialized Finance</t>
  </si>
  <si>
    <t>Vedanta Ltd</t>
  </si>
  <si>
    <t>VEDL</t>
  </si>
  <si>
    <t>Metals - Diversified</t>
  </si>
  <si>
    <t>Varun Beverages Ltd</t>
  </si>
  <si>
    <t>VBL</t>
  </si>
  <si>
    <t>Soft Drinks</t>
  </si>
  <si>
    <t>Grasim Industries Ltd</t>
  </si>
  <si>
    <t>GRASIM</t>
  </si>
  <si>
    <t>LTIMindtree Ltd</t>
  </si>
  <si>
    <t>LTIM</t>
  </si>
  <si>
    <t>SBI Life Insurance Company Ltd</t>
  </si>
  <si>
    <t>SBILIFE</t>
  </si>
  <si>
    <t>Interglobe Aviation Ltd</t>
  </si>
  <si>
    <t>INDIGO</t>
  </si>
  <si>
    <t>Airlines</t>
  </si>
  <si>
    <t>ABB India Ltd</t>
  </si>
  <si>
    <t>ABB</t>
  </si>
  <si>
    <t>Heavy Electrical Equipments</t>
  </si>
  <si>
    <t>Hindalco Industries Ltd</t>
  </si>
  <si>
    <t>HINDALCO</t>
  </si>
  <si>
    <t>Metals - Aluminium</t>
  </si>
  <si>
    <t>Pidilite Industries Ltd</t>
  </si>
  <si>
    <t>PIDILITIND</t>
  </si>
  <si>
    <t>Diversified Chemicals</t>
  </si>
  <si>
    <t>Tech Mahindra Ltd</t>
  </si>
  <si>
    <t>TECHM</t>
  </si>
  <si>
    <t>Power Finance Corporation Ltd</t>
  </si>
  <si>
    <t>PFC</t>
  </si>
  <si>
    <t>HDFC Life Insurance Company Ltd</t>
  </si>
  <si>
    <t>HDFCLIFE</t>
  </si>
  <si>
    <t>Gail (India) Ltd</t>
  </si>
  <si>
    <t>GAIL</t>
  </si>
  <si>
    <t>Gas Distribution</t>
  </si>
  <si>
    <t>Ambuja Cements Ltd</t>
  </si>
  <si>
    <t>AMBUJACEM</t>
  </si>
  <si>
    <t>Britannia Industries Ltd</t>
  </si>
  <si>
    <t>BRITANNIA</t>
  </si>
  <si>
    <t>Tata Power Company Ltd</t>
  </si>
  <si>
    <t>TATAPOWER</t>
  </si>
  <si>
    <t>Bharat Petroleum Corporation Ltd</t>
  </si>
  <si>
    <t>BPCL</t>
  </si>
  <si>
    <t>Divi's Laboratories Ltd</t>
  </si>
  <si>
    <t>DIVISLAB</t>
  </si>
  <si>
    <t>Labs &amp; Life Sciences Services</t>
  </si>
  <si>
    <t>Samvardhana Motherson International Ltd</t>
  </si>
  <si>
    <t>MOTHERSON</t>
  </si>
  <si>
    <t>Auto Parts</t>
  </si>
  <si>
    <t>REC Limited</t>
  </si>
  <si>
    <t>RECLTD</t>
  </si>
  <si>
    <t>Godrej Consumer Products Ltd</t>
  </si>
  <si>
    <t>GODREJCP</t>
  </si>
  <si>
    <t>FMCG - Personal Products</t>
  </si>
  <si>
    <t>Cipla Ltd</t>
  </si>
  <si>
    <t>CIPLA</t>
  </si>
  <si>
    <t>Bank of Baroda Ltd</t>
  </si>
  <si>
    <t>BANKBARODA</t>
  </si>
  <si>
    <t>Eicher Motors Ltd</t>
  </si>
  <si>
    <t>EICHERMOT</t>
  </si>
  <si>
    <t>Trucks &amp; Buses</t>
  </si>
  <si>
    <t>TVS Motor Company Ltd</t>
  </si>
  <si>
    <t>TVSMOTOR</t>
  </si>
  <si>
    <t>Cholamandalam Investment and Finance Company Ltd</t>
  </si>
  <si>
    <t>CHOLAFIN</t>
  </si>
  <si>
    <t>Shriram Finance Ltd</t>
  </si>
  <si>
    <t>SHRIRAMFIN</t>
  </si>
  <si>
    <t>Bajaj Housing Finance Ltd</t>
  </si>
  <si>
    <t>BAJAJHFL</t>
  </si>
  <si>
    <t>JSW Energy Ltd</t>
  </si>
  <si>
    <t>JSWENERGY</t>
  </si>
  <si>
    <t>Punjab National Bank</t>
  </si>
  <si>
    <t>PNB</t>
  </si>
  <si>
    <t>Havells India Ltd</t>
  </si>
  <si>
    <t>HAVELLS</t>
  </si>
  <si>
    <t>Electrical Components &amp; Equipments</t>
  </si>
  <si>
    <t>Torrent Pharmaceuticals Ltd</t>
  </si>
  <si>
    <t>TORNTPHARM</t>
  </si>
  <si>
    <t>Macrotech Developers Ltd</t>
  </si>
  <si>
    <t>LODHA</t>
  </si>
  <si>
    <t>Adani Energy Solutions Ltd</t>
  </si>
  <si>
    <t>ADANIENSOL</t>
  </si>
  <si>
    <t>Power Infrastructure</t>
  </si>
  <si>
    <t>Bajaj Holdings and Investment Ltd</t>
  </si>
  <si>
    <t>BAJAJHLDNG</t>
  </si>
  <si>
    <t>Asset Management</t>
  </si>
  <si>
    <t>Tata Consumer Products Ltd</t>
  </si>
  <si>
    <t>TATACONSUM</t>
  </si>
  <si>
    <t>Tea &amp; Coffee</t>
  </si>
  <si>
    <t>United Spirits Ltd</t>
  </si>
  <si>
    <t>UNITDSPR</t>
  </si>
  <si>
    <t>Alcoholic Beverages</t>
  </si>
  <si>
    <t>Dr Reddy's Laboratories Ltd</t>
  </si>
  <si>
    <t>DRREDDY</t>
  </si>
  <si>
    <t>Hero MotoCorp Ltd</t>
  </si>
  <si>
    <t>HEROMOTOCO</t>
  </si>
  <si>
    <t>CG Power and Industrial Solutions Ltd</t>
  </si>
  <si>
    <t>CGPOWER</t>
  </si>
  <si>
    <t>ICICI Prudential Life Insurance Company Ltd</t>
  </si>
  <si>
    <t>ICICIPRULI</t>
  </si>
  <si>
    <t>Bosch Ltd</t>
  </si>
  <si>
    <t>BOSCHLTD</t>
  </si>
  <si>
    <t>Polycab India Ltd</t>
  </si>
  <si>
    <t>POLYCAB</t>
  </si>
  <si>
    <t>Indusind Bank Ltd</t>
  </si>
  <si>
    <t>INDUSINDBK</t>
  </si>
  <si>
    <t>Zydus Lifesciences Ltd</t>
  </si>
  <si>
    <t>ZYDUSLIFE</t>
  </si>
  <si>
    <t>Info Edge (India) Ltd</t>
  </si>
  <si>
    <t>NAUKRI</t>
  </si>
  <si>
    <t>ICICI Lombard General Insurance Company Ltd</t>
  </si>
  <si>
    <t>ICICIGI</t>
  </si>
  <si>
    <t>Indian Overseas Bank</t>
  </si>
  <si>
    <t>IOB</t>
  </si>
  <si>
    <t>Mankind Pharma Ltd</t>
  </si>
  <si>
    <t>MANKIND</t>
  </si>
  <si>
    <t>Jindal Steel And Power Ltd</t>
  </si>
  <si>
    <t>JINDALSTEL</t>
  </si>
  <si>
    <t>Rail Vikas Nigam Ltd</t>
  </si>
  <si>
    <t>RVNL</t>
  </si>
  <si>
    <t>Suzlon Energy Ltd</t>
  </si>
  <si>
    <t>SUZLON</t>
  </si>
  <si>
    <t>Renewable Energy Equipment &amp; Services</t>
  </si>
  <si>
    <t>Colgate-Palmolive (India) Ltd</t>
  </si>
  <si>
    <t>COLPAL</t>
  </si>
  <si>
    <t>Dabur India Ltd</t>
  </si>
  <si>
    <t>DABUR</t>
  </si>
  <si>
    <t>Cummins India Ltd</t>
  </si>
  <si>
    <t>CUMMINSIND</t>
  </si>
  <si>
    <t>Industrial Machinery</t>
  </si>
  <si>
    <t>Lupin Ltd</t>
  </si>
  <si>
    <t>LUPIN</t>
  </si>
  <si>
    <t>Solar Industries India Ltd</t>
  </si>
  <si>
    <t>SOLARINDS</t>
  </si>
  <si>
    <t>Commodity Chemicals</t>
  </si>
  <si>
    <t>Indus Towers Ltd</t>
  </si>
  <si>
    <t>INDUSTOWER</t>
  </si>
  <si>
    <t>Telecom Infrastructure</t>
  </si>
  <si>
    <t>Canara Bank Ltd</t>
  </si>
  <si>
    <t>CANBK</t>
  </si>
  <si>
    <t>Apollo Hospitals Enterprise Ltd</t>
  </si>
  <si>
    <t>APOLLOHOSP</t>
  </si>
  <si>
    <t>Hospitals &amp; Diagnostic Centres</t>
  </si>
  <si>
    <t>Oracle Financial Services Software Ltd</t>
  </si>
  <si>
    <t>OFSS</t>
  </si>
  <si>
    <t>Software Services</t>
  </si>
  <si>
    <t>GMR Airports Ltd</t>
  </si>
  <si>
    <t>GMRINFRA</t>
  </si>
  <si>
    <t>Indian Hotels Company Ltd</t>
  </si>
  <si>
    <t>INDHOTEL</t>
  </si>
  <si>
    <t>Hotels, Resorts &amp; Cruise Lines</t>
  </si>
  <si>
    <t>Shree Cement Ltd</t>
  </si>
  <si>
    <t>SHREECEM</t>
  </si>
  <si>
    <t>NHPC Ltd</t>
  </si>
  <si>
    <t>NHPC</t>
  </si>
  <si>
    <t>Bharat Heavy Electricals Ltd</t>
  </si>
  <si>
    <t>BHEL</t>
  </si>
  <si>
    <t>Oil India Ltd</t>
  </si>
  <si>
    <t>OIL</t>
  </si>
  <si>
    <t>Torrent Power Ltd</t>
  </si>
  <si>
    <t>TORNTPOWER</t>
  </si>
  <si>
    <t>Union Bank of India Ltd</t>
  </si>
  <si>
    <t>UNIONBANK</t>
  </si>
  <si>
    <t>HDFC Asset Management Company Ltd</t>
  </si>
  <si>
    <t>HDFCAMC</t>
  </si>
  <si>
    <t>IDBI Bank Ltd</t>
  </si>
  <si>
    <t>IDBI</t>
  </si>
  <si>
    <t>Private Bank</t>
  </si>
  <si>
    <t>Max Healthcare Institute Ltd</t>
  </si>
  <si>
    <t>MAXHEALTH</t>
  </si>
  <si>
    <t>Marico Ltd</t>
  </si>
  <si>
    <t>MARICO</t>
  </si>
  <si>
    <t>Hindustan Petroleum Corp Ltd</t>
  </si>
  <si>
    <t>HINDPETRO</t>
  </si>
  <si>
    <t>Aurobindo Pharma Ltd</t>
  </si>
  <si>
    <t>AUROPHARMA</t>
  </si>
  <si>
    <t>Adani Total Gas Ltd</t>
  </si>
  <si>
    <t>ATGL</t>
  </si>
  <si>
    <t>Mazagon Dock Shipbuilders Ltd</t>
  </si>
  <si>
    <t>MAZDOCK</t>
  </si>
  <si>
    <t>Shipbuilding</t>
  </si>
  <si>
    <t>Dixon Technologies (India) Ltd</t>
  </si>
  <si>
    <t>DIXON</t>
  </si>
  <si>
    <t>Home Electronics &amp; Appliances</t>
  </si>
  <si>
    <t>Godrej Properties Ltd</t>
  </si>
  <si>
    <t>GODREJPROP</t>
  </si>
  <si>
    <t>Tube Investments of India Ltd</t>
  </si>
  <si>
    <t>TIINDIA</t>
  </si>
  <si>
    <t>Cycles</t>
  </si>
  <si>
    <t>Persistent Systems Ltd</t>
  </si>
  <si>
    <t>PERSISTENT</t>
  </si>
  <si>
    <t>PB Fintech Ltd</t>
  </si>
  <si>
    <t>POLICYBZR</t>
  </si>
  <si>
    <t>Muthoot Finance Ltd</t>
  </si>
  <si>
    <t>MUTHOOTFIN</t>
  </si>
  <si>
    <t>Prestige Estates Projects Ltd</t>
  </si>
  <si>
    <t>PRESTIGE</t>
  </si>
  <si>
    <t>Alkem Laboratories Ltd</t>
  </si>
  <si>
    <t>ALKEM</t>
  </si>
  <si>
    <t>Kalyan Jewellers India Ltd</t>
  </si>
  <si>
    <t>KALYANKJIL</t>
  </si>
  <si>
    <t>SBI Cards and Payment Services Ltd</t>
  </si>
  <si>
    <t>SBICARD</t>
  </si>
  <si>
    <t>Payment Infrastructure</t>
  </si>
  <si>
    <t>Indian Bank</t>
  </si>
  <si>
    <t>INDIANB</t>
  </si>
  <si>
    <t>Bharti Hexacom Ltd</t>
  </si>
  <si>
    <t>BHARTIHEXA</t>
  </si>
  <si>
    <t>Indian Railway Catering and Tourism Corporation Ltd</t>
  </si>
  <si>
    <t>IRCTC</t>
  </si>
  <si>
    <t>SRF Ltd</t>
  </si>
  <si>
    <t>SRF</t>
  </si>
  <si>
    <t>PI Industries Ltd</t>
  </si>
  <si>
    <t>PIIND</t>
  </si>
  <si>
    <t>NMDC Ltd</t>
  </si>
  <si>
    <t>NMDC</t>
  </si>
  <si>
    <t>Mining - Iron Ore</t>
  </si>
  <si>
    <t>Yes Bank Ltd</t>
  </si>
  <si>
    <t>YESBANK</t>
  </si>
  <si>
    <t>Bharat Forge Ltd</t>
  </si>
  <si>
    <t>BHARATFORG</t>
  </si>
  <si>
    <t>JSW Infrastructure Ltd</t>
  </si>
  <si>
    <t>JSWINFRA</t>
  </si>
  <si>
    <t>Vodafone Idea Ltd</t>
  </si>
  <si>
    <t>IDEA</t>
  </si>
  <si>
    <t>Linde India Ltd</t>
  </si>
  <si>
    <t>LINDEINDIA</t>
  </si>
  <si>
    <t>General Insurance Corporation of India</t>
  </si>
  <si>
    <t>GICRE</t>
  </si>
  <si>
    <t>Berger Paints India Ltd</t>
  </si>
  <si>
    <t>BERGEPAINT</t>
  </si>
  <si>
    <t>Supreme Industries Ltd</t>
  </si>
  <si>
    <t>SUPREMEIND</t>
  </si>
  <si>
    <t>Plastic Products</t>
  </si>
  <si>
    <t>Ashok Leyland Ltd</t>
  </si>
  <si>
    <t>ASHOKLEY</t>
  </si>
  <si>
    <t>Oberoi Realty Ltd</t>
  </si>
  <si>
    <t>OBEROIRLTY</t>
  </si>
  <si>
    <t>Jindal Stainless Ltd</t>
  </si>
  <si>
    <t>JSL</t>
  </si>
  <si>
    <t>Schaeffler India Ltd</t>
  </si>
  <si>
    <t>SCHAEFFLER</t>
  </si>
  <si>
    <t>Voltas Ltd</t>
  </si>
  <si>
    <t>VOLTAS</t>
  </si>
  <si>
    <t>Phoenix Mills Ltd</t>
  </si>
  <si>
    <t>PHOENIXLTD</t>
  </si>
  <si>
    <t>UNO Minda Ltd</t>
  </si>
  <si>
    <t>UNOMINDA</t>
  </si>
  <si>
    <t>Abbott India Ltd</t>
  </si>
  <si>
    <t>ABBOTINDIA</t>
  </si>
  <si>
    <t>Indian Renewable Energy Development Agency Ltd</t>
  </si>
  <si>
    <t>IREDA</t>
  </si>
  <si>
    <t>Hitachi Energy India Ltd</t>
  </si>
  <si>
    <t>POWERINDIA</t>
  </si>
  <si>
    <t>Aditya Birla Capital Ltd</t>
  </si>
  <si>
    <t>ABCAPITAL</t>
  </si>
  <si>
    <t>Diversified Financials</t>
  </si>
  <si>
    <t>Tata Communications Ltd</t>
  </si>
  <si>
    <t>TATACOMM</t>
  </si>
  <si>
    <t>Patanjali Foods Ltd</t>
  </si>
  <si>
    <t>PATANJALI</t>
  </si>
  <si>
    <t>Packaged Foods &amp; Meats</t>
  </si>
  <si>
    <t>Fertilisers And Chemicals Travancore Ltd</t>
  </si>
  <si>
    <t>FACT</t>
  </si>
  <si>
    <t>Fertilizers &amp; Agro Chemicals</t>
  </si>
  <si>
    <t>Sundaram Finance Ltd</t>
  </si>
  <si>
    <t>SUNDARMFIN</t>
  </si>
  <si>
    <t>Thermax Limited</t>
  </si>
  <si>
    <t>THERMAX</t>
  </si>
  <si>
    <t>Steel Authority of India Ltd</t>
  </si>
  <si>
    <t>SAIL</t>
  </si>
  <si>
    <t>MRF Ltd</t>
  </si>
  <si>
    <t>MRF</t>
  </si>
  <si>
    <t>Tires &amp; Rubber</t>
  </si>
  <si>
    <t>UCO Bank</t>
  </si>
  <si>
    <t>UCOBANK</t>
  </si>
  <si>
    <t>United Breweries Ltd</t>
  </si>
  <si>
    <t>UBL</t>
  </si>
  <si>
    <t>BSE Ltd</t>
  </si>
  <si>
    <t>BSE</t>
  </si>
  <si>
    <t>Stock Exchanges &amp; Ratings</t>
  </si>
  <si>
    <t>Balkrishna Industries Ltd</t>
  </si>
  <si>
    <t>BALKRISIND</t>
  </si>
  <si>
    <t>Fsn E-Commerce Ventures Ltd</t>
  </si>
  <si>
    <t>NYKAA</t>
  </si>
  <si>
    <t>Wellness Services</t>
  </si>
  <si>
    <t>Procter &amp; Gamble Hygiene and Health Care Ltd</t>
  </si>
  <si>
    <t>PGHH</t>
  </si>
  <si>
    <t>Mphasis Ltd</t>
  </si>
  <si>
    <t>MPHASIS</t>
  </si>
  <si>
    <t>IDFC First Bank Ltd</t>
  </si>
  <si>
    <t>IDFCFIRSTB</t>
  </si>
  <si>
    <t>Container Corporation of India Ltd</t>
  </si>
  <si>
    <t>CONCOR</t>
  </si>
  <si>
    <t>Logistics</t>
  </si>
  <si>
    <t>Petronet LNG Ltd</t>
  </si>
  <si>
    <t>PETRONET</t>
  </si>
  <si>
    <t>Oil &amp; Gas - Storage &amp; Transportation</t>
  </si>
  <si>
    <t>L&amp;T Technology Services Ltd</t>
  </si>
  <si>
    <t>LTTS</t>
  </si>
  <si>
    <t>AU Small Finance Bank Ltd</t>
  </si>
  <si>
    <t>AUBANK</t>
  </si>
  <si>
    <t>Astral Ltd</t>
  </si>
  <si>
    <t>ASTRAL</t>
  </si>
  <si>
    <t>Building Products - Pipes</t>
  </si>
  <si>
    <t>Central Bank of India Ltd</t>
  </si>
  <si>
    <t>CENTRALBK</t>
  </si>
  <si>
    <t>SJVN Ltd</t>
  </si>
  <si>
    <t>SJVN</t>
  </si>
  <si>
    <t>Bank of India Ltd</t>
  </si>
  <si>
    <t>BANKINDIA</t>
  </si>
  <si>
    <t>Coromandel International Ltd</t>
  </si>
  <si>
    <t>COROMANDEL</t>
  </si>
  <si>
    <t>Coforge Ltd</t>
  </si>
  <si>
    <t>COFORGE</t>
  </si>
  <si>
    <t>Federal Bank Ltd</t>
  </si>
  <si>
    <t>FEDERALBNK</t>
  </si>
  <si>
    <t>Premier Energies Ltd</t>
  </si>
  <si>
    <t>PREMIERENE</t>
  </si>
  <si>
    <t>Tata Elxsi Ltd</t>
  </si>
  <si>
    <t>TATAELXSI</t>
  </si>
  <si>
    <t>Glenmark Pharmaceuticals Ltd</t>
  </si>
  <si>
    <t>GLENMARK</t>
  </si>
  <si>
    <t>GlaxoSmithKline Pharmaceuticals Ltd</t>
  </si>
  <si>
    <t>GLAXO</t>
  </si>
  <si>
    <t>Page Industries Ltd</t>
  </si>
  <si>
    <t>PAGEIND</t>
  </si>
  <si>
    <t>Apparel &amp; Accessories</t>
  </si>
  <si>
    <t>KPIT Technologies Ltd</t>
  </si>
  <si>
    <t>KPITTECH</t>
  </si>
  <si>
    <t>ACC Ltd</t>
  </si>
  <si>
    <t>ACC</t>
  </si>
  <si>
    <t>UPL Ltd</t>
  </si>
  <si>
    <t>UPL</t>
  </si>
  <si>
    <t>Housing and Urban Development Corporation Ltd</t>
  </si>
  <si>
    <t>HUDCO</t>
  </si>
  <si>
    <t>APL Apollo Tubes Ltd</t>
  </si>
  <si>
    <t>APLAPOLLO</t>
  </si>
  <si>
    <t>Gujarat Fluorochemicals Ltd</t>
  </si>
  <si>
    <t>FLUOROCHEM</t>
  </si>
  <si>
    <t>Specialty Chemicals</t>
  </si>
  <si>
    <t>One 97 Communications Ltd</t>
  </si>
  <si>
    <t>PAYTM</t>
  </si>
  <si>
    <t>Business Support Services</t>
  </si>
  <si>
    <t>Fortis Healthcare Ltd</t>
  </si>
  <si>
    <t>FORTIS</t>
  </si>
  <si>
    <t>Adani Wilmar Ltd</t>
  </si>
  <si>
    <t>AWL</t>
  </si>
  <si>
    <t>Ola Electric Mobility Ltd</t>
  </si>
  <si>
    <t>OLAELEC</t>
  </si>
  <si>
    <t>L&amp;T Finance Ltd</t>
  </si>
  <si>
    <t>LTF</t>
  </si>
  <si>
    <t>Escorts Kubota Ltd</t>
  </si>
  <si>
    <t>ESCORTS</t>
  </si>
  <si>
    <t>Tractors</t>
  </si>
  <si>
    <t>Motilal Oswal Financial Services Ltd</t>
  </si>
  <si>
    <t>MOTILALOFS</t>
  </si>
  <si>
    <t>Cochin Shipyard Ltd</t>
  </si>
  <si>
    <t>COCHINSHIP</t>
  </si>
  <si>
    <t>Sona BLW Precision Forgings Ltd</t>
  </si>
  <si>
    <t>SONACOMS</t>
  </si>
  <si>
    <t>Lloyds Metals And Energy Ltd</t>
  </si>
  <si>
    <t>LLOYDSME</t>
  </si>
  <si>
    <t>Tata Technologies Ltd</t>
  </si>
  <si>
    <t>TATATECH</t>
  </si>
  <si>
    <t>Exide Industries Ltd</t>
  </si>
  <si>
    <t>EXIDEIND</t>
  </si>
  <si>
    <t>Batteries</t>
  </si>
  <si>
    <t>Honeywell Automation India Ltd</t>
  </si>
  <si>
    <t>HONAUT</t>
  </si>
  <si>
    <t>Ge T&amp;D India Ltd</t>
  </si>
  <si>
    <t>GET&amp;D</t>
  </si>
  <si>
    <t>Gujarat Gas Ltd</t>
  </si>
  <si>
    <t>GUJGASLTD</t>
  </si>
  <si>
    <t>Blue Star Ltd</t>
  </si>
  <si>
    <t>BLUESTARCO</t>
  </si>
  <si>
    <t>Nippon Life India Asset Management Ltd</t>
  </si>
  <si>
    <t>NAM-INDIA</t>
  </si>
  <si>
    <t>Ajanta Pharma Ltd</t>
  </si>
  <si>
    <t>AJANTPHARM</t>
  </si>
  <si>
    <t>Biocon Ltd</t>
  </si>
  <si>
    <t>BIOCON</t>
  </si>
  <si>
    <t>Biotechnology</t>
  </si>
  <si>
    <t>Jubilant Foodworks Ltd</t>
  </si>
  <si>
    <t>JUBLFOOD</t>
  </si>
  <si>
    <t>Restaurants &amp; Cafes</t>
  </si>
  <si>
    <t>Bank of Maharashtra Ltd</t>
  </si>
  <si>
    <t>MAHABANK</t>
  </si>
  <si>
    <t>Bharat Dynamics Ltd</t>
  </si>
  <si>
    <t>BDL</t>
  </si>
  <si>
    <t>National Aluminium Co Ltd</t>
  </si>
  <si>
    <t>NATIONALUM</t>
  </si>
  <si>
    <t>Max Financial Services Ltd</t>
  </si>
  <si>
    <t>MFSL</t>
  </si>
  <si>
    <t>AIA Engineering Ltd</t>
  </si>
  <si>
    <t>AIAENG</t>
  </si>
  <si>
    <t>KEI Industries Ltd</t>
  </si>
  <si>
    <t>KEI</t>
  </si>
  <si>
    <t>Cables</t>
  </si>
  <si>
    <t>3M India Ltd</t>
  </si>
  <si>
    <t>3MINDIA</t>
  </si>
  <si>
    <t>Stationery</t>
  </si>
  <si>
    <t>Deepak Nitrite Ltd</t>
  </si>
  <si>
    <t>DEEPAKNTR</t>
  </si>
  <si>
    <t>Indraprastha Gas Ltd</t>
  </si>
  <si>
    <t>IGL</t>
  </si>
  <si>
    <t>NLC India Ltd</t>
  </si>
  <si>
    <t>NLCINDIA</t>
  </si>
  <si>
    <t>Apar Industries Ltd</t>
  </si>
  <si>
    <t>APARINDS</t>
  </si>
  <si>
    <t>IPCA Laboratories Ltd</t>
  </si>
  <si>
    <t>IPCALAB</t>
  </si>
  <si>
    <t>Cholamandalam Financial Holdings Ltd</t>
  </si>
  <si>
    <t>CHOLAHLDNG</t>
  </si>
  <si>
    <t>Godrej Industries Ltd</t>
  </si>
  <si>
    <t>GODREJIND</t>
  </si>
  <si>
    <t>Mahindra and Mahindra Financial Services Ltd</t>
  </si>
  <si>
    <t>M&amp;MFIN</t>
  </si>
  <si>
    <t>360 One Wam Ltd</t>
  </si>
  <si>
    <t>360ONE</t>
  </si>
  <si>
    <t>Investment Banking &amp; Brokerage</t>
  </si>
  <si>
    <t>Dalmia Bharat Ltd</t>
  </si>
  <si>
    <t>DALBHARAT</t>
  </si>
  <si>
    <t>New India Assurance Company Ltd</t>
  </si>
  <si>
    <t>NIACL</t>
  </si>
  <si>
    <t>IRB Infrastructure Developers Ltd</t>
  </si>
  <si>
    <t>IRB</t>
  </si>
  <si>
    <t>Punjab &amp; Sind Bank</t>
  </si>
  <si>
    <t>PSB</t>
  </si>
  <si>
    <t>Aditya Birla Fashion and Retail Ltd</t>
  </si>
  <si>
    <t>ABFRL</t>
  </si>
  <si>
    <t>BASF India Ltd</t>
  </si>
  <si>
    <t>BASF</t>
  </si>
  <si>
    <t>J K Cement Ltd</t>
  </si>
  <si>
    <t>JKCEMENT</t>
  </si>
  <si>
    <t>LIC Housing Finance Ltd</t>
  </si>
  <si>
    <t>LICHSGFIN</t>
  </si>
  <si>
    <t>Home Financing</t>
  </si>
  <si>
    <t>Syngene International Ltd</t>
  </si>
  <si>
    <t>SYNGENE</t>
  </si>
  <si>
    <t>Go Digit General Insurance Ltd</t>
  </si>
  <si>
    <t>GODIGIT</t>
  </si>
  <si>
    <t>Godfrey Phillips India Ltd</t>
  </si>
  <si>
    <t>GODFRYPHLP</t>
  </si>
  <si>
    <t>Metro Brands Ltd</t>
  </si>
  <si>
    <t>METROBRAND</t>
  </si>
  <si>
    <t>Footwear</t>
  </si>
  <si>
    <t>Star Health and Allied Insurance Company Ltd</t>
  </si>
  <si>
    <t>STARHEALTH</t>
  </si>
  <si>
    <t>Brainbees Solutions Ltd</t>
  </si>
  <si>
    <t>FIRSTCRY</t>
  </si>
  <si>
    <t>Tata Investment Corporation Ltd</t>
  </si>
  <si>
    <t>TATAINVEST</t>
  </si>
  <si>
    <t>Brigade Enterprises Ltd</t>
  </si>
  <si>
    <t>BRIGADE</t>
  </si>
  <si>
    <t>Apollo Tyres Ltd</t>
  </si>
  <si>
    <t>APOLLOTYRE</t>
  </si>
  <si>
    <t>Emami Ltd</t>
  </si>
  <si>
    <t>EMAMILTD</t>
  </si>
  <si>
    <t>Kaynes Technology India Ltd</t>
  </si>
  <si>
    <t>KAYNES</t>
  </si>
  <si>
    <t>Embassy Office Parks REIT</t>
  </si>
  <si>
    <t>EMBASSY</t>
  </si>
  <si>
    <t>KPR Mill Ltd</t>
  </si>
  <si>
    <t>KPRMILL</t>
  </si>
  <si>
    <t>Textiles</t>
  </si>
  <si>
    <t>CRISIL Ltd</t>
  </si>
  <si>
    <t>CRISIL</t>
  </si>
  <si>
    <t>Sun Tv Network Ltd</t>
  </si>
  <si>
    <t>SUNTV</t>
  </si>
  <si>
    <t>TV Channels &amp; Broadcasters</t>
  </si>
  <si>
    <t>Hindustan Copper Ltd</t>
  </si>
  <si>
    <t>HINDCOPPER</t>
  </si>
  <si>
    <t>Mining - Copper</t>
  </si>
  <si>
    <t>Endurance Technologies Ltd</t>
  </si>
  <si>
    <t>ENDURANCE</t>
  </si>
  <si>
    <t>Vedant Fashions Ltd</t>
  </si>
  <si>
    <t>MANYAVAR</t>
  </si>
  <si>
    <t>Mangalore Refinery and Petrochemicals Ltd</t>
  </si>
  <si>
    <t>MRPL</t>
  </si>
  <si>
    <t>Himadri Speciality Chemical Ltd</t>
  </si>
  <si>
    <t>HSCL</t>
  </si>
  <si>
    <t>Poonawalla Fincorp Ltd</t>
  </si>
  <si>
    <t>POONAWALLA</t>
  </si>
  <si>
    <t>Authum Investment &amp; Infrastructure Ltd</t>
  </si>
  <si>
    <t>AIIL</t>
  </si>
  <si>
    <t>Suven Pharmaceuticals Ltd</t>
  </si>
  <si>
    <t>SUVENPHAR</t>
  </si>
  <si>
    <t>NBCC (India) Ltd</t>
  </si>
  <si>
    <t>NBCC</t>
  </si>
  <si>
    <t>Century Textiles and Industries Ltd</t>
  </si>
  <si>
    <t>ABREL</t>
  </si>
  <si>
    <t>Paper Products</t>
  </si>
  <si>
    <t>Piramal Pharma Ltd</t>
  </si>
  <si>
    <t>PPLPHARMA</t>
  </si>
  <si>
    <t>Delhivery Ltd</t>
  </si>
  <si>
    <t>DELHIVERY</t>
  </si>
  <si>
    <t>Bandhan Bank Ltd</t>
  </si>
  <si>
    <t>BANDHANBNK</t>
  </si>
  <si>
    <t>Whirlpool of India Ltd</t>
  </si>
  <si>
    <t>WHIRLPOOL</t>
  </si>
  <si>
    <t>Bayer Cropscience Ltd</t>
  </si>
  <si>
    <t>BAYERCROP</t>
  </si>
  <si>
    <t>Motherson Sumi Wiring India Ltd</t>
  </si>
  <si>
    <t>MSUMI</t>
  </si>
  <si>
    <t>Sundram Fasteners Ltd</t>
  </si>
  <si>
    <t>SUNDRMFAST</t>
  </si>
  <si>
    <t>Multi Commodity Exchange of India Ltd</t>
  </si>
  <si>
    <t>MCX</t>
  </si>
  <si>
    <t>ZF Commercial Vehicle Control Systems India Ltd</t>
  </si>
  <si>
    <t>ZFCVINDIA</t>
  </si>
  <si>
    <t>Dr. Lal PathLabs Ltd</t>
  </si>
  <si>
    <t>LALPATHLAB</t>
  </si>
  <si>
    <t>Inox Wind Ltd</t>
  </si>
  <si>
    <t>INOXWIND</t>
  </si>
  <si>
    <t>TVS Holdings Ltd</t>
  </si>
  <si>
    <t>TVSHLTD</t>
  </si>
  <si>
    <t>Gland Pharma Ltd</t>
  </si>
  <si>
    <t>GLAND</t>
  </si>
  <si>
    <t>Tata Chemicals Ltd</t>
  </si>
  <si>
    <t>TATACHEM</t>
  </si>
  <si>
    <t>Central Depository Services (India) Ltd</t>
  </si>
  <si>
    <t>CDSL</t>
  </si>
  <si>
    <t>ICICI Securities Ltd</t>
  </si>
  <si>
    <t>ISEC</t>
  </si>
  <si>
    <t>Carborundum Universal Ltd</t>
  </si>
  <si>
    <t>CARBORUNIV</t>
  </si>
  <si>
    <t>Gillette India Ltd</t>
  </si>
  <si>
    <t>GILLETTE</t>
  </si>
  <si>
    <t>Sumitomo Chemical India Ltd</t>
  </si>
  <si>
    <t>SUMICHEM</t>
  </si>
  <si>
    <t>KEC International Ltd</t>
  </si>
  <si>
    <t>KEC</t>
  </si>
  <si>
    <t>Timken India Ltd</t>
  </si>
  <si>
    <t>TIMKEN</t>
  </si>
  <si>
    <t>Crompton Greaves Consumer Electricals Ltd</t>
  </si>
  <si>
    <t>CROMPTON</t>
  </si>
  <si>
    <t>Radico Khaitan Ltd</t>
  </si>
  <si>
    <t>RADICO</t>
  </si>
  <si>
    <t>Grindwell Norton Ltd</t>
  </si>
  <si>
    <t>GRINDWELL</t>
  </si>
  <si>
    <t>Emcure Pharmaceuticals Ltd</t>
  </si>
  <si>
    <t>EMCURE</t>
  </si>
  <si>
    <t>J B Chemicals and Pharmaceuticals Ltd</t>
  </si>
  <si>
    <t>JBCHEPHARM</t>
  </si>
  <si>
    <t>SKF India Ltd</t>
  </si>
  <si>
    <t>SKFINDIA</t>
  </si>
  <si>
    <t>Global Health Ltd</t>
  </si>
  <si>
    <t>MEDANTA</t>
  </si>
  <si>
    <t>Jyoti CNC Automation Ltd</t>
  </si>
  <si>
    <t>JYOTICNC</t>
  </si>
  <si>
    <t>Computer Hardware</t>
  </si>
  <si>
    <t>CESC Ltd</t>
  </si>
  <si>
    <t>CESC</t>
  </si>
  <si>
    <t>Pfizer Ltd</t>
  </si>
  <si>
    <t>PFIZER</t>
  </si>
  <si>
    <t>Aegis Logistics Ltd</t>
  </si>
  <si>
    <t>AEGISLOG</t>
  </si>
  <si>
    <t>Ratnamani Metals and Tubes Ltd</t>
  </si>
  <si>
    <t>RATNAMANI</t>
  </si>
  <si>
    <t>Hatsun Agro Product Ltd</t>
  </si>
  <si>
    <t>HATSUN</t>
  </si>
  <si>
    <t>Shyam Metalics and Energy Ltd</t>
  </si>
  <si>
    <t>SHYAMMETL</t>
  </si>
  <si>
    <t>Amara Raja Energy &amp; Mobility Ltd</t>
  </si>
  <si>
    <t>ARE&amp;M</t>
  </si>
  <si>
    <t>Narayana Hrudayalaya Ltd</t>
  </si>
  <si>
    <t>NH</t>
  </si>
  <si>
    <t>Anant Raj Ltd</t>
  </si>
  <si>
    <t>ANANTRAJ</t>
  </si>
  <si>
    <t>PNB Housing Finance Ltd</t>
  </si>
  <si>
    <t>PNBHOUSING</t>
  </si>
  <si>
    <t>EIH Ltd</t>
  </si>
  <si>
    <t>EIHOTEL</t>
  </si>
  <si>
    <t>Alembic Pharmaceuticals Ltd</t>
  </si>
  <si>
    <t>APLLTD</t>
  </si>
  <si>
    <t>Natco Pharma Ltd</t>
  </si>
  <si>
    <t>NATCOPHARM</t>
  </si>
  <si>
    <t>Gujarat State Petronet Ltd</t>
  </si>
  <si>
    <t>GSPL</t>
  </si>
  <si>
    <t>Laurus Labs Ltd</t>
  </si>
  <si>
    <t>LAURUSLABS</t>
  </si>
  <si>
    <t>Angel One Ltd</t>
  </si>
  <si>
    <t>ANGELONE</t>
  </si>
  <si>
    <t>ITI Ltd</t>
  </si>
  <si>
    <t>ITI</t>
  </si>
  <si>
    <t>Telecom Equipments</t>
  </si>
  <si>
    <t>Poly Medicure Ltd</t>
  </si>
  <si>
    <t>POLYMED</t>
  </si>
  <si>
    <t>Health Care Equipment &amp; Supplies</t>
  </si>
  <si>
    <t>Kansai Nerolac Paints Ltd</t>
  </si>
  <si>
    <t>KANSAINER</t>
  </si>
  <si>
    <t>Five-Star Business Finance Ltd</t>
  </si>
  <si>
    <t>FIVESTAR</t>
  </si>
  <si>
    <t>Kajaria Ceramics Ltd</t>
  </si>
  <si>
    <t>KAJARIACER</t>
  </si>
  <si>
    <t>Building Products - Ceramics</t>
  </si>
  <si>
    <t>Piramal Enterprises Ltd</t>
  </si>
  <si>
    <t>PEL</t>
  </si>
  <si>
    <t>Jindal SAW Ltd</t>
  </si>
  <si>
    <t>JINDALSAW</t>
  </si>
  <si>
    <t>CPSE ETF</t>
  </si>
  <si>
    <t>CPSEETF</t>
  </si>
  <si>
    <t>Equity</t>
  </si>
  <si>
    <t>Atul Ltd</t>
  </si>
  <si>
    <t>ATUL</t>
  </si>
  <si>
    <t>KIOCL Ltd</t>
  </si>
  <si>
    <t>KIOCL</t>
  </si>
  <si>
    <t>Castrol India Ltd</t>
  </si>
  <si>
    <t>CASTROLIND</t>
  </si>
  <si>
    <t>Bikaji Foods International Ltd</t>
  </si>
  <si>
    <t>BIKAJI</t>
  </si>
  <si>
    <t>Krishna Institute of Medical Sciences Ltd</t>
  </si>
  <si>
    <t>KIMS</t>
  </si>
  <si>
    <t>Kalpataru Projects International Ltd</t>
  </si>
  <si>
    <t>KPIL</t>
  </si>
  <si>
    <t>Signatureglobal (India) Ltd</t>
  </si>
  <si>
    <t>SIGNATURE</t>
  </si>
  <si>
    <t>Devyani International Ltd</t>
  </si>
  <si>
    <t>DEVYANI</t>
  </si>
  <si>
    <t>Elgi Equipments Ltd</t>
  </si>
  <si>
    <t>ELGIEQUIP</t>
  </si>
  <si>
    <t>Affle (India) Ltd</t>
  </si>
  <si>
    <t>AFFLE</t>
  </si>
  <si>
    <t>Advertising</t>
  </si>
  <si>
    <t>Triveni Turbine Ltd</t>
  </si>
  <si>
    <t>TRITURBINE</t>
  </si>
  <si>
    <t>Nuvama Wealth Management Ltd</t>
  </si>
  <si>
    <t>NUVAMA</t>
  </si>
  <si>
    <t>JBM Auto Ltd</t>
  </si>
  <si>
    <t>JBMA</t>
  </si>
  <si>
    <t>Computer Age Management Services Ltd</t>
  </si>
  <si>
    <t>CAMS</t>
  </si>
  <si>
    <t>Vinati Organics Ltd</t>
  </si>
  <si>
    <t>VINATIORGA</t>
  </si>
  <si>
    <t>Firstsource Solutions Ltd</t>
  </si>
  <si>
    <t>FSL</t>
  </si>
  <si>
    <t>Outsourced services</t>
  </si>
  <si>
    <t>CIE Automotive India Ltd</t>
  </si>
  <si>
    <t>CIEINDIA</t>
  </si>
  <si>
    <t>PTC Industries Ltd</t>
  </si>
  <si>
    <t>PTCIL</t>
  </si>
  <si>
    <t>Finolex Cables Ltd</t>
  </si>
  <si>
    <t>FINCABLES</t>
  </si>
  <si>
    <t>Jupiter Wagons Ltd</t>
  </si>
  <si>
    <t>JWL</t>
  </si>
  <si>
    <t>Rail</t>
  </si>
  <si>
    <t>Cyient Ltd</t>
  </si>
  <si>
    <t>CYIENT</t>
  </si>
  <si>
    <t>Aditya Birla Sun Life Amc Ltd</t>
  </si>
  <si>
    <t>ABSLAMC</t>
  </si>
  <si>
    <t>Aster DM Healthcare Ltd</t>
  </si>
  <si>
    <t>ASTERDM</t>
  </si>
  <si>
    <t>Ramco Cements Limited</t>
  </si>
  <si>
    <t>RAMCOCEM</t>
  </si>
  <si>
    <t>Reliance Power Ltd</t>
  </si>
  <si>
    <t>RPOWER</t>
  </si>
  <si>
    <t>PCBL Ltd</t>
  </si>
  <si>
    <t>PCBL</t>
  </si>
  <si>
    <t>Ircon International Ltd</t>
  </si>
  <si>
    <t>IRCON</t>
  </si>
  <si>
    <t>Tejas Networks Ltd</t>
  </si>
  <si>
    <t>TEJASNET</t>
  </si>
  <si>
    <t>Sobha Ltd</t>
  </si>
  <si>
    <t>SOBHA</t>
  </si>
  <si>
    <t>Nexus Select Trust</t>
  </si>
  <si>
    <t>NXST</t>
  </si>
  <si>
    <t>HFCL Ltd</t>
  </si>
  <si>
    <t>HFCL</t>
  </si>
  <si>
    <t>Mindspace Business Parks REIT</t>
  </si>
  <si>
    <t>MINDSPACE</t>
  </si>
  <si>
    <t>Concord Biotech Ltd</t>
  </si>
  <si>
    <t>CONCORDBIO</t>
  </si>
  <si>
    <t>Aarti Industries Ltd</t>
  </si>
  <si>
    <t>AARTIIND</t>
  </si>
  <si>
    <t>Chambal Fertilisers and Chemicals Ltd</t>
  </si>
  <si>
    <t>CHAMBLFERT</t>
  </si>
  <si>
    <t>Relaxo Footwears Ltd</t>
  </si>
  <si>
    <t>RELAXO</t>
  </si>
  <si>
    <t>Jyothy Labs Ltd</t>
  </si>
  <si>
    <t>JYOTHYLAB</t>
  </si>
  <si>
    <t>Cello World Ltd</t>
  </si>
  <si>
    <t>CELLO</t>
  </si>
  <si>
    <t>Blue Dart Express Ltd</t>
  </si>
  <si>
    <t>BLUEDART</t>
  </si>
  <si>
    <t>R R Kabel Ltd</t>
  </si>
  <si>
    <t>RRKABEL</t>
  </si>
  <si>
    <t>IIFL Finance Ltd</t>
  </si>
  <si>
    <t>IIFL</t>
  </si>
  <si>
    <t>Jai Balaji Industries Ltd</t>
  </si>
  <si>
    <t>JAIBALAJI</t>
  </si>
  <si>
    <t>V Guard Industries Ltd</t>
  </si>
  <si>
    <t>VGUARD</t>
  </si>
  <si>
    <t>Bombay Burmah Trading Corporation Ltd</t>
  </si>
  <si>
    <t>BBTC</t>
  </si>
  <si>
    <t>Century Plyboards (India) Ltd</t>
  </si>
  <si>
    <t>CENTURYPLY</t>
  </si>
  <si>
    <t>Wood Products</t>
  </si>
  <si>
    <t>Schneider Electric Infrastructure Ltd</t>
  </si>
  <si>
    <t>SCHNEIDER</t>
  </si>
  <si>
    <t>Garden Reach Shipbuilders &amp; Engineers Ltd</t>
  </si>
  <si>
    <t>GRSE</t>
  </si>
  <si>
    <t>Tbo Tek Ltd</t>
  </si>
  <si>
    <t>TBOTEK</t>
  </si>
  <si>
    <t>Tour &amp; Travel Services</t>
  </si>
  <si>
    <t>Welspun Corp Ltd</t>
  </si>
  <si>
    <t>WELCORP</t>
  </si>
  <si>
    <t>Mahanagar Gas Ltd</t>
  </si>
  <si>
    <t>MGL</t>
  </si>
  <si>
    <t>NCC Ltd</t>
  </si>
  <si>
    <t>NCC</t>
  </si>
  <si>
    <t>Chalet Hotels Ltd</t>
  </si>
  <si>
    <t>CHALET</t>
  </si>
  <si>
    <t>LMW Ltd</t>
  </si>
  <si>
    <t>LMW</t>
  </si>
  <si>
    <t>Aadhar Housing Finance Ltd</t>
  </si>
  <si>
    <t>AADHARHFC</t>
  </si>
  <si>
    <t>Asahi India Glass Ltd</t>
  </si>
  <si>
    <t>ASAHIINDIA</t>
  </si>
  <si>
    <t>Astrazeneca Pharma India Ltd</t>
  </si>
  <si>
    <t>ASTRAZEN</t>
  </si>
  <si>
    <t>Indian Energy Exchange Ltd</t>
  </si>
  <si>
    <t>IEX</t>
  </si>
  <si>
    <t>Power Trading &amp; Consultancy</t>
  </si>
  <si>
    <t>Waaree Renewable Technologies Ltd</t>
  </si>
  <si>
    <t>WAAREERTL</t>
  </si>
  <si>
    <t>Eris Lifesciences Ltd</t>
  </si>
  <si>
    <t>ERIS</t>
  </si>
  <si>
    <t>CreditAccess Grameen Ltd</t>
  </si>
  <si>
    <t>CREDITACC</t>
  </si>
  <si>
    <t>Newgen Software Technologies Ltd</t>
  </si>
  <si>
    <t>NEWGEN</t>
  </si>
  <si>
    <t>Aptus Value Housing Finance India Ltd</t>
  </si>
  <si>
    <t>APTUS</t>
  </si>
  <si>
    <t>Trident Ltd</t>
  </si>
  <si>
    <t>TRIDENT</t>
  </si>
  <si>
    <t>Techno Electric &amp; Engineering Company Ltd</t>
  </si>
  <si>
    <t>TECHNOE</t>
  </si>
  <si>
    <t>Great Eastern Shipping Company Ltd</t>
  </si>
  <si>
    <t>GESHIP</t>
  </si>
  <si>
    <t>Jubilant Pharmova Ltd</t>
  </si>
  <si>
    <t>JUBLPHARMA</t>
  </si>
  <si>
    <t>Bata India Ltd</t>
  </si>
  <si>
    <t>BATAINDIA</t>
  </si>
  <si>
    <t>IDFC Ltd</t>
  </si>
  <si>
    <t>IDFC</t>
  </si>
  <si>
    <t>Kfin Technologies Ltd</t>
  </si>
  <si>
    <t>KFINTECH</t>
  </si>
  <si>
    <t>Akzo Nobel India Ltd</t>
  </si>
  <si>
    <t>AKZOINDIA</t>
  </si>
  <si>
    <t>Swan Energy Ltd</t>
  </si>
  <si>
    <t>SWANENERGY</t>
  </si>
  <si>
    <t>Ramkrishna Forgings Ltd</t>
  </si>
  <si>
    <t>RKFORGE</t>
  </si>
  <si>
    <t>HBL Power Systems Ltd</t>
  </si>
  <si>
    <t>HBLPOWER</t>
  </si>
  <si>
    <t>Indiamart Intermesh Ltd</t>
  </si>
  <si>
    <t>INDIAMART</t>
  </si>
  <si>
    <t>Navin Fluorine International Ltd</t>
  </si>
  <si>
    <t>NAVINFLUOR</t>
  </si>
  <si>
    <t>Sarda Energy &amp; Minerals Ltd</t>
  </si>
  <si>
    <t>SARDAEN</t>
  </si>
  <si>
    <t>Finolex Industries Ltd</t>
  </si>
  <si>
    <t>FINPIPE</t>
  </si>
  <si>
    <t>Karur Vysya Bank Ltd</t>
  </si>
  <si>
    <t>KARURVYSYA</t>
  </si>
  <si>
    <t>Clean Science and Technology Ltd</t>
  </si>
  <si>
    <t>CLEAN</t>
  </si>
  <si>
    <t>Kirloskar Oil Engines Ltd</t>
  </si>
  <si>
    <t>KIRLOSENG</t>
  </si>
  <si>
    <t>Capri Global Capital Ltd</t>
  </si>
  <si>
    <t>CGCL</t>
  </si>
  <si>
    <t>LS Industries Ltd</t>
  </si>
  <si>
    <t>LSIND</t>
  </si>
  <si>
    <t>Sonata Software Ltd</t>
  </si>
  <si>
    <t>SONATSOFTW</t>
  </si>
  <si>
    <t>Amber Enterprises India Ltd</t>
  </si>
  <si>
    <t>AMBER</t>
  </si>
  <si>
    <t>Indegene Ltd</t>
  </si>
  <si>
    <t>INDGN</t>
  </si>
  <si>
    <t>G R Infraprojects Ltd</t>
  </si>
  <si>
    <t>GRINFRA</t>
  </si>
  <si>
    <t>Anand Rathi Wealth Ltd</t>
  </si>
  <si>
    <t>ANANDRATHI</t>
  </si>
  <si>
    <t>Gravita India Ltd</t>
  </si>
  <si>
    <t>GRAVITA</t>
  </si>
  <si>
    <t>Metals - Lead</t>
  </si>
  <si>
    <t>IFCI Ltd</t>
  </si>
  <si>
    <t>IFCI</t>
  </si>
  <si>
    <t>Birlasoft Ltd</t>
  </si>
  <si>
    <t>BSOFT</t>
  </si>
  <si>
    <t>Manappuram Finance Ltd</t>
  </si>
  <si>
    <t>MANAPPURAM</t>
  </si>
  <si>
    <t>PG Electroplast Ltd</t>
  </si>
  <si>
    <t>PGEL</t>
  </si>
  <si>
    <t>Tata Teleservices (Maharashtra) Ltd</t>
  </si>
  <si>
    <t>TTML</t>
  </si>
  <si>
    <t>Sanofi India Ltd</t>
  </si>
  <si>
    <t>SANOFI</t>
  </si>
  <si>
    <t>Fine Organic Industries Ltd</t>
  </si>
  <si>
    <t>FINEORG</t>
  </si>
  <si>
    <t>Action Construction Equipment Ltd</t>
  </si>
  <si>
    <t>ACE</t>
  </si>
  <si>
    <t>Heavy Machinery</t>
  </si>
  <si>
    <t>Welspun Living Ltd</t>
  </si>
  <si>
    <t>WELSPUNLIV</t>
  </si>
  <si>
    <t>PVR INOX Ltd</t>
  </si>
  <si>
    <t>PVRINOX</t>
  </si>
  <si>
    <t>Theatres</t>
  </si>
  <si>
    <t>DCM Shriram Ltd</t>
  </si>
  <si>
    <t>DCMSHRIRAM</t>
  </si>
  <si>
    <t>Supreme Petrochem Ltd</t>
  </si>
  <si>
    <t>SPLPETRO</t>
  </si>
  <si>
    <t>Doms Industries Ltd</t>
  </si>
  <si>
    <t>DOMS</t>
  </si>
  <si>
    <t>Office Supplies</t>
  </si>
  <si>
    <t>UTI Asset Management Company Ltd</t>
  </si>
  <si>
    <t>UTIAMC</t>
  </si>
  <si>
    <t>UTI S&amp;P BSE Sensex ETF</t>
  </si>
  <si>
    <t>UTISENSETF</t>
  </si>
  <si>
    <t>Neuland Laboratories Ltd</t>
  </si>
  <si>
    <t>NEULANDLAB</t>
  </si>
  <si>
    <t>Craftsman Automation Ltd</t>
  </si>
  <si>
    <t>CRAFTSMAN</t>
  </si>
  <si>
    <t>Zensar Technologies Ltd</t>
  </si>
  <si>
    <t>ZENSARTECH</t>
  </si>
  <si>
    <t>BEML Ltd</t>
  </si>
  <si>
    <t>BEML</t>
  </si>
  <si>
    <t>RITES Ltd</t>
  </si>
  <si>
    <t>RITES</t>
  </si>
  <si>
    <t>Nava Limited</t>
  </si>
  <si>
    <t>NAVA</t>
  </si>
  <si>
    <t>Elecon Engineering Company Ltd</t>
  </si>
  <si>
    <t>ELECON</t>
  </si>
  <si>
    <t>NMDC Steel Ltd</t>
  </si>
  <si>
    <t>NSLNISP</t>
  </si>
  <si>
    <t>KSB Ltd</t>
  </si>
  <si>
    <t>KSB</t>
  </si>
  <si>
    <t>Titagarh Rail Systems Ltd</t>
  </si>
  <si>
    <t>TITAGARH</t>
  </si>
  <si>
    <t>E I D-Parry (India) Ltd</t>
  </si>
  <si>
    <t>EIDPARRY</t>
  </si>
  <si>
    <t>Sugar</t>
  </si>
  <si>
    <t>Zen Technologies Ltd</t>
  </si>
  <si>
    <t>ZENTEC</t>
  </si>
  <si>
    <t>Caplin Point Laboratories Ltd</t>
  </si>
  <si>
    <t>CAPLIPOINT</t>
  </si>
  <si>
    <t>Wockhardt Ltd</t>
  </si>
  <si>
    <t>WOCKPHARMA</t>
  </si>
  <si>
    <t>Bls International Services Ltd</t>
  </si>
  <si>
    <t>BLS</t>
  </si>
  <si>
    <t>Redington Ltd</t>
  </si>
  <si>
    <t>REDINGTON</t>
  </si>
  <si>
    <t>Technology Hardware</t>
  </si>
  <si>
    <t>Inox Wind Energy Ltd</t>
  </si>
  <si>
    <t>IWEL</t>
  </si>
  <si>
    <t>Godrej Agrovet Ltd</t>
  </si>
  <si>
    <t>GODREJAGRO</t>
  </si>
  <si>
    <t>Agro Products</t>
  </si>
  <si>
    <t>eClerx Services Limited</t>
  </si>
  <si>
    <t>ECLERX</t>
  </si>
  <si>
    <t>Netweb Technologies India Ltd</t>
  </si>
  <si>
    <t>NETWEB</t>
  </si>
  <si>
    <t>Glenmark Life Sciences Ltd</t>
  </si>
  <si>
    <t>GLS</t>
  </si>
  <si>
    <t>Kirloskar Brothers Ltd</t>
  </si>
  <si>
    <t>KIRLOSBROS</t>
  </si>
  <si>
    <t>Aavas Financiers Ltd</t>
  </si>
  <si>
    <t>AAVAS</t>
  </si>
  <si>
    <t>Chennai Petroleum Corporation Ltd</t>
  </si>
  <si>
    <t>CHENNPETRO</t>
  </si>
  <si>
    <t>Minda Corporation Ltd</t>
  </si>
  <si>
    <t>MINDACORP</t>
  </si>
  <si>
    <t>Rainbow Children's Medicare Ltd</t>
  </si>
  <si>
    <t>RAINBOW</t>
  </si>
  <si>
    <t>Praj Industries Ltd</t>
  </si>
  <si>
    <t>PRAJIND</t>
  </si>
  <si>
    <t>Westlife Foodworld Ltd</t>
  </si>
  <si>
    <t>WESTLIFE</t>
  </si>
  <si>
    <t>Honasa Consumer Ltd</t>
  </si>
  <si>
    <t>HONASA</t>
  </si>
  <si>
    <t>Railtel Corporation of India Ltd</t>
  </si>
  <si>
    <t>RAILTEL</t>
  </si>
  <si>
    <t>Communication &amp; Networking</t>
  </si>
  <si>
    <t>Raymond Lifestyle Ltd</t>
  </si>
  <si>
    <t>RAYMONDLSL</t>
  </si>
  <si>
    <t>Godawari Power and Ispat Ltd</t>
  </si>
  <si>
    <t>GPIL</t>
  </si>
  <si>
    <t>Granules India Ltd</t>
  </si>
  <si>
    <t>GRANULES</t>
  </si>
  <si>
    <t>Deepak Fertilisers and Petrochemicals Corp Ltd</t>
  </si>
  <si>
    <t>DEEPAKFERT</t>
  </si>
  <si>
    <t>JM Financial Ltd</t>
  </si>
  <si>
    <t>JMFINANCIL</t>
  </si>
  <si>
    <t>LT Foods Ltd</t>
  </si>
  <si>
    <t>LTFOODS</t>
  </si>
  <si>
    <t>Vardhman Textiles Ltd</t>
  </si>
  <si>
    <t>VTL</t>
  </si>
  <si>
    <t>Olectra Greentech Ltd</t>
  </si>
  <si>
    <t>OLECTRA</t>
  </si>
  <si>
    <t>Strides Pharma Science Ltd</t>
  </si>
  <si>
    <t>STAR</t>
  </si>
  <si>
    <t>Balrampur Chini Mills Ltd</t>
  </si>
  <si>
    <t>BALRAMCHIN</t>
  </si>
  <si>
    <t>Jaiprakash Power Ventures Ltd</t>
  </si>
  <si>
    <t>JPPOWER</t>
  </si>
  <si>
    <t>Akums Drugs and Pharmaceuticals Ltd</t>
  </si>
  <si>
    <t>AKUMS</t>
  </si>
  <si>
    <t>Marksans Pharma Ltd</t>
  </si>
  <si>
    <t>MARKSANS</t>
  </si>
  <si>
    <t>Data Patterns (India) Ltd</t>
  </si>
  <si>
    <t>DATAPATTNS</t>
  </si>
  <si>
    <t>Ingersoll-Rand (India) Ltd</t>
  </si>
  <si>
    <t>INGERRAND</t>
  </si>
  <si>
    <t>Maharashtra Scooters Ltd</t>
  </si>
  <si>
    <t>MAHSCOOTER</t>
  </si>
  <si>
    <t>Cube Highways Trust</t>
  </si>
  <si>
    <t>CUBEINVIT</t>
  </si>
  <si>
    <t>Roads</t>
  </si>
  <si>
    <t>Tega Industries Ltd</t>
  </si>
  <si>
    <t>TEGA</t>
  </si>
  <si>
    <t>MMTC Ltd</t>
  </si>
  <si>
    <t>MMTC</t>
  </si>
  <si>
    <t>Alok Industries Ltd</t>
  </si>
  <si>
    <t>ALOKINDS</t>
  </si>
  <si>
    <t>Sterling and Wilson Renewable Energy Ltd</t>
  </si>
  <si>
    <t>SWSOLAR</t>
  </si>
  <si>
    <t>Zee Entertainment Enterprises Ltd</t>
  </si>
  <si>
    <t>ZEEL</t>
  </si>
  <si>
    <t>Nuvoco Vistas Corporation Ltd</t>
  </si>
  <si>
    <t>NUVOCO</t>
  </si>
  <si>
    <t>Jubilant Ingrevia Ltd</t>
  </si>
  <si>
    <t>JUBLINGREA</t>
  </si>
  <si>
    <t>RHI Magnesita India Ltd</t>
  </si>
  <si>
    <t>RHIM</t>
  </si>
  <si>
    <t>Aether Industries Ltd</t>
  </si>
  <si>
    <t>AETHER</t>
  </si>
  <si>
    <t>Zydus Wellness Ltd</t>
  </si>
  <si>
    <t>ZYDUSWELL</t>
  </si>
  <si>
    <t>Safari Industries (India) Ltd</t>
  </si>
  <si>
    <t>SAFARI</t>
  </si>
  <si>
    <t>Voltamp Transformers Ltd</t>
  </si>
  <si>
    <t>VOLTAMP</t>
  </si>
  <si>
    <t>TTK Prestige Ltd</t>
  </si>
  <si>
    <t>TTKPRESTIG</t>
  </si>
  <si>
    <t>CEAT Ltd</t>
  </si>
  <si>
    <t>CEATLTD</t>
  </si>
  <si>
    <t>Electrosteel Castings Ltd</t>
  </si>
  <si>
    <t>ELECTCAST</t>
  </si>
  <si>
    <t>Intellect Design Arena Ltd</t>
  </si>
  <si>
    <t>INTELLECT</t>
  </si>
  <si>
    <t>IIFL Securities Ltd</t>
  </si>
  <si>
    <t>IIFLSEC</t>
  </si>
  <si>
    <t>RBL Bank Ltd</t>
  </si>
  <si>
    <t>RBLBANK</t>
  </si>
  <si>
    <t>Happiest Minds Technologies Ltd</t>
  </si>
  <si>
    <t>HAPPSTMNDS</t>
  </si>
  <si>
    <t>Reliance Infrastructure Ltd</t>
  </si>
  <si>
    <t>RELINFRA</t>
  </si>
  <si>
    <t>Tanla Platforms Ltd</t>
  </si>
  <si>
    <t>TANLA</t>
  </si>
  <si>
    <t>City Union Bank Ltd</t>
  </si>
  <si>
    <t>CUB</t>
  </si>
  <si>
    <t>CE Info Systems Ltd</t>
  </si>
  <si>
    <t>MAPMYINDIA</t>
  </si>
  <si>
    <t>Alkyl Amines Chemicals Ltd</t>
  </si>
  <si>
    <t>ALKYLAMINE</t>
  </si>
  <si>
    <t>Saregama India Ltd</t>
  </si>
  <si>
    <t>SAREGAMA</t>
  </si>
  <si>
    <t>Movies &amp; TV Serials</t>
  </si>
  <si>
    <t>Genus Power Infrastructures Ltd</t>
  </si>
  <si>
    <t>GENUSPOWER</t>
  </si>
  <si>
    <t>Powergrid Infrastructure Investment Trust</t>
  </si>
  <si>
    <t>PGINVIT</t>
  </si>
  <si>
    <t>Sanofi Consumer Healthcare India Ltd</t>
  </si>
  <si>
    <t>SANOFICONR</t>
  </si>
  <si>
    <t>Metropolis Healthcare Ltd</t>
  </si>
  <si>
    <t>METROPOLIS</t>
  </si>
  <si>
    <t>Sammaan Capital Ltd</t>
  </si>
  <si>
    <t>SAMMAANCAP</t>
  </si>
  <si>
    <t>Kirloskar Ferrous Industries Ltd</t>
  </si>
  <si>
    <t>KIRLFER</t>
  </si>
  <si>
    <t>shipping corporation of India Ltd</t>
  </si>
  <si>
    <t>SCI</t>
  </si>
  <si>
    <t>Symphony Ltd</t>
  </si>
  <si>
    <t>SYMPHONY</t>
  </si>
  <si>
    <t>Engineers India Ltd</t>
  </si>
  <si>
    <t>ENGINERSIN</t>
  </si>
  <si>
    <t>Can Fin Homes Ltd</t>
  </si>
  <si>
    <t>CANFINHOME</t>
  </si>
  <si>
    <t>Graphite India Ltd</t>
  </si>
  <si>
    <t>GRAPHITE</t>
  </si>
  <si>
    <t>India Cements Ltd</t>
  </si>
  <si>
    <t>INDIACEM</t>
  </si>
  <si>
    <t>Sapphire Foods India Ltd</t>
  </si>
  <si>
    <t>SAPPHIRE</t>
  </si>
  <si>
    <t>Jammu and Kashmir Bank Ltd</t>
  </si>
  <si>
    <t>J&amp;KBANK</t>
  </si>
  <si>
    <t>Home First Finance Company India Ltd</t>
  </si>
  <si>
    <t>HOMEFIRST</t>
  </si>
  <si>
    <t>RedTape</t>
  </si>
  <si>
    <t>REDTAPE</t>
  </si>
  <si>
    <t>JK Tyre &amp; Industries Ltd</t>
  </si>
  <si>
    <t>JKTYRE</t>
  </si>
  <si>
    <t>Happy Forgings Ltd</t>
  </si>
  <si>
    <t>HAPPYFORGE</t>
  </si>
  <si>
    <t>Auto, Truck &amp; Motorcycle Parts</t>
  </si>
  <si>
    <t>Quess Corp Ltd</t>
  </si>
  <si>
    <t>QUESS</t>
  </si>
  <si>
    <t>Employment Services</t>
  </si>
  <si>
    <t>ITD Cementation India Ltd</t>
  </si>
  <si>
    <t>ITDCEM</t>
  </si>
  <si>
    <t>Raymond Ltd</t>
  </si>
  <si>
    <t>RAYMOND</t>
  </si>
  <si>
    <t>PNC Infratech Ltd</t>
  </si>
  <si>
    <t>PNCINFRA</t>
  </si>
  <si>
    <t>Edelweiss Financial Services Ltd</t>
  </si>
  <si>
    <t>EDELWEISS</t>
  </si>
  <si>
    <t>Senco Gold Ltd</t>
  </si>
  <si>
    <t>SENCO</t>
  </si>
  <si>
    <t>ELANTAS Beck India Ltd</t>
  </si>
  <si>
    <t>ELANTAS</t>
  </si>
  <si>
    <t>Mrs. Bectors Food Specialities Ltd</t>
  </si>
  <si>
    <t>BECTORFOOD</t>
  </si>
  <si>
    <t>Shree Renuka Sugars Ltd</t>
  </si>
  <si>
    <t>RENUKA</t>
  </si>
  <si>
    <t>Vesuvius India Ltd</t>
  </si>
  <si>
    <t>VESUVIUS</t>
  </si>
  <si>
    <t>Bharat 22 ETF</t>
  </si>
  <si>
    <t>ICICIB22</t>
  </si>
  <si>
    <t>Bajaj Electricals Ltd</t>
  </si>
  <si>
    <t>BAJAJELEC</t>
  </si>
  <si>
    <t>Usha Martin Ltd</t>
  </si>
  <si>
    <t>USHAMART</t>
  </si>
  <si>
    <t>Nippon India ETF Nifty Bank BeES</t>
  </si>
  <si>
    <t>BANKBEES</t>
  </si>
  <si>
    <t>Gujarat Mineral Development Corporation Ltd</t>
  </si>
  <si>
    <t>GMDCLTD</t>
  </si>
  <si>
    <t>KPI Green Energy Ltd</t>
  </si>
  <si>
    <t>KPIGREEN</t>
  </si>
  <si>
    <t>GMR Power and Urban Infra Ltd</t>
  </si>
  <si>
    <t>GMRP&amp;UI</t>
  </si>
  <si>
    <t>INOX India Ltd</t>
  </si>
  <si>
    <t>INOXINDIA</t>
  </si>
  <si>
    <t>Sea-Borne Tankers</t>
  </si>
  <si>
    <t>Gujarat Pipavav Port Ltd</t>
  </si>
  <si>
    <t>GPPL</t>
  </si>
  <si>
    <t>Galaxy Surfactants Ltd</t>
  </si>
  <si>
    <t>GALAXYSURF</t>
  </si>
  <si>
    <t>Cera Sanitaryware Ltd</t>
  </si>
  <si>
    <t>CERA</t>
  </si>
  <si>
    <t>P N Gadgil Jewellers Ltd</t>
  </si>
  <si>
    <t>PNGJL</t>
  </si>
  <si>
    <t>Prudent Corporate Advisory Services Ltd</t>
  </si>
  <si>
    <t>PRUDENT</t>
  </si>
  <si>
    <t>Prism Johnson Ltd</t>
  </si>
  <si>
    <t>PRSMJOHNSN</t>
  </si>
  <si>
    <t>Just Dial Ltd</t>
  </si>
  <si>
    <t>JUSTDIAL</t>
  </si>
  <si>
    <t>Vijaya Diagnostic Centre Ltd</t>
  </si>
  <si>
    <t>VIJAYA</t>
  </si>
  <si>
    <t>Transformers and Rectifiers (India) Ltd</t>
  </si>
  <si>
    <t>TARIL</t>
  </si>
  <si>
    <t>Bengal &amp; Assam Company Ltd</t>
  </si>
  <si>
    <t>BENGALASM</t>
  </si>
  <si>
    <t>Triveni Engineering and Industries Ltd</t>
  </si>
  <si>
    <t>TRIVENI</t>
  </si>
  <si>
    <t>Rattanindia Enterprises Ltd</t>
  </si>
  <si>
    <t>RTNINDIA</t>
  </si>
  <si>
    <t>Power Mech Projects Ltd</t>
  </si>
  <si>
    <t>POWERMECH</t>
  </si>
  <si>
    <t>Valor Estate Ltd</t>
  </si>
  <si>
    <t>DBREALTY</t>
  </si>
  <si>
    <t>Campus Activewear Ltd</t>
  </si>
  <si>
    <t>CAMPUS</t>
  </si>
  <si>
    <t>HMT Ltd</t>
  </si>
  <si>
    <t>HMT</t>
  </si>
  <si>
    <t>Sheela Foam Ltd</t>
  </si>
  <si>
    <t>SFL</t>
  </si>
  <si>
    <t>Home Furnishing</t>
  </si>
  <si>
    <t>Route Mobile Ltd</t>
  </si>
  <si>
    <t>ROUTE</t>
  </si>
  <si>
    <t>Max Estates Ltd</t>
  </si>
  <si>
    <t>MAXESTATES</t>
  </si>
  <si>
    <t>HG Infra Engineering Ltd</t>
  </si>
  <si>
    <t>HGINFRA</t>
  </si>
  <si>
    <t>SBFC Finance Ltd</t>
  </si>
  <si>
    <t>SBFC</t>
  </si>
  <si>
    <t>Brookfield India Real Estate Trust</t>
  </si>
  <si>
    <t>BIRET</t>
  </si>
  <si>
    <t>CMS Info Systems Ltd</t>
  </si>
  <si>
    <t>CMSINFO</t>
  </si>
  <si>
    <t>Rashtriya Chemicals and Fertilizers Ltd</t>
  </si>
  <si>
    <t>RCF</t>
  </si>
  <si>
    <t>India Grid Trust</t>
  </si>
  <si>
    <t>INDIGRID</t>
  </si>
  <si>
    <t>Birla Corporation Ltd</t>
  </si>
  <si>
    <t>BIRLACORPN</t>
  </si>
  <si>
    <t>JSW Holdings Ltd</t>
  </si>
  <si>
    <t>JSWHL</t>
  </si>
  <si>
    <t>Gujarat Narmada Valley Fertilizers &amp; Chemicals Ltd</t>
  </si>
  <si>
    <t>GNFC</t>
  </si>
  <si>
    <t>Latent View Analytics Ltd</t>
  </si>
  <si>
    <t>LATENTVIEW</t>
  </si>
  <si>
    <t>Force Motors Ltd</t>
  </si>
  <si>
    <t>FORCEMOT</t>
  </si>
  <si>
    <t>Isgec Heavy Engineering Ltd</t>
  </si>
  <si>
    <t>ISGEC</t>
  </si>
  <si>
    <t>Eureka Forbes Ltd</t>
  </si>
  <si>
    <t>EUREKAFORB</t>
  </si>
  <si>
    <t>Household Appliances</t>
  </si>
  <si>
    <t>Jupiter Life Line Hospitals Ltd</t>
  </si>
  <si>
    <t>JLHL</t>
  </si>
  <si>
    <t>Va Tech Wabag Ltd</t>
  </si>
  <si>
    <t>WABAG</t>
  </si>
  <si>
    <t>Water Management</t>
  </si>
  <si>
    <t>Choice International Ltd</t>
  </si>
  <si>
    <t>CHOICEIN</t>
  </si>
  <si>
    <t>Lemon Tree Hotels Ltd</t>
  </si>
  <si>
    <t>LEMONTREE</t>
  </si>
  <si>
    <t>ESAB India Ltd</t>
  </si>
  <si>
    <t>ESABINDIA</t>
  </si>
  <si>
    <t>Religare Enterprises Ltd</t>
  </si>
  <si>
    <t>RELIGARE</t>
  </si>
  <si>
    <t>Tips Music Ltd</t>
  </si>
  <si>
    <t>TIPSMUSIC</t>
  </si>
  <si>
    <t>Epigral Ltd</t>
  </si>
  <si>
    <t>EPIGRAL</t>
  </si>
  <si>
    <t>JK Lakshmi Cement Ltd</t>
  </si>
  <si>
    <t>JKLAKSHMI</t>
  </si>
  <si>
    <t>KNR Constructions Ltd</t>
  </si>
  <si>
    <t>KNRCON</t>
  </si>
  <si>
    <t>Shakti Pumps (India) Ltd</t>
  </si>
  <si>
    <t>SHAKTIPUMP</t>
  </si>
  <si>
    <t>Puravankara Ltd</t>
  </si>
  <si>
    <t>PURVA</t>
  </si>
  <si>
    <t>HEG Ltd</t>
  </si>
  <si>
    <t>HEG</t>
  </si>
  <si>
    <t>Thomas Cook (India) Ltd</t>
  </si>
  <si>
    <t>THOMASCOOK</t>
  </si>
  <si>
    <t>Shriram Pistons &amp; Rings Ltd</t>
  </si>
  <si>
    <t>SHRIPISTON</t>
  </si>
  <si>
    <t>Allied Blenders and Distillers Ltd</t>
  </si>
  <si>
    <t>ABDL</t>
  </si>
  <si>
    <t>Arvind Ltd</t>
  </si>
  <si>
    <t>ARVIND</t>
  </si>
  <si>
    <t>National Standard (India) Ltd</t>
  </si>
  <si>
    <t>NATIONSTD</t>
  </si>
  <si>
    <t>CCL Products (India) Ltd</t>
  </si>
  <si>
    <t>CCL</t>
  </si>
  <si>
    <t>Procter &amp; Gamble Health Ltd</t>
  </si>
  <si>
    <t>PGHL</t>
  </si>
  <si>
    <t>V-mart Retail Ltd</t>
  </si>
  <si>
    <t>VMART</t>
  </si>
  <si>
    <t>Garware Hi-Tech Films Ltd</t>
  </si>
  <si>
    <t>GRWRHITECH</t>
  </si>
  <si>
    <t>Keystone Realtors Ltd</t>
  </si>
  <si>
    <t>RUSTOMJEE</t>
  </si>
  <si>
    <t>Lloyds Engineering Works Ltd</t>
  </si>
  <si>
    <t>LLOYDSENGG</t>
  </si>
  <si>
    <t>Varroc Engineering Ltd</t>
  </si>
  <si>
    <t>VARROC</t>
  </si>
  <si>
    <t>Sansera Engineering Ltd</t>
  </si>
  <si>
    <t>SANSERA</t>
  </si>
  <si>
    <t>RattanIndia Power Ltd</t>
  </si>
  <si>
    <t>RTNPOWER</t>
  </si>
  <si>
    <t>Archean Chemical Industries Ltd</t>
  </si>
  <si>
    <t>ACI</t>
  </si>
  <si>
    <t>Aurionpro Solutions Ltd</t>
  </si>
  <si>
    <t>AURIONPRO</t>
  </si>
  <si>
    <t>Rategain Travel Technologies Ltd</t>
  </si>
  <si>
    <t>RATEGAIN</t>
  </si>
  <si>
    <t>TVS Supply Chain Solutions Ltd</t>
  </si>
  <si>
    <t>TVSSCS</t>
  </si>
  <si>
    <t>Karnataka Bank Ltd</t>
  </si>
  <si>
    <t>KTKBANK</t>
  </si>
  <si>
    <t>Shoppers Stop Ltd</t>
  </si>
  <si>
    <t>SHOPERSTOP</t>
  </si>
  <si>
    <t>Kotak Nifty Bank ETF</t>
  </si>
  <si>
    <t>BANKNIFTY1</t>
  </si>
  <si>
    <t>Kirloskar Pneumatic Company Ltd</t>
  </si>
  <si>
    <t>KIRLPNU</t>
  </si>
  <si>
    <t>Equitas Small Finance Bank Ltd</t>
  </si>
  <si>
    <t>EQUITASBNK</t>
  </si>
  <si>
    <t>Blue Jet Healthcare Ltd</t>
  </si>
  <si>
    <t>BLUEJET</t>
  </si>
  <si>
    <t>Time Technoplast Ltd</t>
  </si>
  <si>
    <t>TIMETECHNO</t>
  </si>
  <si>
    <t>Gallantt Ispat Ltd</t>
  </si>
  <si>
    <t>GALLANTT</t>
  </si>
  <si>
    <t>KKRRAFTON Developers Limited</t>
  </si>
  <si>
    <t>BGDL</t>
  </si>
  <si>
    <t>Gujarat State Fertilizers &amp; Chemicals Ltd</t>
  </si>
  <si>
    <t>GSFC</t>
  </si>
  <si>
    <t>Maharashtra Seamless Ltd</t>
  </si>
  <si>
    <t>MAHSEAMLES</t>
  </si>
  <si>
    <t>F D C Ltd</t>
  </si>
  <si>
    <t>FDC</t>
  </si>
  <si>
    <t>Star Cement Ltd</t>
  </si>
  <si>
    <t>STARCEMENT</t>
  </si>
  <si>
    <t>Balu Forge Industries Ltd</t>
  </si>
  <si>
    <t>BALUFORGE</t>
  </si>
  <si>
    <t>Kama Holdings Ltd</t>
  </si>
  <si>
    <t>KAMAHOLD</t>
  </si>
  <si>
    <t>SBI Nifty 50 ETF</t>
  </si>
  <si>
    <t>SETFNIF50</t>
  </si>
  <si>
    <t>BHARAT Bond ETF-April 2023-Growth</t>
  </si>
  <si>
    <t>EBBETF0423</t>
  </si>
  <si>
    <t>Debt</t>
  </si>
  <si>
    <t>Transport Corporation of India Ltd</t>
  </si>
  <si>
    <t>TCI</t>
  </si>
  <si>
    <t>Rajesh Exports Ltd</t>
  </si>
  <si>
    <t>RAJESHEXPO</t>
  </si>
  <si>
    <t>JK Paper Ltd</t>
  </si>
  <si>
    <t>JKPAPER</t>
  </si>
  <si>
    <t>Infibeam Avenues Ltd</t>
  </si>
  <si>
    <t>INFIBEAM</t>
  </si>
  <si>
    <t>EPL Ltd</t>
  </si>
  <si>
    <t>EPL</t>
  </si>
  <si>
    <t>Packaging</t>
  </si>
  <si>
    <t>Avanti Feeds Ltd</t>
  </si>
  <si>
    <t>AVANTIFEED</t>
  </si>
  <si>
    <t>Azad Engineering Ltd</t>
  </si>
  <si>
    <t>AZAD</t>
  </si>
  <si>
    <t>Black Box Ltd</t>
  </si>
  <si>
    <t>BBOX</t>
  </si>
  <si>
    <t>Sunteck Realty Ltd</t>
  </si>
  <si>
    <t>SUNTECK</t>
  </si>
  <si>
    <t>Mastek Ltd</t>
  </si>
  <si>
    <t>MASTEK</t>
  </si>
  <si>
    <t>Network18 Media &amp; Investments Ltd</t>
  </si>
  <si>
    <t>NETWORK18</t>
  </si>
  <si>
    <t>Anupam Rasayan India Ltd</t>
  </si>
  <si>
    <t>ANURAS</t>
  </si>
  <si>
    <t>Texmaco Rail &amp; Engineering Ltd</t>
  </si>
  <si>
    <t>TEXRAIL</t>
  </si>
  <si>
    <t>ASK Automotive Ltd</t>
  </si>
  <si>
    <t>ASKAUTOLTD</t>
  </si>
  <si>
    <t>Electronics Mart India Ltd</t>
  </si>
  <si>
    <t>EMIL</t>
  </si>
  <si>
    <t>Mahindra Lifespace Developers Ltd</t>
  </si>
  <si>
    <t>MAHLIFE</t>
  </si>
  <si>
    <t>Ion Exchange (India) Ltd</t>
  </si>
  <si>
    <t>IONEXCHANG</t>
  </si>
  <si>
    <t>Environmental Services</t>
  </si>
  <si>
    <t>Spicejet Ltd</t>
  </si>
  <si>
    <t>SPICEJET</t>
  </si>
  <si>
    <t>Juniper Hotels Ltd</t>
  </si>
  <si>
    <t>JUNIPER</t>
  </si>
  <si>
    <t>Astra Microwave Products Ltd</t>
  </si>
  <si>
    <t>ASTRAMICRO</t>
  </si>
  <si>
    <t>V I P Industries Ltd</t>
  </si>
  <si>
    <t>VIPIND</t>
  </si>
  <si>
    <t>Chemplast Sanmar Ltd</t>
  </si>
  <si>
    <t>CHEMPLASTS</t>
  </si>
  <si>
    <t>India Shelter Finance Corporation Ltd</t>
  </si>
  <si>
    <t>INDIASHLTR</t>
  </si>
  <si>
    <t>Ethos Ltd</t>
  </si>
  <si>
    <t>ETHOSLTD</t>
  </si>
  <si>
    <t>Surya Roshni Ltd</t>
  </si>
  <si>
    <t>SURYAROSNI</t>
  </si>
  <si>
    <t>Moil Ltd</t>
  </si>
  <si>
    <t>MOIL</t>
  </si>
  <si>
    <t>Mining - Manganese</t>
  </si>
  <si>
    <t>Tarc Ltd</t>
  </si>
  <si>
    <t>TARC</t>
  </si>
  <si>
    <t>Mahindra Holidays and Resorts India Ltd</t>
  </si>
  <si>
    <t>MHRIL</t>
  </si>
  <si>
    <t>Shilpa Medicare Ltd</t>
  </si>
  <si>
    <t>SHILPAMED</t>
  </si>
  <si>
    <t>Garware Technical Fibres Ltd</t>
  </si>
  <si>
    <t>GARFIBRES</t>
  </si>
  <si>
    <t>Ujjivan Small Finance Bank Ltd</t>
  </si>
  <si>
    <t>UJJIVANSFB</t>
  </si>
  <si>
    <t>MedPlus Health Services Ltd</t>
  </si>
  <si>
    <t>MEDPLUS</t>
  </si>
  <si>
    <t>Equinox India Developments Ltd</t>
  </si>
  <si>
    <t>EMBDL</t>
  </si>
  <si>
    <t>Sandur Manganese and Iron Ores Ltd</t>
  </si>
  <si>
    <t>SANDUMA</t>
  </si>
  <si>
    <t>Laxmi Organic Industries Ltd</t>
  </si>
  <si>
    <t>LXCHEM</t>
  </si>
  <si>
    <t>Arvind Fashions Ltd</t>
  </si>
  <si>
    <t>ARVINDFASN</t>
  </si>
  <si>
    <t>Protean eGov Technologies Ltd</t>
  </si>
  <si>
    <t>PROTEAN</t>
  </si>
  <si>
    <t>IT Consulting &amp; Other Services</t>
  </si>
  <si>
    <t>Dilip Buildcon Ltd</t>
  </si>
  <si>
    <t>DBL</t>
  </si>
  <si>
    <t>Ahluwalia Contracts (India) Ltd</t>
  </si>
  <si>
    <t>AHLUCONT</t>
  </si>
  <si>
    <t>Sundaram Finance Holdings Ltd</t>
  </si>
  <si>
    <t>SUNDARMHLD</t>
  </si>
  <si>
    <t>Welspun Enterprises Ltd</t>
  </si>
  <si>
    <t>WELENT</t>
  </si>
  <si>
    <t>Syrma SGS Technology Ltd</t>
  </si>
  <si>
    <t>SYRMA</t>
  </si>
  <si>
    <t>PC Jeweller Ltd</t>
  </si>
  <si>
    <t>PCJEWELLER</t>
  </si>
  <si>
    <t>Nazara Technologies Ltd</t>
  </si>
  <si>
    <t>NAZARA</t>
  </si>
  <si>
    <t>Theme Parks &amp; Gaming</t>
  </si>
  <si>
    <t>Diamond Power Infrastructure Ltd</t>
  </si>
  <si>
    <t>DIACABS</t>
  </si>
  <si>
    <t>IFB Industries Ltd</t>
  </si>
  <si>
    <t>IFBIND</t>
  </si>
  <si>
    <t>Balaji Amines Ltd</t>
  </si>
  <si>
    <t>BALAMINES</t>
  </si>
  <si>
    <t>Hindustan Foods Ltd</t>
  </si>
  <si>
    <t>HNDFDS</t>
  </si>
  <si>
    <t>eMudhra Ltd</t>
  </si>
  <si>
    <t>EMUDHRA</t>
  </si>
  <si>
    <t>TV18 Broadcast Ltd</t>
  </si>
  <si>
    <t>TV18BRDCST</t>
  </si>
  <si>
    <t>Indo Count Industries Ltd</t>
  </si>
  <si>
    <t>ICIL</t>
  </si>
  <si>
    <t>Tamilnad Mercantile Bank Ltd</t>
  </si>
  <si>
    <t>TMB</t>
  </si>
  <si>
    <t>Sudarshan Chemical Industries Ltd</t>
  </si>
  <si>
    <t>SUDARSCHEM</t>
  </si>
  <si>
    <t>Mishra Dhatu Nigam Ltd</t>
  </si>
  <si>
    <t>MIDHANI</t>
  </si>
  <si>
    <t>PDS Limited</t>
  </si>
  <si>
    <t>PDSL</t>
  </si>
  <si>
    <t>Insolation Energy Ltd</t>
  </si>
  <si>
    <t>INA</t>
  </si>
  <si>
    <t>Semiconductors</t>
  </si>
  <si>
    <t>Inox Green Energy Services Ltd</t>
  </si>
  <si>
    <t>INOXGREEN</t>
  </si>
  <si>
    <t>Responsive Industries Ltd</t>
  </si>
  <si>
    <t>RESPONIND</t>
  </si>
  <si>
    <t>Building Products - Granite</t>
  </si>
  <si>
    <t>Go Fashion (India) Ltd</t>
  </si>
  <si>
    <t>GOCOLORS</t>
  </si>
  <si>
    <t>Man Infraconstruction Ltd</t>
  </si>
  <si>
    <t>MANINFRA</t>
  </si>
  <si>
    <t>Dodla Dairy Ltd</t>
  </si>
  <si>
    <t>DODLA</t>
  </si>
  <si>
    <t>Technocraft Industries (India) Ltd</t>
  </si>
  <si>
    <t>TIIL</t>
  </si>
  <si>
    <t>Gabriel India Ltd</t>
  </si>
  <si>
    <t>GABRIEL</t>
  </si>
  <si>
    <t>Dhanuka Agritech Ltd</t>
  </si>
  <si>
    <t>DHANUKA</t>
  </si>
  <si>
    <t>Indigo Paints Ltd</t>
  </si>
  <si>
    <t>INDIGOPNTS</t>
  </si>
  <si>
    <t>ICRA Ltd</t>
  </si>
  <si>
    <t>ICRA</t>
  </si>
  <si>
    <t>Suprajit Engineering Ltd</t>
  </si>
  <si>
    <t>SUPRAJIT</t>
  </si>
  <si>
    <t>Paradeep Phosphates Ltd</t>
  </si>
  <si>
    <t>PARADEEP</t>
  </si>
  <si>
    <t>Ami Organics Ltd</t>
  </si>
  <si>
    <t>AMIORG</t>
  </si>
  <si>
    <t>Ashoka Buildcon Ltd</t>
  </si>
  <si>
    <t>ASHOKA</t>
  </si>
  <si>
    <t>Niit Learning Systems Ltd</t>
  </si>
  <si>
    <t>NIITMTS</t>
  </si>
  <si>
    <t>Education Services</t>
  </si>
  <si>
    <t>Sun Pharma Advanced Research Co Ltd</t>
  </si>
  <si>
    <t>SPARC</t>
  </si>
  <si>
    <t>Share India Securities Ltd</t>
  </si>
  <si>
    <t>SHAREINDIA</t>
  </si>
  <si>
    <t>Piccadily Agro Industries Ltd</t>
  </si>
  <si>
    <t>PICCADIL</t>
  </si>
  <si>
    <t>Hindustan Construction Company Ltd</t>
  </si>
  <si>
    <t>HCC</t>
  </si>
  <si>
    <t>Ganesh Housing Corp Ltd</t>
  </si>
  <si>
    <t>GANESHHOUC</t>
  </si>
  <si>
    <t>Ceigall India Ltd</t>
  </si>
  <si>
    <t>CEIGALL</t>
  </si>
  <si>
    <t>National Highways Infra Trust</t>
  </si>
  <si>
    <t>NHIT</t>
  </si>
  <si>
    <t>Kesoram Industries Ltd</t>
  </si>
  <si>
    <t>KESORAMIND</t>
  </si>
  <si>
    <t>KRBL Ltd</t>
  </si>
  <si>
    <t>KRBL</t>
  </si>
  <si>
    <t>Bansal Wire Industries Ltd</t>
  </si>
  <si>
    <t>BANSALWIRE</t>
  </si>
  <si>
    <t>Gokaldas Exports Ltd</t>
  </si>
  <si>
    <t>GOKEX</t>
  </si>
  <si>
    <t>Jindal Worldwide Ltd</t>
  </si>
  <si>
    <t>JINDWORLD</t>
  </si>
  <si>
    <t>BHARAT Bond ETF-April 2030-Growth</t>
  </si>
  <si>
    <t>EBBETF0430</t>
  </si>
  <si>
    <t>Lux Industries Ltd</t>
  </si>
  <si>
    <t>LUXIND</t>
  </si>
  <si>
    <t>Refex Industries Ltd</t>
  </si>
  <si>
    <t>REFEX</t>
  </si>
  <si>
    <t>Greenlam Industries Ltd</t>
  </si>
  <si>
    <t>GREENLAM</t>
  </si>
  <si>
    <t>Building Products - Laminates</t>
  </si>
  <si>
    <t>Sharda Motor Industries Ltd</t>
  </si>
  <si>
    <t>SHARDAMOTR</t>
  </si>
  <si>
    <t>Nesco Ltd</t>
  </si>
  <si>
    <t>NESCO</t>
  </si>
  <si>
    <t>Gulf Oil Lubricants India Ltd</t>
  </si>
  <si>
    <t>GULFOILLUB</t>
  </si>
  <si>
    <t>Rolex Rings Ltd</t>
  </si>
  <si>
    <t>ROLEXRINGS</t>
  </si>
  <si>
    <t>Thangamayil Jewellery Ltd</t>
  </si>
  <si>
    <t>THANGAMAYL</t>
  </si>
  <si>
    <t>Orchid Pharma Ltd</t>
  </si>
  <si>
    <t>ORCHPHARMA</t>
  </si>
  <si>
    <t>BHARAT Bond ETF-April 2032</t>
  </si>
  <si>
    <t>BBETF0432</t>
  </si>
  <si>
    <t>Kennametal India Ltd</t>
  </si>
  <si>
    <t>KENNAMET</t>
  </si>
  <si>
    <t>Johnson Controls-Hitachi Air Conditioning India Ltd</t>
  </si>
  <si>
    <t>JCHAC</t>
  </si>
  <si>
    <t>GHCL Ltd</t>
  </si>
  <si>
    <t>GHCL</t>
  </si>
  <si>
    <t>India Infrastructure Trust</t>
  </si>
  <si>
    <t>INFRATRUST</t>
  </si>
  <si>
    <t>GMM Pfaudler Ltd</t>
  </si>
  <si>
    <t>GMMPFAUDLR</t>
  </si>
  <si>
    <t>South Indian Bank Ltd</t>
  </si>
  <si>
    <t>SOUTHBANK</t>
  </si>
  <si>
    <t>Lloyds Enterprises Ltd</t>
  </si>
  <si>
    <t>LLOYDSENT</t>
  </si>
  <si>
    <t>Trading Companies &amp; Distributors</t>
  </si>
  <si>
    <t>Jai Corp Ltd</t>
  </si>
  <si>
    <t>JAICORPLTD</t>
  </si>
  <si>
    <t>Indinfravit Trust</t>
  </si>
  <si>
    <t>INDINFR</t>
  </si>
  <si>
    <t>Rallis India Ltd</t>
  </si>
  <si>
    <t>RALLIS</t>
  </si>
  <si>
    <t>Ujaas Energy Ltd</t>
  </si>
  <si>
    <t>UEL</t>
  </si>
  <si>
    <t>Aditya Vision Ltd</t>
  </si>
  <si>
    <t>AVL</t>
  </si>
  <si>
    <t>Retail - Speciality</t>
  </si>
  <si>
    <t>Orient Cement Ltd</t>
  </si>
  <si>
    <t>ORIENTCEM</t>
  </si>
  <si>
    <t>Allcargo Logistics Ltd</t>
  </si>
  <si>
    <t>ALLCARGO</t>
  </si>
  <si>
    <t>TD Power Systems Ltd</t>
  </si>
  <si>
    <t>TDPOWERSYS</t>
  </si>
  <si>
    <t>Borosil Renewables Ltd</t>
  </si>
  <si>
    <t>BORORENEW</t>
  </si>
  <si>
    <t>Housewares</t>
  </si>
  <si>
    <t>Prince Pipes and Fittings Ltd</t>
  </si>
  <si>
    <t>PRINCEPIPE</t>
  </si>
  <si>
    <t>Sterlite Technologies Ltd</t>
  </si>
  <si>
    <t>STLTECH</t>
  </si>
  <si>
    <t>Optiemus Infracom Ltd</t>
  </si>
  <si>
    <t>OPTIEMUS</t>
  </si>
  <si>
    <t>Magellanic Cloud Ltd</t>
  </si>
  <si>
    <t>MCLOUD</t>
  </si>
  <si>
    <t>VST Industries Ltd</t>
  </si>
  <si>
    <t>VSTIND</t>
  </si>
  <si>
    <t>AGI Greenpac Ltd</t>
  </si>
  <si>
    <t>AGI</t>
  </si>
  <si>
    <t>Healthcare Global Enterprises Ltd</t>
  </si>
  <si>
    <t>HCG</t>
  </si>
  <si>
    <t>PTC India Ltd</t>
  </si>
  <si>
    <t>PTC</t>
  </si>
  <si>
    <t>Gujarat Alkalies And Chemicals Ltd</t>
  </si>
  <si>
    <t>GUJALKALI</t>
  </si>
  <si>
    <t>R Systems International Ltd</t>
  </si>
  <si>
    <t>RSYSTEMS</t>
  </si>
  <si>
    <t>Bondada Engineering Ltd</t>
  </si>
  <si>
    <t>BONDADA</t>
  </si>
  <si>
    <t>Easy Trip Planners Ltd</t>
  </si>
  <si>
    <t>EASEMYTRIP</t>
  </si>
  <si>
    <t>Privi Speciality Chemicals Ltd</t>
  </si>
  <si>
    <t>PRIVISCL</t>
  </si>
  <si>
    <t>National Fertilizers Ltd</t>
  </si>
  <si>
    <t>NFL</t>
  </si>
  <si>
    <t>Marsons Ltd</t>
  </si>
  <si>
    <t>MARSONS</t>
  </si>
  <si>
    <t>Pilani Investment And Industries Corporation Ltd</t>
  </si>
  <si>
    <t>PILANIINVS</t>
  </si>
  <si>
    <t>Kovai Medical Center and Hospital Ltd</t>
  </si>
  <si>
    <t>KOVAI</t>
  </si>
  <si>
    <t>Gujarat Ambuja Exports Ltd</t>
  </si>
  <si>
    <t>GAEL</t>
  </si>
  <si>
    <t>Entero Healthcare Solutions Ltd</t>
  </si>
  <si>
    <t>ENTERO</t>
  </si>
  <si>
    <t>SIS Ltd</t>
  </si>
  <si>
    <t>SIS</t>
  </si>
  <si>
    <t>Jana Small Finance Bank Ltd</t>
  </si>
  <si>
    <t>JSFB</t>
  </si>
  <si>
    <t>India Tourism Development Corp Ltd</t>
  </si>
  <si>
    <t>ITDC</t>
  </si>
  <si>
    <t>DB Corp Ltd</t>
  </si>
  <si>
    <t>DBCORP</t>
  </si>
  <si>
    <t>Publishing</t>
  </si>
  <si>
    <t>Rain Industries Ltd</t>
  </si>
  <si>
    <t>RAIN</t>
  </si>
  <si>
    <t>Le Travenues Technology Ltd</t>
  </si>
  <si>
    <t>IXIGO</t>
  </si>
  <si>
    <t>J Kumar Infraprojects Ltd</t>
  </si>
  <si>
    <t>JKIL</t>
  </si>
  <si>
    <t>Zaggle Prepaid Ocean Services Ltd</t>
  </si>
  <si>
    <t>ZAGGLE</t>
  </si>
  <si>
    <t>Aarti Pharmalabs Ltd</t>
  </si>
  <si>
    <t>AARTIPHARM</t>
  </si>
  <si>
    <t>Pricol Ltd</t>
  </si>
  <si>
    <t>PRICOLLTD</t>
  </si>
  <si>
    <t>Heritage Foods Ltd</t>
  </si>
  <si>
    <t>HERITGFOOD</t>
  </si>
  <si>
    <t>Eraaya Lifespaces Ltd</t>
  </si>
  <si>
    <t>ERAAYA</t>
  </si>
  <si>
    <t>Kirloskar Industries Ltd</t>
  </si>
  <si>
    <t>KIRLOSIND</t>
  </si>
  <si>
    <t>Tilaknagar Industries Ltd</t>
  </si>
  <si>
    <t>TI</t>
  </si>
  <si>
    <t>Advanced Enzyme Technologies Ltd</t>
  </si>
  <si>
    <t>ADVENZYMES</t>
  </si>
  <si>
    <t>Restaurant Brands Asia Ltd</t>
  </si>
  <si>
    <t>RBA</t>
  </si>
  <si>
    <t>Orissa Minerals Development Company Ltd</t>
  </si>
  <si>
    <t>ORISSAMINE</t>
  </si>
  <si>
    <t>Neogen Chemicals Ltd</t>
  </si>
  <si>
    <t>NEOGEN</t>
  </si>
  <si>
    <t>Cyient DLM Ltd</t>
  </si>
  <si>
    <t>CYIENTDLM</t>
  </si>
  <si>
    <t>CSB Bank Ltd</t>
  </si>
  <si>
    <t>CSBBANK</t>
  </si>
  <si>
    <t>Hemisphere Properties India Ltd</t>
  </si>
  <si>
    <t>HEMIPROP</t>
  </si>
  <si>
    <t>Banco Products (India) Ltd</t>
  </si>
  <si>
    <t>BANCOINDIA</t>
  </si>
  <si>
    <t>Anup Engineering Ltd</t>
  </si>
  <si>
    <t>ANUP</t>
  </si>
  <si>
    <t>Dynamatic Technologies Ltd</t>
  </si>
  <si>
    <t>DYNAMATECH</t>
  </si>
  <si>
    <t>Skipper Ltd</t>
  </si>
  <si>
    <t>SKIPPER</t>
  </si>
  <si>
    <t>Bharat Bijlee Ltd</t>
  </si>
  <si>
    <t>BBL</t>
  </si>
  <si>
    <t>MTAR Technologies Ltd</t>
  </si>
  <si>
    <t>MTARTECH</t>
  </si>
  <si>
    <t>Rajoo Engineers Ltd</t>
  </si>
  <si>
    <t>RAJOOENG</t>
  </si>
  <si>
    <t>E2E Networks Ltd</t>
  </si>
  <si>
    <t>E2E</t>
  </si>
  <si>
    <t>Paisalo Digital Ltd</t>
  </si>
  <si>
    <t>PAISALO</t>
  </si>
  <si>
    <t>Nippon India ETF Gold BeES</t>
  </si>
  <si>
    <t>GOLDBEES</t>
  </si>
  <si>
    <t>Gold</t>
  </si>
  <si>
    <t>SeQuent Scientific Ltd</t>
  </si>
  <si>
    <t>SEQUENT</t>
  </si>
  <si>
    <t>Bajaj Hindusthan Sugar Ltd</t>
  </si>
  <si>
    <t>BAJAJHIND</t>
  </si>
  <si>
    <t>Sharda Cropchem Ltd</t>
  </si>
  <si>
    <t>SHARDACROP</t>
  </si>
  <si>
    <t>Orient Electric Ltd</t>
  </si>
  <si>
    <t>ORIENTELEC</t>
  </si>
  <si>
    <t>TeamLease Services Ltd</t>
  </si>
  <si>
    <t>TEAMLEASE</t>
  </si>
  <si>
    <t>MAS Financial Services Ltd</t>
  </si>
  <si>
    <t>MASFIN</t>
  </si>
  <si>
    <t>Utkarsh Small Finance Bank Ltd</t>
  </si>
  <si>
    <t>UTKARSHBNK</t>
  </si>
  <si>
    <t>Network People Services Technologies Ltd</t>
  </si>
  <si>
    <t>NPST</t>
  </si>
  <si>
    <t>Gopal Snacks Ltd</t>
  </si>
  <si>
    <t>GOPAL</t>
  </si>
  <si>
    <t>Heidelbergcement India Ltd</t>
  </si>
  <si>
    <t>HEIDELBERG</t>
  </si>
  <si>
    <t>Vaibhav Global Ltd</t>
  </si>
  <si>
    <t>VAIBHAVGBL</t>
  </si>
  <si>
    <t>Uflex Ltd</t>
  </si>
  <si>
    <t>UFLEX</t>
  </si>
  <si>
    <t>Grauer And Weil (India) Ltd</t>
  </si>
  <si>
    <t>GRAUWEIL</t>
  </si>
  <si>
    <t>Manorama Industries Ltd</t>
  </si>
  <si>
    <t>MANORAMA</t>
  </si>
  <si>
    <t>Borosil Ltd</t>
  </si>
  <si>
    <t>BOROLTD</t>
  </si>
  <si>
    <t>Ganesha Ecosphere Ltd</t>
  </si>
  <si>
    <t>GANECOS</t>
  </si>
  <si>
    <t>Wonderla Holidays Ltd</t>
  </si>
  <si>
    <t>WONDERLA</t>
  </si>
  <si>
    <t>Rossari Biotech Ltd</t>
  </si>
  <si>
    <t>ROSSARI</t>
  </si>
  <si>
    <t>SG Mart Ltd</t>
  </si>
  <si>
    <t>SGMART</t>
  </si>
  <si>
    <t>Renewable Electricity</t>
  </si>
  <si>
    <t>Bharat Rasayan Ltd</t>
  </si>
  <si>
    <t>BHARATRAS</t>
  </si>
  <si>
    <t>VRL Logistics Ltd</t>
  </si>
  <si>
    <t>VRLLOG</t>
  </si>
  <si>
    <t>Greenpanel Industries Ltd</t>
  </si>
  <si>
    <t>GREENPANEL</t>
  </si>
  <si>
    <t>Sundaram Clayton Ltd</t>
  </si>
  <si>
    <t>SUNCLAY</t>
  </si>
  <si>
    <t>Yatharth Hospital &amp; Trauma Care Services Ltd</t>
  </si>
  <si>
    <t>YATHARTH</t>
  </si>
  <si>
    <t>V2 Retail Ltd</t>
  </si>
  <si>
    <t>V2RETAIL</t>
  </si>
  <si>
    <t>Kaveri Seed Company Ltd</t>
  </si>
  <si>
    <t>KSCL</t>
  </si>
  <si>
    <t>Seeds</t>
  </si>
  <si>
    <t>Nocil Ltd</t>
  </si>
  <si>
    <t>NOCIL</t>
  </si>
  <si>
    <t>Awfis Space Solutions Ltd</t>
  </si>
  <si>
    <t>AWFIS</t>
  </si>
  <si>
    <t>Northern ARC Capital Ltd</t>
  </si>
  <si>
    <t>NORTHARC</t>
  </si>
  <si>
    <t>Aarti Drugs Ltd</t>
  </si>
  <si>
    <t>AARTIDRUGS</t>
  </si>
  <si>
    <t>Pitti Engineering Ltd</t>
  </si>
  <si>
    <t>PITTIENG</t>
  </si>
  <si>
    <t>Bannari Amman Sugars Ltd</t>
  </si>
  <si>
    <t>BANARISUG</t>
  </si>
  <si>
    <t>Jayaswal Neco Industries Ltd</t>
  </si>
  <si>
    <t>JAYNECOIND</t>
  </si>
  <si>
    <t>Bombay Dyeing and Mfg Co Ltd</t>
  </si>
  <si>
    <t>BOMDYEING</t>
  </si>
  <si>
    <t>Fineotex Chemical Ltd</t>
  </si>
  <si>
    <t>FCL</t>
  </si>
  <si>
    <t>Morepen Laboratories Ltd</t>
  </si>
  <si>
    <t>MOREPENLAB</t>
  </si>
  <si>
    <t>Shanthi Gears Ltd</t>
  </si>
  <si>
    <t>SHANTIGEAR</t>
  </si>
  <si>
    <t>Greenply Industries Ltd</t>
  </si>
  <si>
    <t>GREENPLY</t>
  </si>
  <si>
    <t>Supriya Lifescience Ltd</t>
  </si>
  <si>
    <t>SUPRIYA</t>
  </si>
  <si>
    <t>Harsha Engineers International Ltd</t>
  </si>
  <si>
    <t>HARSHA</t>
  </si>
  <si>
    <t>Dalmia Bharat Sugar and Industries Ltd</t>
  </si>
  <si>
    <t>DALMIASUG</t>
  </si>
  <si>
    <t>Hawkins Cookers Ltd</t>
  </si>
  <si>
    <t>HAWKINCOOK</t>
  </si>
  <si>
    <t>Subros Ltd</t>
  </si>
  <si>
    <t>SUBROS</t>
  </si>
  <si>
    <t>Jamna Auto Industries Ltd</t>
  </si>
  <si>
    <t>JAMNAAUTO</t>
  </si>
  <si>
    <t>MSTC Ltd</t>
  </si>
  <si>
    <t>MSTCLTD</t>
  </si>
  <si>
    <t>Shaily Engineering Plastics Ltd</t>
  </si>
  <si>
    <t>SHAILY</t>
  </si>
  <si>
    <t>Ramky Infrastructure Ltd</t>
  </si>
  <si>
    <t>RAMKY</t>
  </si>
  <si>
    <t>Tinplate Company of India Ltd</t>
  </si>
  <si>
    <t>TINPLATE</t>
  </si>
  <si>
    <t>Patel Engineering Ltd</t>
  </si>
  <si>
    <t>PATELENG</t>
  </si>
  <si>
    <t>Medi Assist Healthcare Services Ltd</t>
  </si>
  <si>
    <t>MEDIASSIST</t>
  </si>
  <si>
    <t>Unichem Laboratories Ltd</t>
  </si>
  <si>
    <t>UNICHEMLAB</t>
  </si>
  <si>
    <t>Moschip Technologies Ltd</t>
  </si>
  <si>
    <t>MOSCHIP</t>
  </si>
  <si>
    <t>Nippon India ETF Nifty 50 BeES</t>
  </si>
  <si>
    <t>NIFTYBEES</t>
  </si>
  <si>
    <t>Gateway Distriparks Ltd</t>
  </si>
  <si>
    <t>GATEWAY</t>
  </si>
  <si>
    <t>Hikal Ltd</t>
  </si>
  <si>
    <t>HIKAL</t>
  </si>
  <si>
    <t>Bhagiradha Chemicals and Industries Ltd</t>
  </si>
  <si>
    <t>BHAGCHEM</t>
  </si>
  <si>
    <t>Balmer Lawrie and Company Ltd</t>
  </si>
  <si>
    <t>BALMLAWRIE</t>
  </si>
  <si>
    <t>Shilchar Technologies Ltd</t>
  </si>
  <si>
    <t>SHILCTECH</t>
  </si>
  <si>
    <t>Imagicaaworld Entertainment Ltd</t>
  </si>
  <si>
    <t>IMAGICAA</t>
  </si>
  <si>
    <t>JTL Industries Ltd</t>
  </si>
  <si>
    <t>JTLIND</t>
  </si>
  <si>
    <t>LG Balakrishnan &amp; Bros Ltd</t>
  </si>
  <si>
    <t>LGBBROSLTD</t>
  </si>
  <si>
    <t>Venus Pipes and Tubes Ltd</t>
  </si>
  <si>
    <t>VENUSPIPES</t>
  </si>
  <si>
    <t>EMS Ltd</t>
  </si>
  <si>
    <t>EMSLIMITED</t>
  </si>
  <si>
    <t>Fiem Industries Ltd</t>
  </si>
  <si>
    <t>FIEMIND</t>
  </si>
  <si>
    <t>Styrenix Performance Materials Ltd</t>
  </si>
  <si>
    <t>STYRENIX</t>
  </si>
  <si>
    <t>SEPC Ltd</t>
  </si>
  <si>
    <t>SEPC</t>
  </si>
  <si>
    <t>RPG Life Sciences Limited</t>
  </si>
  <si>
    <t>RPGLIFE</t>
  </si>
  <si>
    <t>JTEKT India Ltd</t>
  </si>
  <si>
    <t>JTEKTINDIA</t>
  </si>
  <si>
    <t>Samhi Hotels Ltd</t>
  </si>
  <si>
    <t>SAMHI</t>
  </si>
  <si>
    <t>Cartrade Tech Ltd</t>
  </si>
  <si>
    <t>CARTRADE</t>
  </si>
  <si>
    <t>Jain Irrigation Systems Ltd</t>
  </si>
  <si>
    <t>JISLJALEQS</t>
  </si>
  <si>
    <t>Agricultural &amp; Farm Machinery</t>
  </si>
  <si>
    <t>Websol Energy System Ltd</t>
  </si>
  <si>
    <t>WEBELSOLAR</t>
  </si>
  <si>
    <t>Fedbank Financial Services Ltd</t>
  </si>
  <si>
    <t>FEDFINA</t>
  </si>
  <si>
    <t>Thyrocare Technologies Ltd</t>
  </si>
  <si>
    <t>THYROCARE</t>
  </si>
  <si>
    <t>Pearl Global Industries Ltd</t>
  </si>
  <si>
    <t>PGIL</t>
  </si>
  <si>
    <t>Prime Focus Ltd</t>
  </si>
  <si>
    <t>PFOCUS</t>
  </si>
  <si>
    <t>Animation</t>
  </si>
  <si>
    <t>Innova Captab Ltd</t>
  </si>
  <si>
    <t>INNOVACAP</t>
  </si>
  <si>
    <t>Avantel Ltd</t>
  </si>
  <si>
    <t>AVANTEL</t>
  </si>
  <si>
    <t>Paras Defence and Space Technologies Ltd</t>
  </si>
  <si>
    <t>PARAS</t>
  </si>
  <si>
    <t>S H Kelkar and Company Ltd</t>
  </si>
  <si>
    <t>SHK</t>
  </si>
  <si>
    <t>WPIL Ltd</t>
  </si>
  <si>
    <t>WPIL</t>
  </si>
  <si>
    <t>India Glycols Ltd</t>
  </si>
  <si>
    <t>INDIAGLYCO</t>
  </si>
  <si>
    <t>Sunflag Iron and Steel Co Ltd</t>
  </si>
  <si>
    <t>SUNFLAG</t>
  </si>
  <si>
    <t>IndoStar Capital Finance Ltd</t>
  </si>
  <si>
    <t>INDOSTAR</t>
  </si>
  <si>
    <t>Honda India Power Products Ltd</t>
  </si>
  <si>
    <t>HONDAPOWER</t>
  </si>
  <si>
    <t>TCI Express Ltd</t>
  </si>
  <si>
    <t>TCIEXP</t>
  </si>
  <si>
    <t>Spandana Sphoorty Financial Ltd</t>
  </si>
  <si>
    <t>SPANDANA</t>
  </si>
  <si>
    <t>Shrem InvIT</t>
  </si>
  <si>
    <t>SHREMINVIT</t>
  </si>
  <si>
    <t>Kewal Kiran Clothing Ltd</t>
  </si>
  <si>
    <t>KKCL</t>
  </si>
  <si>
    <t>West Coast Paper Mills Ltd</t>
  </si>
  <si>
    <t>WSTCSTPAPR</t>
  </si>
  <si>
    <t>Oriana Power Ltd</t>
  </si>
  <si>
    <t>ORIANA</t>
  </si>
  <si>
    <t>Servotech Power Systems Ltd</t>
  </si>
  <si>
    <t>SERVOTECH</t>
  </si>
  <si>
    <t>Gokul Agro Resources Ltd</t>
  </si>
  <si>
    <t>GOKULAGRO</t>
  </si>
  <si>
    <t>Greaves Cotton Ltd</t>
  </si>
  <si>
    <t>GREAVESCOT</t>
  </si>
  <si>
    <t>Geojit Financial Services Ltd</t>
  </si>
  <si>
    <t>GEOJITFSL</t>
  </si>
  <si>
    <t>Kingfa Science and Technology (India) Ltd</t>
  </si>
  <si>
    <t>KINGFA</t>
  </si>
  <si>
    <t>Jeena Sikho Lifecare Ltd</t>
  </si>
  <si>
    <t>JSLL</t>
  </si>
  <si>
    <t>BF Utilities Ltd</t>
  </si>
  <si>
    <t>BFUTILITIE</t>
  </si>
  <si>
    <t>Indraprastha Medical Corporation Ltd</t>
  </si>
  <si>
    <t>INDRAMEDCO</t>
  </si>
  <si>
    <t>Sula Vineyards Ltd</t>
  </si>
  <si>
    <t>SULA</t>
  </si>
  <si>
    <t>La Opala R G Ltd</t>
  </si>
  <si>
    <t>LAOPALA</t>
  </si>
  <si>
    <t>VST Tillers Tractors Ltd</t>
  </si>
  <si>
    <t>VSTTILLERS</t>
  </si>
  <si>
    <t>Gufic Biosciences Ltd</t>
  </si>
  <si>
    <t>GUFICBIO</t>
  </si>
  <si>
    <t>Kalyani Steels Ltd</t>
  </si>
  <si>
    <t>KSL</t>
  </si>
  <si>
    <t>Indian Metals and Ferro Alloys Ltd</t>
  </si>
  <si>
    <t>IMFA</t>
  </si>
  <si>
    <t>Lumax AutoTechnologies Ltd</t>
  </si>
  <si>
    <t>LUMAXTECH</t>
  </si>
  <si>
    <t>Savita Oil Technologies Ltd</t>
  </si>
  <si>
    <t>SOTL</t>
  </si>
  <si>
    <t>Cigniti Technologies Ltd</t>
  </si>
  <si>
    <t>CIGNITITEC</t>
  </si>
  <si>
    <t>Swaraj Engines Ltd</t>
  </si>
  <si>
    <t>SWARAJENG</t>
  </si>
  <si>
    <t>Gujarat Themis Biosyn Ltd</t>
  </si>
  <si>
    <t>GUJTHEM</t>
  </si>
  <si>
    <t>Nirlon Ltd</t>
  </si>
  <si>
    <t>NIRLON</t>
  </si>
  <si>
    <t>Muthoot Microfin Ltd</t>
  </si>
  <si>
    <t>MUTHOOTMF</t>
  </si>
  <si>
    <t>Microfinancing</t>
  </si>
  <si>
    <t>Hubtown Ltd</t>
  </si>
  <si>
    <t>HUBTOWN</t>
  </si>
  <si>
    <t>Epack Durable Ltd</t>
  </si>
  <si>
    <t>EPACK</t>
  </si>
  <si>
    <t>Quick Heal Technologies Ltd</t>
  </si>
  <si>
    <t>QUICKHEAL</t>
  </si>
  <si>
    <t>IRB InvIT Fund</t>
  </si>
  <si>
    <t>IRBINVIT</t>
  </si>
  <si>
    <t>Exicom Tele-Systems Ltd</t>
  </si>
  <si>
    <t>EXICOM</t>
  </si>
  <si>
    <t>DCB Bank Ltd</t>
  </si>
  <si>
    <t>DCBBANK</t>
  </si>
  <si>
    <t>Motilal Oswal NASDAQ 100 ETF</t>
  </si>
  <si>
    <t>MON100</t>
  </si>
  <si>
    <t>Veedol Corporation Ltd</t>
  </si>
  <si>
    <t>VEEDOL</t>
  </si>
  <si>
    <t>Avalon Technologies Ltd</t>
  </si>
  <si>
    <t>AVALON</t>
  </si>
  <si>
    <t>TCNS Clothing Co Ltd</t>
  </si>
  <si>
    <t>TCNSBRANDS</t>
  </si>
  <si>
    <t>Hinduja Global Solutions Ltd</t>
  </si>
  <si>
    <t>HGS</t>
  </si>
  <si>
    <t>Artemis Medicare Services Ltd</t>
  </si>
  <si>
    <t>ARTEMISMED</t>
  </si>
  <si>
    <t>Sky Gold Ltd</t>
  </si>
  <si>
    <t>SKYGOLD</t>
  </si>
  <si>
    <t>D P Abhushan Ltd</t>
  </si>
  <si>
    <t>DPABHUSHAN</t>
  </si>
  <si>
    <t>Goodluck India Ltd</t>
  </si>
  <si>
    <t>GOODLUCK</t>
  </si>
  <si>
    <t>KDDL Ltd</t>
  </si>
  <si>
    <t>KDDL</t>
  </si>
  <si>
    <t>Bhansali Engineering Polymers Ltd</t>
  </si>
  <si>
    <t>BEPL</t>
  </si>
  <si>
    <t>Stylam Industries Ltd</t>
  </si>
  <si>
    <t>STYLAMIND</t>
  </si>
  <si>
    <t>Goldiam International Ltd</t>
  </si>
  <si>
    <t>GOLDIAM</t>
  </si>
  <si>
    <t>Alembic Ltd</t>
  </si>
  <si>
    <t>ALEMBICLTD</t>
  </si>
  <si>
    <t>Fischer Medical Ventures Ltd</t>
  </si>
  <si>
    <t>FISCHER</t>
  </si>
  <si>
    <t>Shivalik Bimetal Controls Ltd</t>
  </si>
  <si>
    <t>SBCL</t>
  </si>
  <si>
    <t>DCX Systems Ltd</t>
  </si>
  <si>
    <t>DCXINDIA</t>
  </si>
  <si>
    <t>Arvind Smartspaces Ltd</t>
  </si>
  <si>
    <t>ARVSMART</t>
  </si>
  <si>
    <t>Seamec Ltd</t>
  </si>
  <si>
    <t>SEAMECLTD</t>
  </si>
  <si>
    <t>Oil &amp; Gas - Equipment &amp; Services</t>
  </si>
  <si>
    <t>HPL Electric &amp; Power Ltd</t>
  </si>
  <si>
    <t>HPL</t>
  </si>
  <si>
    <t>Blue Cloud Softech Solutions Ltd</t>
  </si>
  <si>
    <t>BLUECLOUDS</t>
  </si>
  <si>
    <t>Hathway Cable and Datacom Ltd</t>
  </si>
  <si>
    <t>HATHWAY</t>
  </si>
  <si>
    <t>Cable &amp; D2H</t>
  </si>
  <si>
    <t>RPSG Ventures Ltd</t>
  </si>
  <si>
    <t>RPSGVENT</t>
  </si>
  <si>
    <t>Polyplex Corp Ltd</t>
  </si>
  <si>
    <t>POLYPLEX</t>
  </si>
  <si>
    <t>Mahindra Logistics Ltd</t>
  </si>
  <si>
    <t>MAHLOG</t>
  </si>
  <si>
    <t>Gujarat Industries Power Company Ltd</t>
  </si>
  <si>
    <t>GIPCL</t>
  </si>
  <si>
    <t>Kitex Garments Ltd</t>
  </si>
  <si>
    <t>KITEX</t>
  </si>
  <si>
    <t>JNK India Ltd</t>
  </si>
  <si>
    <t>JNKINDIA</t>
  </si>
  <si>
    <t>Gensol Engineering Ltd</t>
  </si>
  <si>
    <t>GENSOL</t>
  </si>
  <si>
    <t>Sandhar Technologies Ltd</t>
  </si>
  <si>
    <t>SANDHAR</t>
  </si>
  <si>
    <t>Datamatics Global Services Ltd</t>
  </si>
  <si>
    <t>DATAMATICS</t>
  </si>
  <si>
    <t>Apeejay Surrendra Park Hotels Ltd</t>
  </si>
  <si>
    <t>PARKHOTELS</t>
  </si>
  <si>
    <t>Mahanagar Telephone Nigam Ltd</t>
  </si>
  <si>
    <t>MTNL</t>
  </si>
  <si>
    <t>Precision Wires India Ltd</t>
  </si>
  <si>
    <t>PRECWIRE</t>
  </si>
  <si>
    <t>Bajaj Consumer Care Ltd</t>
  </si>
  <si>
    <t>BAJAJCON</t>
  </si>
  <si>
    <t>MPS Ltd</t>
  </si>
  <si>
    <t>MPSLTD</t>
  </si>
  <si>
    <t>Globus Spirits Ltd</t>
  </si>
  <si>
    <t>GLOBUSSPR</t>
  </si>
  <si>
    <t>Marathon Nextgen Realty Ltd</t>
  </si>
  <si>
    <t>MARATHON</t>
  </si>
  <si>
    <t>Fino Payments Bank Ltd</t>
  </si>
  <si>
    <t>FINOPB</t>
  </si>
  <si>
    <t>Delta Corp Ltd</t>
  </si>
  <si>
    <t>DELTACORP</t>
  </si>
  <si>
    <t>Hi-Tech Pipes Ltd</t>
  </si>
  <si>
    <t>HITECH</t>
  </si>
  <si>
    <t>Steel Strips Wheels Ltd</t>
  </si>
  <si>
    <t>SSWL</t>
  </si>
  <si>
    <t>Suraj Estate Developers Ltd</t>
  </si>
  <si>
    <t>SURAJEST</t>
  </si>
  <si>
    <t>Real Estate Rental, Development &amp; Operations</t>
  </si>
  <si>
    <t>Vakrangee Limited</t>
  </si>
  <si>
    <t>VAKRANGEE</t>
  </si>
  <si>
    <t>Salasar Techno Engineering Ltd</t>
  </si>
  <si>
    <t>SALASAR</t>
  </si>
  <si>
    <t>CARE Ratings Ltd</t>
  </si>
  <si>
    <t>CARERATING</t>
  </si>
  <si>
    <t>Sanghvi Movers Ltd</t>
  </si>
  <si>
    <t>SANGHVIMOV</t>
  </si>
  <si>
    <t>Vishnu Prakash R Punglia Ltd</t>
  </si>
  <si>
    <t>VPRPL</t>
  </si>
  <si>
    <t>Sindhu Trade Links Ltd</t>
  </si>
  <si>
    <t>SINDHUTRAD</t>
  </si>
  <si>
    <t>Maithan Alloys Ltd</t>
  </si>
  <si>
    <t>MAITHANALL</t>
  </si>
  <si>
    <t>Thirumalai Chemicals Ltd</t>
  </si>
  <si>
    <t>TIRUMALCHM</t>
  </si>
  <si>
    <t>Eveready Industries India Ltd</t>
  </si>
  <si>
    <t>EVEREADY</t>
  </si>
  <si>
    <t>Jindal Poly Films Ltd</t>
  </si>
  <si>
    <t>JINDALPOLY</t>
  </si>
  <si>
    <t>Navneet Education Ltd</t>
  </si>
  <si>
    <t>NAVNETEDUL</t>
  </si>
  <si>
    <t>Solara Active Pharma Sciences Ltd</t>
  </si>
  <si>
    <t>SOLARA</t>
  </si>
  <si>
    <t>Nucleus Software Exports Ltd</t>
  </si>
  <si>
    <t>NUCLEUS</t>
  </si>
  <si>
    <t>Bajel Projects Ltd</t>
  </si>
  <si>
    <t>BAJEL</t>
  </si>
  <si>
    <t>Electric Utilities</t>
  </si>
  <si>
    <t>Marine Electricals (India) Ltd</t>
  </si>
  <si>
    <t>MARINE</t>
  </si>
  <si>
    <t>Ddev Plastiks Industries Ltd</t>
  </si>
  <si>
    <t>DDEVPLASTIK</t>
  </si>
  <si>
    <t>Repco Home Finance Ltd</t>
  </si>
  <si>
    <t>REPCOHOME</t>
  </si>
  <si>
    <t>Capacite Infraprojects Ltd</t>
  </si>
  <si>
    <t>CAPACITE</t>
  </si>
  <si>
    <t>Tasty Bite Eatables Ltd</t>
  </si>
  <si>
    <t>TASTYBITE</t>
  </si>
  <si>
    <t>Saksoft Ltd</t>
  </si>
  <si>
    <t>SAKSOFT</t>
  </si>
  <si>
    <t>KCP Ltd</t>
  </si>
  <si>
    <t>KCP</t>
  </si>
  <si>
    <t>Max Ventures and Industries Ltd</t>
  </si>
  <si>
    <t>MAXVIL</t>
  </si>
  <si>
    <t>Ashiana Housing Ltd</t>
  </si>
  <si>
    <t>ASHIANA</t>
  </si>
  <si>
    <t>Shipping Corporation of India Land and Assets Ltd</t>
  </si>
  <si>
    <t>SCILAL</t>
  </si>
  <si>
    <t>K.P. Energy Ltd</t>
  </si>
  <si>
    <t>KPEL</t>
  </si>
  <si>
    <t>TVS Srichakra Ltd</t>
  </si>
  <si>
    <t>TVSSRICHAK</t>
  </si>
  <si>
    <t>Prakash Industries Ltd</t>
  </si>
  <si>
    <t>PRAKASH</t>
  </si>
  <si>
    <t>Hindustan Oil Exploration Company Ltd</t>
  </si>
  <si>
    <t>HINDOILEXP</t>
  </si>
  <si>
    <t>ADF Foods Ltd</t>
  </si>
  <si>
    <t>ADFFOODS</t>
  </si>
  <si>
    <t>Veritas (India) Ltd</t>
  </si>
  <si>
    <t>VERITAS</t>
  </si>
  <si>
    <t>Oriental Hotels Ltd</t>
  </si>
  <si>
    <t>ORIENTHOT</t>
  </si>
  <si>
    <t>Pokarna Ltd</t>
  </si>
  <si>
    <t>POKARNA</t>
  </si>
  <si>
    <t>Flair Writing Industries Ltd</t>
  </si>
  <si>
    <t>FLAIR</t>
  </si>
  <si>
    <t>Apollo Micro Systems Ltd</t>
  </si>
  <si>
    <t>APOLLO</t>
  </si>
  <si>
    <t>Suven Life Sciences Ltd</t>
  </si>
  <si>
    <t>SUVEN</t>
  </si>
  <si>
    <t>Indoco Remedies Ltd</t>
  </si>
  <si>
    <t>INDOCO</t>
  </si>
  <si>
    <t>SMS Pharmaceuticals Ltd</t>
  </si>
  <si>
    <t>SMSPHARMA</t>
  </si>
  <si>
    <t>Shanti Educational Initiatives Ltd</t>
  </si>
  <si>
    <t>SEIL</t>
  </si>
  <si>
    <t>PTC India Financial Services Ltd</t>
  </si>
  <si>
    <t>PFS</t>
  </si>
  <si>
    <t>Unitech Ltd</t>
  </si>
  <si>
    <t>UNITECH</t>
  </si>
  <si>
    <t>Genesys International Corporation Ltd</t>
  </si>
  <si>
    <t>GENESYS</t>
  </si>
  <si>
    <t>Sagar Cements Ltd</t>
  </si>
  <si>
    <t>SAGCEM</t>
  </si>
  <si>
    <t>DCW Ltd</t>
  </si>
  <si>
    <t>DCW</t>
  </si>
  <si>
    <t>Ram Ratna Wires Ltd</t>
  </si>
  <si>
    <t>RAMRAT</t>
  </si>
  <si>
    <t>Dollar Industries Ltd</t>
  </si>
  <si>
    <t>DOLLAR</t>
  </si>
  <si>
    <t>Somany Ceramics Ltd</t>
  </si>
  <si>
    <t>SOMANYCERA</t>
  </si>
  <si>
    <t>TCPL Packaging Ltd</t>
  </si>
  <si>
    <t>TCPLPACK</t>
  </si>
  <si>
    <t>Monarch Networth Capital Ltd</t>
  </si>
  <si>
    <t>MONARCH</t>
  </si>
  <si>
    <t>GTL Infrastructure Ltd</t>
  </si>
  <si>
    <t>GTLINFRA</t>
  </si>
  <si>
    <t>Motisons Jewellers Ltd</t>
  </si>
  <si>
    <t>MOTISONS</t>
  </si>
  <si>
    <t>Apparel &amp; Accessories Retailers</t>
  </si>
  <si>
    <t>ideaForge Technology Ltd</t>
  </si>
  <si>
    <t>IDEAFORGE</t>
  </si>
  <si>
    <t>RIR Power Electronics Ltd</t>
  </si>
  <si>
    <t>RIR</t>
  </si>
  <si>
    <t>Kolte-Patil Developers Ltd</t>
  </si>
  <si>
    <t>KOLTEPATIL</t>
  </si>
  <si>
    <t>Foseco India Ltd</t>
  </si>
  <si>
    <t>FOSECOIND</t>
  </si>
  <si>
    <t>Dhani Services Ltd</t>
  </si>
  <si>
    <t>DHANI</t>
  </si>
  <si>
    <t>SJS Enterprises Ltd</t>
  </si>
  <si>
    <t>SJS</t>
  </si>
  <si>
    <t>Ashapura Minechem Ltd</t>
  </si>
  <si>
    <t>ASHAPURMIN</t>
  </si>
  <si>
    <t>Shalby Ltd</t>
  </si>
  <si>
    <t>SHALBY</t>
  </si>
  <si>
    <t>Stove Kraft Ltd</t>
  </si>
  <si>
    <t>STOVEKRAFT</t>
  </si>
  <si>
    <t>Summit Securities Ltd</t>
  </si>
  <si>
    <t>SUMMITSEC</t>
  </si>
  <si>
    <t>Automotive Axles Ltd</t>
  </si>
  <si>
    <t>AUTOAXLES</t>
  </si>
  <si>
    <t>Dredging Corporation of India Ltd</t>
  </si>
  <si>
    <t>DREDGECORP</t>
  </si>
  <si>
    <t>Dredging</t>
  </si>
  <si>
    <t>Wendt (India) Limited</t>
  </si>
  <si>
    <t>WENDT</t>
  </si>
  <si>
    <t>Baazar Style Retail Ltd</t>
  </si>
  <si>
    <t>STYLEBAAZA</t>
  </si>
  <si>
    <t>ECOS (India) Mobility &amp; Hospitality Ltd</t>
  </si>
  <si>
    <t>ECOSMOBLTY</t>
  </si>
  <si>
    <t>John Cockerill India Ltd</t>
  </si>
  <si>
    <t>COCKERILL</t>
  </si>
  <si>
    <t>Industrial Machinery &amp; Supplies &amp; Components</t>
  </si>
  <si>
    <t>Huhtamaki India Ltd</t>
  </si>
  <si>
    <t>HUHTAMAKI</t>
  </si>
  <si>
    <t>NRB Bearings Ltd</t>
  </si>
  <si>
    <t>NRBBEARING</t>
  </si>
  <si>
    <t>KRN Heat Exchanger and Refrigeration Ltd</t>
  </si>
  <si>
    <t>KRN</t>
  </si>
  <si>
    <t>MM Forgings Ltd</t>
  </si>
  <si>
    <t>MMFL</t>
  </si>
  <si>
    <t>Vadilal Industries Ltd</t>
  </si>
  <si>
    <t>VADILALIND</t>
  </si>
  <si>
    <t>Thejo Engineering Ltd</t>
  </si>
  <si>
    <t>THEJO</t>
  </si>
  <si>
    <t>Rajratan Global Wire Ltd</t>
  </si>
  <si>
    <t>RAJRATAN</t>
  </si>
  <si>
    <t>Nilkamal Ltd</t>
  </si>
  <si>
    <t>NILKAMAL</t>
  </si>
  <si>
    <t>Arkade Developers Ltd</t>
  </si>
  <si>
    <t>ARKADE</t>
  </si>
  <si>
    <t>Rane Holdings Ltd</t>
  </si>
  <si>
    <t>RANEHOLDIN</t>
  </si>
  <si>
    <t>Confidence Petroleum India Ltd</t>
  </si>
  <si>
    <t>CONFIPET</t>
  </si>
  <si>
    <t>KP Green Engineering Ltd</t>
  </si>
  <si>
    <t>KPGEL</t>
  </si>
  <si>
    <t>Heavy Electrical Equipment</t>
  </si>
  <si>
    <t>Krsnaa Diagnostics Ltd</t>
  </si>
  <si>
    <t>KRSNAA</t>
  </si>
  <si>
    <t>SML Isuzu Ltd</t>
  </si>
  <si>
    <t>SMLISUZU</t>
  </si>
  <si>
    <t>Deep Industries Ltd</t>
  </si>
  <si>
    <t>DEEPINDS</t>
  </si>
  <si>
    <t>Dishman Carbogen Amcis Ltd</t>
  </si>
  <si>
    <t>DCAL</t>
  </si>
  <si>
    <t>Vishnu Chemicals Ltd</t>
  </si>
  <si>
    <t>VISHNU</t>
  </si>
  <si>
    <t>HLE Glascoat Ltd</t>
  </si>
  <si>
    <t>HLEGLAS</t>
  </si>
  <si>
    <t>Premier Explosives Ltd</t>
  </si>
  <si>
    <t>PREMEXPLN</t>
  </si>
  <si>
    <t>Jash Engineering Ltd</t>
  </si>
  <si>
    <t>JASH</t>
  </si>
  <si>
    <t>Venky's (India) Ltd</t>
  </si>
  <si>
    <t>VENKEYS</t>
  </si>
  <si>
    <t>Welspun Specialty Solutions Ltd</t>
  </si>
  <si>
    <t>WELSPLSOL</t>
  </si>
  <si>
    <t>Vindhya Telelinks Ltd</t>
  </si>
  <si>
    <t>VINDHYATEL</t>
  </si>
  <si>
    <t>Stanley Lifestyles Ltd</t>
  </si>
  <si>
    <t>STANLEY</t>
  </si>
  <si>
    <t>NIBE Ltd</t>
  </si>
  <si>
    <t>NIBE</t>
  </si>
  <si>
    <t>SG Finserve Ltd</t>
  </si>
  <si>
    <t>SGFIN</t>
  </si>
  <si>
    <t>Accelya Solutions India Ltd</t>
  </si>
  <si>
    <t>ACCELYA</t>
  </si>
  <si>
    <t>Kalyani Investment Company Ltd</t>
  </si>
  <si>
    <t>KICL</t>
  </si>
  <si>
    <t>IOL Chemicals and Pharmaceuticals Ltd</t>
  </si>
  <si>
    <t>IOLCP</t>
  </si>
  <si>
    <t>Dish TV India Ltd</t>
  </si>
  <si>
    <t>DISHTV</t>
  </si>
  <si>
    <t>SBI Gold ETF</t>
  </si>
  <si>
    <t>SETFGOLD</t>
  </si>
  <si>
    <t>Landmark Cars Ltd</t>
  </si>
  <si>
    <t>LANDMARK</t>
  </si>
  <si>
    <t>Goodyear India Ltd</t>
  </si>
  <si>
    <t>GOODYEAR</t>
  </si>
  <si>
    <t>Novartis India Ltd</t>
  </si>
  <si>
    <t>NOVARTIND</t>
  </si>
  <si>
    <t>DISA India Ltd</t>
  </si>
  <si>
    <t>DISAQ</t>
  </si>
  <si>
    <t>Nippon India ETF Nifty 1D Rate Liquid BeES</t>
  </si>
  <si>
    <t>LIQUIDBEES</t>
  </si>
  <si>
    <t>Spectrum Electrical Industries Ltd</t>
  </si>
  <si>
    <t>SPECTRUM</t>
  </si>
  <si>
    <t>Ge Power India Ltd</t>
  </si>
  <si>
    <t>GEPIL</t>
  </si>
  <si>
    <t>PSP Projects Ltd</t>
  </si>
  <si>
    <t>PSPPROJECT</t>
  </si>
  <si>
    <t>Mayur Uniquoters Ltd</t>
  </si>
  <si>
    <t>MAYURUNIQ</t>
  </si>
  <si>
    <t>63 Moons Technologies Ltd</t>
  </si>
  <si>
    <t>63MOONS</t>
  </si>
  <si>
    <t>Prataap Snacks Ltd</t>
  </si>
  <si>
    <t>DIAMONDYD</t>
  </si>
  <si>
    <t>Indian Hume Pipe Company Ltd</t>
  </si>
  <si>
    <t>INDIANHUME</t>
  </si>
  <si>
    <t>Pondy Oxides and Chemicals Ltd</t>
  </si>
  <si>
    <t>POCL</t>
  </si>
  <si>
    <t>Raghav Productivity Enhancers Ltd</t>
  </si>
  <si>
    <t>RPEL</t>
  </si>
  <si>
    <t>Meghmani Organics Ltd</t>
  </si>
  <si>
    <t>MOL</t>
  </si>
  <si>
    <t>Barbeque-Nation Hospitality Ltd</t>
  </si>
  <si>
    <t>BARBEQUE</t>
  </si>
  <si>
    <t>Jubilant Industries Ltd</t>
  </si>
  <si>
    <t>JUBLINDS</t>
  </si>
  <si>
    <t>Sai Silks (Kalamandir) Ltd</t>
  </si>
  <si>
    <t>KALAMANDIR</t>
  </si>
  <si>
    <t>Themis Medicare Ltd</t>
  </si>
  <si>
    <t>THEMISMED</t>
  </si>
  <si>
    <t>Insecticides (India) Ltd</t>
  </si>
  <si>
    <t>INSECTICID</t>
  </si>
  <si>
    <t>Nalwa Sons Investments Ltd</t>
  </si>
  <si>
    <t>NSIL</t>
  </si>
  <si>
    <t>Tinna Rubber and Infrastructure Ltd</t>
  </si>
  <si>
    <t>TINNARUBR</t>
  </si>
  <si>
    <t>Mold-Tek Packaging Ltd</t>
  </si>
  <si>
    <t>MOLDTKPAC</t>
  </si>
  <si>
    <t>Updater Services Ltd</t>
  </si>
  <si>
    <t>UDS</t>
  </si>
  <si>
    <t>DEN Networks Ltd</t>
  </si>
  <si>
    <t>DEN</t>
  </si>
  <si>
    <t>TechNVision Ventures Ltd</t>
  </si>
  <si>
    <t>TECHNVISN</t>
  </si>
  <si>
    <t>EIH Associated Hotels Ltd</t>
  </si>
  <si>
    <t>EIHAHOTELS</t>
  </si>
  <si>
    <t>Pennar Industries Ltd</t>
  </si>
  <si>
    <t>PENIND</t>
  </si>
  <si>
    <t>Dolat Algotech Ltd</t>
  </si>
  <si>
    <t>DOLATALGO</t>
  </si>
  <si>
    <t>Dreamfolks Services Ltd</t>
  </si>
  <si>
    <t>DREAMFOLKS</t>
  </si>
  <si>
    <t>Parag Milk Foods Ltd</t>
  </si>
  <si>
    <t>PARAGMILK</t>
  </si>
  <si>
    <t>Media Matrix Worldwide Ltd</t>
  </si>
  <si>
    <t>MMWL</t>
  </si>
  <si>
    <t>Rashi Peripherals Ltd</t>
  </si>
  <si>
    <t>RPTECH</t>
  </si>
  <si>
    <t>Paramount Communications Ltd</t>
  </si>
  <si>
    <t>PARACABLES</t>
  </si>
  <si>
    <t>Vidhi Specialty Food Ingredients Ltd</t>
  </si>
  <si>
    <t>VIDHIING</t>
  </si>
  <si>
    <t>Aeroflex Industries Ltd</t>
  </si>
  <si>
    <t>AEROFLEX</t>
  </si>
  <si>
    <t>Mangalam Cement Ltd</t>
  </si>
  <si>
    <t>MANGLMCEM</t>
  </si>
  <si>
    <t>ESAF Small Finance Bank Limited</t>
  </si>
  <si>
    <t>ESAFSFB</t>
  </si>
  <si>
    <t>Xpro India Ltd</t>
  </si>
  <si>
    <t>XPROINDIA</t>
  </si>
  <si>
    <t>Centum Electronics Ltd</t>
  </si>
  <si>
    <t>CENTUM</t>
  </si>
  <si>
    <t>Owais Metal and Mineral Processing Ltd</t>
  </si>
  <si>
    <t>OWAIS</t>
  </si>
  <si>
    <t>Kesar India Ltd</t>
  </si>
  <si>
    <t>KESAR</t>
  </si>
  <si>
    <t>Real Estate Development</t>
  </si>
  <si>
    <t>HMA Agro Industries Ltd</t>
  </si>
  <si>
    <t>HMAAGRO</t>
  </si>
  <si>
    <t>BF Investment Ltd</t>
  </si>
  <si>
    <t>BFINVEST</t>
  </si>
  <si>
    <t>Fusion Finance Ltd</t>
  </si>
  <si>
    <t>FUSION</t>
  </si>
  <si>
    <t>Vardhman Special Steels Ltd</t>
  </si>
  <si>
    <t>VSSL</t>
  </si>
  <si>
    <t>Apollo Pipes Ltd</t>
  </si>
  <si>
    <t>APOLLOPIPE</t>
  </si>
  <si>
    <t>Orient Green Power Company Ltd</t>
  </si>
  <si>
    <t>GREENPOWER</t>
  </si>
  <si>
    <t>Panama Petrochem Ltd</t>
  </si>
  <si>
    <t>PANAMAPET</t>
  </si>
  <si>
    <t>Tatva Chintan Pharma Chem Ltd</t>
  </si>
  <si>
    <t>TATVA</t>
  </si>
  <si>
    <t>EFC (I) Ltd</t>
  </si>
  <si>
    <t>EFCIL</t>
  </si>
  <si>
    <t>Distributors</t>
  </si>
  <si>
    <t>Sanstar Ltd</t>
  </si>
  <si>
    <t>SANSTAR</t>
  </si>
  <si>
    <t>Axiscades Technologies Ltd</t>
  </si>
  <si>
    <t>AXISCADES</t>
  </si>
  <si>
    <t>Vertoz Ltd</t>
  </si>
  <si>
    <t>VERTOZ</t>
  </si>
  <si>
    <t>India Pesticides Ltd</t>
  </si>
  <si>
    <t>IPL</t>
  </si>
  <si>
    <t>Tarsons Products Ltd</t>
  </si>
  <si>
    <t>TARSONS</t>
  </si>
  <si>
    <t>Mukand Ltd</t>
  </si>
  <si>
    <t>MUKANDLTD</t>
  </si>
  <si>
    <t>Lumax Industries Ltd</t>
  </si>
  <si>
    <t>LUMAXIND</t>
  </si>
  <si>
    <t>Sri Adhikari Brothers Television Network Ltd</t>
  </si>
  <si>
    <t>SABTNL</t>
  </si>
  <si>
    <t>S.P.Apparels Ltd</t>
  </si>
  <si>
    <t>SPAL</t>
  </si>
  <si>
    <t>Saraswati Commercial (India) Ltd</t>
  </si>
  <si>
    <t>ZSARACOM</t>
  </si>
  <si>
    <t>Ajmera Realty &amp; Infra India Ltd</t>
  </si>
  <si>
    <t>AJMERA</t>
  </si>
  <si>
    <t>TTK Healthcare Ltd</t>
  </si>
  <si>
    <t>TTKHLTCARE</t>
  </si>
  <si>
    <t>Rupa &amp; Company Ltd</t>
  </si>
  <si>
    <t>RUPA</t>
  </si>
  <si>
    <t>Federal-Mogul Goetze (India) Ltd</t>
  </si>
  <si>
    <t>FMGOETZE</t>
  </si>
  <si>
    <t>Ugro Capital Ltd</t>
  </si>
  <si>
    <t>UGROCAP</t>
  </si>
  <si>
    <t>JITF Infralogistics Ltd</t>
  </si>
  <si>
    <t>JITFINFRA</t>
  </si>
  <si>
    <t>Yasho Industries Ltd</t>
  </si>
  <si>
    <t>YASHO</t>
  </si>
  <si>
    <t>Ravindra Energy Ltd</t>
  </si>
  <si>
    <t>RELTD</t>
  </si>
  <si>
    <t>Jyoti Structures Ltd</t>
  </si>
  <si>
    <t>JYOTISTRUC</t>
  </si>
  <si>
    <t>Interarch Building Products Ltd</t>
  </si>
  <si>
    <t>INTERARCH</t>
  </si>
  <si>
    <t>Building Products - Prefab Structures</t>
  </si>
  <si>
    <t>Astec Lifesciences Ltd</t>
  </si>
  <si>
    <t>ASTEC</t>
  </si>
  <si>
    <t>Sasken Technologies Ltd</t>
  </si>
  <si>
    <t>SASKEN</t>
  </si>
  <si>
    <t>Universal Cables Ltd</t>
  </si>
  <si>
    <t>UNIVCABLES</t>
  </si>
  <si>
    <t>HIL Ltd</t>
  </si>
  <si>
    <t>HIL</t>
  </si>
  <si>
    <t>Dolphin Offshore Enterprises (India) Ltd</t>
  </si>
  <si>
    <t>DOLPHIN</t>
  </si>
  <si>
    <t>Nelco Ltd</t>
  </si>
  <si>
    <t>NELCO</t>
  </si>
  <si>
    <t>Amrutanjan Health Care Ltd</t>
  </si>
  <si>
    <t>AMRUTANJAN</t>
  </si>
  <si>
    <t>Rama Steel Tubes Ltd</t>
  </si>
  <si>
    <t>RAMASTEEL</t>
  </si>
  <si>
    <t>Dr Agarwal's Eye Hospital Ltd</t>
  </si>
  <si>
    <t>DRAGARWQ</t>
  </si>
  <si>
    <t>Elpro International Ltd</t>
  </si>
  <si>
    <t>ELPROINTL</t>
  </si>
  <si>
    <t>NIIT Ltd</t>
  </si>
  <si>
    <t>NIITLTD</t>
  </si>
  <si>
    <t>Lotus Chocolate Company Ltd</t>
  </si>
  <si>
    <t>LOTUSCHO</t>
  </si>
  <si>
    <t>Hariom Pipe Industries Ltd</t>
  </si>
  <si>
    <t>HARIOMPIPE</t>
  </si>
  <si>
    <t>IKIO Lighting Ltd</t>
  </si>
  <si>
    <t>IKIO</t>
  </si>
  <si>
    <t>Systematix Corporate Services Ltd</t>
  </si>
  <si>
    <t>SYSTMTXC</t>
  </si>
  <si>
    <t>Sangam (India) Ltd</t>
  </si>
  <si>
    <t>SANGAMIND</t>
  </si>
  <si>
    <t>Precision Camshafts Ltd</t>
  </si>
  <si>
    <t>PRECAM</t>
  </si>
  <si>
    <t>TIL Ltd</t>
  </si>
  <si>
    <t>TIL</t>
  </si>
  <si>
    <t>Siyaram Silk Mills Ltd</t>
  </si>
  <si>
    <t>SIYSIL</t>
  </si>
  <si>
    <t>Hindware Home Innovation Ltd</t>
  </si>
  <si>
    <t>HINDWAREAP</t>
  </si>
  <si>
    <t>ICICI Prudential Nifty 50 ETF</t>
  </si>
  <si>
    <t>NIFTYIETF</t>
  </si>
  <si>
    <t>Som Distilleries and Breweries Ltd</t>
  </si>
  <si>
    <t>SDBL</t>
  </si>
  <si>
    <t>Man Industries (India) Ltd</t>
  </si>
  <si>
    <t>MANINDS</t>
  </si>
  <si>
    <t>Carysil Ltd</t>
  </si>
  <si>
    <t>CARYSIL</t>
  </si>
  <si>
    <t>Mercury Ev-Tech Ltd</t>
  </si>
  <si>
    <t>MERCURYEV</t>
  </si>
  <si>
    <t>Kody Technolab Ltd</t>
  </si>
  <si>
    <t>KODYTECH</t>
  </si>
  <si>
    <t>Apcotex Industries Ltd</t>
  </si>
  <si>
    <t>APCOTEXIND</t>
  </si>
  <si>
    <t>Sanghi Industries Ltd</t>
  </si>
  <si>
    <t>SANGHIIND</t>
  </si>
  <si>
    <t>MIC Electronics Ltd</t>
  </si>
  <si>
    <t>MICEL</t>
  </si>
  <si>
    <t>Pnb Gilts Ltd</t>
  </si>
  <si>
    <t>PNBGILTS</t>
  </si>
  <si>
    <t>IFGL Refractories Ltd</t>
  </si>
  <si>
    <t>IFGLEXPOR</t>
  </si>
  <si>
    <t>Cupid Ltd</t>
  </si>
  <si>
    <t>CUPID</t>
  </si>
  <si>
    <t>Alicon Castalloy Ltd</t>
  </si>
  <si>
    <t>ALICON</t>
  </si>
  <si>
    <t>Veranda Learning Solutions Ltd</t>
  </si>
  <si>
    <t>VERANDA</t>
  </si>
  <si>
    <t>PIX Transmissions Ltd</t>
  </si>
  <si>
    <t>PIXTRANS</t>
  </si>
  <si>
    <t>Andrew Yule &amp; Co Ltd</t>
  </si>
  <si>
    <t>ANDREWYU</t>
  </si>
  <si>
    <t>MSP Steel &amp; Power Ltd</t>
  </si>
  <si>
    <t>MSPL</t>
  </si>
  <si>
    <t>Everest Kanto Cylinder Ltd</t>
  </si>
  <si>
    <t>EKC</t>
  </si>
  <si>
    <t>Alpex Solar Ltd</t>
  </si>
  <si>
    <t>ALPEXSOLAR</t>
  </si>
  <si>
    <t>Seshasayee Paper and Boards Ltd</t>
  </si>
  <si>
    <t>SESHAPAPER</t>
  </si>
  <si>
    <t>Syncom Formulations (India) Ltd</t>
  </si>
  <si>
    <t>SYNCOMF</t>
  </si>
  <si>
    <t>Unicommerce eSolutions Ltd</t>
  </si>
  <si>
    <t>UNIECOM</t>
  </si>
  <si>
    <t>Nitin Spinners Ltd</t>
  </si>
  <si>
    <t>NITINSPIN</t>
  </si>
  <si>
    <t>Gandhar Oil Refinery (INDIA) Ltd</t>
  </si>
  <si>
    <t>GANDHAR</t>
  </si>
  <si>
    <t>JISLDVREQS</t>
  </si>
  <si>
    <t>Agro Tech Foods Ltd</t>
  </si>
  <si>
    <t>ATFL</t>
  </si>
  <si>
    <t>Platinum Industries Ltd</t>
  </si>
  <si>
    <t>PLATIND</t>
  </si>
  <si>
    <t>Uniparts India Ltd</t>
  </si>
  <si>
    <t>UNIPARTS</t>
  </si>
  <si>
    <t>D Link (India) Limited</t>
  </si>
  <si>
    <t>DLINKINDIA</t>
  </si>
  <si>
    <t>Andhra Paper Ltd</t>
  </si>
  <si>
    <t>ANDHRAPAP</t>
  </si>
  <si>
    <t>B L Kashyap and Sons Ltd</t>
  </si>
  <si>
    <t>BLKASHYAP</t>
  </si>
  <si>
    <t>Shriram Properties Ltd</t>
  </si>
  <si>
    <t>SHRIRAMPPS</t>
  </si>
  <si>
    <t>Ramco Industries Ltd</t>
  </si>
  <si>
    <t>RAMCOIND</t>
  </si>
  <si>
    <t>Jagran Prakashan Ltd</t>
  </si>
  <si>
    <t>JAGRAN</t>
  </si>
  <si>
    <t>Omaxe Ltd</t>
  </si>
  <si>
    <t>OMAXE</t>
  </si>
  <si>
    <t>Gocl Corporation Ltd</t>
  </si>
  <si>
    <t>GOCLCORP</t>
  </si>
  <si>
    <t>Deccan Gold Mines Ltd</t>
  </si>
  <si>
    <t>DECNGOLD</t>
  </si>
  <si>
    <t>Igarashi Motors India Ltd</t>
  </si>
  <si>
    <t>IGARASHI</t>
  </si>
  <si>
    <t>Sterling Tools Ltd</t>
  </si>
  <si>
    <t>STERTOOLS</t>
  </si>
  <si>
    <t>Satin Creditcare Network Ltd</t>
  </si>
  <si>
    <t>SATIN</t>
  </si>
  <si>
    <t>Yatra Online Ltd</t>
  </si>
  <si>
    <t>YATRA</t>
  </si>
  <si>
    <t>G M Breweries Ltd</t>
  </si>
  <si>
    <t>GMBREW</t>
  </si>
  <si>
    <t>Brightcom Group Ltd</t>
  </si>
  <si>
    <t>BCG</t>
  </si>
  <si>
    <t>Cantabil Retail India Ltd</t>
  </si>
  <si>
    <t>CANTABIL</t>
  </si>
  <si>
    <t>Fedders Holding Ltd</t>
  </si>
  <si>
    <t>FEDDERSHOL</t>
  </si>
  <si>
    <t>Hester Biosciences Ltd</t>
  </si>
  <si>
    <t>HESTERBIO</t>
  </si>
  <si>
    <t>Kotak Gold Etf</t>
  </si>
  <si>
    <t>GOLD1</t>
  </si>
  <si>
    <t>Expleo Solutions Ltd</t>
  </si>
  <si>
    <t>EXPLEOSOL</t>
  </si>
  <si>
    <t>Antony Waste Handling Cell Ltd</t>
  </si>
  <si>
    <t>AWHCL</t>
  </si>
  <si>
    <t>Tanfac Industries Ltd</t>
  </si>
  <si>
    <t>TANFACIND</t>
  </si>
  <si>
    <t>BLS E-Services Ltd</t>
  </si>
  <si>
    <t>BLSE</t>
  </si>
  <si>
    <t>Hercules Hoists Ltd</t>
  </si>
  <si>
    <t>HERCULES</t>
  </si>
  <si>
    <t>Cosmo First Ltd</t>
  </si>
  <si>
    <t>COSMOFIRST</t>
  </si>
  <si>
    <t>Navkar Corporation Ltd</t>
  </si>
  <si>
    <t>NAVKARCORP</t>
  </si>
  <si>
    <t>Praveg Ltd</t>
  </si>
  <si>
    <t>PRAVEG</t>
  </si>
  <si>
    <t>Talbros Automotive Components Ltd</t>
  </si>
  <si>
    <t>TALBROAUTO</t>
  </si>
  <si>
    <t>Eco Recycling Ltd</t>
  </si>
  <si>
    <t>ECORECO</t>
  </si>
  <si>
    <t>Sadhana Nitro Chem Ltd</t>
  </si>
  <si>
    <t>SADHNANIQ</t>
  </si>
  <si>
    <t>Excel Industries Ltd</t>
  </si>
  <si>
    <t>EXCELINDUS</t>
  </si>
  <si>
    <t>Advait Infratech Ltd</t>
  </si>
  <si>
    <t>ADVAIT</t>
  </si>
  <si>
    <t>Electrical Components &amp; Equipment</t>
  </si>
  <si>
    <t>Master Trust Ltd</t>
  </si>
  <si>
    <t>MASTERTR</t>
  </si>
  <si>
    <t>Wonder Electricals Ltd</t>
  </si>
  <si>
    <t>WEL</t>
  </si>
  <si>
    <t>NDR Auto Components Ltd</t>
  </si>
  <si>
    <t>NDRAUTO</t>
  </si>
  <si>
    <t>GNA Axles Ltd</t>
  </si>
  <si>
    <t>GNA</t>
  </si>
  <si>
    <t>HDFC Gold Exchange Traded Fund</t>
  </si>
  <si>
    <t>HDFCGOLD</t>
  </si>
  <si>
    <t>ICICI Prudential Gold ETF</t>
  </si>
  <si>
    <t>GOLDIETF</t>
  </si>
  <si>
    <t>Nippon India ETF Nifty Next 50 Junior BeES</t>
  </si>
  <si>
    <t>JUNIORBEES</t>
  </si>
  <si>
    <t>GTPL Hathway Ltd</t>
  </si>
  <si>
    <t>GTPL</t>
  </si>
  <si>
    <t>Indo Tech Transformers Ltd</t>
  </si>
  <si>
    <t>INDOTECH</t>
  </si>
  <si>
    <t>Panacea Biotec Ltd</t>
  </si>
  <si>
    <t>PANACEABIO</t>
  </si>
  <si>
    <t>Abans Holdings Ltd</t>
  </si>
  <si>
    <t>AHL</t>
  </si>
  <si>
    <t>TAJ GVK Hotels and Resorts Ltd</t>
  </si>
  <si>
    <t>TAJGVK</t>
  </si>
  <si>
    <t>Kokuyo Camlin Ltd</t>
  </si>
  <si>
    <t>KOKUYOCMLN</t>
  </si>
  <si>
    <t>Mufin Green Finance Ltd</t>
  </si>
  <si>
    <t>MUFIN</t>
  </si>
  <si>
    <t>Rane (Madras) Ltd</t>
  </si>
  <si>
    <t>RML</t>
  </si>
  <si>
    <t>Windlas Biotech Ltd</t>
  </si>
  <si>
    <t>WINDLAS</t>
  </si>
  <si>
    <t>Heranba Industries Ltd</t>
  </si>
  <si>
    <t>HERANBA</t>
  </si>
  <si>
    <t>GKW Ltd</t>
  </si>
  <si>
    <t>GKWLIMITED</t>
  </si>
  <si>
    <t>India Power Corporation Ltd</t>
  </si>
  <si>
    <t>DPSCLTD</t>
  </si>
  <si>
    <t>Knowledge Marine &amp; Engineering Works Ltd</t>
  </si>
  <si>
    <t>KMEW</t>
  </si>
  <si>
    <t>Marine Transportation</t>
  </si>
  <si>
    <t>GPT Infraprojects Ltd</t>
  </si>
  <si>
    <t>GPTINFRA</t>
  </si>
  <si>
    <t>Suratwwala Business Group Ltd</t>
  </si>
  <si>
    <t>SBGLP</t>
  </si>
  <si>
    <t>Madhya Bharat Agro Products Ltd</t>
  </si>
  <si>
    <t>MBAPL</t>
  </si>
  <si>
    <t>Sirca Paints India Ltd</t>
  </si>
  <si>
    <t>SIRCA</t>
  </si>
  <si>
    <t>Kiri Industries Ltd</t>
  </si>
  <si>
    <t>KIRIINDUS</t>
  </si>
  <si>
    <t>Ador Welding Ltd</t>
  </si>
  <si>
    <t>ADORWELD</t>
  </si>
  <si>
    <t>Suryoday Small Finance Bank Ltd</t>
  </si>
  <si>
    <t>SURYODAY</t>
  </si>
  <si>
    <t>Balmer Lawrie Investments Ltd</t>
  </si>
  <si>
    <t>BLIL</t>
  </si>
  <si>
    <t>Jyoti Resins and Adhesives Ltd</t>
  </si>
  <si>
    <t>JYOTIRES</t>
  </si>
  <si>
    <t>Jaiprakash Associates Ltd</t>
  </si>
  <si>
    <t>JPASSOCIAT</t>
  </si>
  <si>
    <t>DEE Development Engineers Ltd</t>
  </si>
  <si>
    <t>DEEDEV</t>
  </si>
  <si>
    <t>Atul Auto Ltd</t>
  </si>
  <si>
    <t>ATULAUTO</t>
  </si>
  <si>
    <t>Three Wheelers</t>
  </si>
  <si>
    <t>ASM Technologies Ltd</t>
  </si>
  <si>
    <t>ASMTEC</t>
  </si>
  <si>
    <t>Sigachi Industries Ltd</t>
  </si>
  <si>
    <t>SIGACHI</t>
  </si>
  <si>
    <t>Bharat Wire Ropes Ltd</t>
  </si>
  <si>
    <t>BHARATWIRE</t>
  </si>
  <si>
    <t>Amines and Plasticizers Ltd</t>
  </si>
  <si>
    <t>AMNPLST</t>
  </si>
  <si>
    <t>Reliance Industrial Infrastructure Ltd</t>
  </si>
  <si>
    <t>RIIL</t>
  </si>
  <si>
    <t>Divgi TorqTransfer Systems Ltd</t>
  </si>
  <si>
    <t>DIVGIITTS</t>
  </si>
  <si>
    <t>Wheels India Ltd</t>
  </si>
  <si>
    <t>WHEELS</t>
  </si>
  <si>
    <t>Bombay Super Hybrid Seeds Ltd</t>
  </si>
  <si>
    <t>BSHSL</t>
  </si>
  <si>
    <t>Udaipur Cement Works Ltd</t>
  </si>
  <si>
    <t>UDAICEMENT</t>
  </si>
  <si>
    <t>Swelect Energy Systems Ltd</t>
  </si>
  <si>
    <t>SWELECTES</t>
  </si>
  <si>
    <t>I G Petrochemicals Ltd</t>
  </si>
  <si>
    <t>IGPL</t>
  </si>
  <si>
    <t>Kilburn Engineering Ltd</t>
  </si>
  <si>
    <t>KLBRENG-B</t>
  </si>
  <si>
    <t>Solex Energy Ltd</t>
  </si>
  <si>
    <t>SOLEX</t>
  </si>
  <si>
    <t>Suyog Telematics Ltd</t>
  </si>
  <si>
    <t>SUYOG</t>
  </si>
  <si>
    <t>Tribhovandas Bhimji Zaveri Ltd</t>
  </si>
  <si>
    <t>TBZ</t>
  </si>
  <si>
    <t>Irm Energy Ltd</t>
  </si>
  <si>
    <t>IRMENERGY</t>
  </si>
  <si>
    <t>Jindal Drilling and Industries Ltd</t>
  </si>
  <si>
    <t>JINDRILL</t>
  </si>
  <si>
    <t>Butterfly Gandhimathi Appliances Ltd</t>
  </si>
  <si>
    <t>BUTTERFLY</t>
  </si>
  <si>
    <t>Dcm Shriram Industries Ltd</t>
  </si>
  <si>
    <t>DCMSRIND</t>
  </si>
  <si>
    <t>Bajaj Steel Industries Ltd</t>
  </si>
  <si>
    <t>BAJAJST</t>
  </si>
  <si>
    <t>GRP Ltd</t>
  </si>
  <si>
    <t>GRPLTD</t>
  </si>
  <si>
    <t>Roto Pumps Ltd</t>
  </si>
  <si>
    <t>ROTO</t>
  </si>
  <si>
    <t>Southern Petrochemical Industries Corporation Ltd</t>
  </si>
  <si>
    <t>SPIC</t>
  </si>
  <si>
    <t>Camlin Fine Sciences Ltd</t>
  </si>
  <si>
    <t>CAMLINFINE</t>
  </si>
  <si>
    <t>Dynacons Systems and Solutions Ltd</t>
  </si>
  <si>
    <t>DSSL</t>
  </si>
  <si>
    <t>Sportking India Ltd</t>
  </si>
  <si>
    <t>SPORTKING</t>
  </si>
  <si>
    <t>Arman Financial Services Ltd</t>
  </si>
  <si>
    <t>ARMANFIN</t>
  </si>
  <si>
    <t>Aaswa Trading and Exports Ltd</t>
  </si>
  <si>
    <t>TCC</t>
  </si>
  <si>
    <t>Real Estate Services</t>
  </si>
  <si>
    <t>Matrimony.Com Ltd</t>
  </si>
  <si>
    <t>MATRIMONY</t>
  </si>
  <si>
    <t>Filatex India Ltd</t>
  </si>
  <si>
    <t>FILATEX</t>
  </si>
  <si>
    <t>BCL Industries Ltd</t>
  </si>
  <si>
    <t>BCLIND</t>
  </si>
  <si>
    <t>Radhika Jeweltech Ltd</t>
  </si>
  <si>
    <t>RADHIKAJWE</t>
  </si>
  <si>
    <t>Associated Alcohols &amp; Breweries Ltd</t>
  </si>
  <si>
    <t>ASALCBR</t>
  </si>
  <si>
    <t>Agarwal Industrial Corporation Ltd</t>
  </si>
  <si>
    <t>AGARIND</t>
  </si>
  <si>
    <t>Oriental Rail Infrastructure Ltd</t>
  </si>
  <si>
    <t>ORIRAIL</t>
  </si>
  <si>
    <t>Asian Energy Services Ltd</t>
  </si>
  <si>
    <t>ASIANENE</t>
  </si>
  <si>
    <t>Eimco Elecon (India) Ltd</t>
  </si>
  <si>
    <t>EIMCOELECO</t>
  </si>
  <si>
    <t>Peninsula Land Ltd</t>
  </si>
  <si>
    <t>PENINLAND</t>
  </si>
  <si>
    <t>Monte Carlo Fashions Ltd</t>
  </si>
  <si>
    <t>MONTECARLO</t>
  </si>
  <si>
    <t>Paushak Ltd</t>
  </si>
  <si>
    <t>PAUSHAKLTD</t>
  </si>
  <si>
    <t>Oriental Aromatics Ltd</t>
  </si>
  <si>
    <t>OAL</t>
  </si>
  <si>
    <t>Dhunseri Ventures Ltd</t>
  </si>
  <si>
    <t>DVL</t>
  </si>
  <si>
    <t>Arihant Superstructures Ltd</t>
  </si>
  <si>
    <t>ARIHANTSUP</t>
  </si>
  <si>
    <t>India Nippon Electricals Ltd</t>
  </si>
  <si>
    <t>INDNIPPON</t>
  </si>
  <si>
    <t>Hi-Tech Gears Ltd</t>
  </si>
  <si>
    <t>HITECHGEAR</t>
  </si>
  <si>
    <t>5Paisa Capital Ltd</t>
  </si>
  <si>
    <t>5PAISA</t>
  </si>
  <si>
    <t>Borosil Scientific Ltd</t>
  </si>
  <si>
    <t>BOROSCI</t>
  </si>
  <si>
    <t>Everest Industries Ltd</t>
  </si>
  <si>
    <t>EVERESTIND</t>
  </si>
  <si>
    <t>Walchandnagar Industries Ltd</t>
  </si>
  <si>
    <t>WALCHANNAG</t>
  </si>
  <si>
    <t>Madras Fertilizers Ltd</t>
  </si>
  <si>
    <t>MADRASFERT</t>
  </si>
  <si>
    <t>Salzer Electronics Ltd</t>
  </si>
  <si>
    <t>SALZERELEC</t>
  </si>
  <si>
    <t>Bigbloc Construction Ltd</t>
  </si>
  <si>
    <t>BIGBLOC</t>
  </si>
  <si>
    <t>Steelcast Ltd</t>
  </si>
  <si>
    <t>STEELCAS</t>
  </si>
  <si>
    <t>Fratelli Vineyards Ltd</t>
  </si>
  <si>
    <t>FRATELLI</t>
  </si>
  <si>
    <t>Hexa Tradex Ltd</t>
  </si>
  <si>
    <t>HEXATRADEX</t>
  </si>
  <si>
    <t>India Motor Parts &amp; Accessories Ltd</t>
  </si>
  <si>
    <t>IMPAL</t>
  </si>
  <si>
    <t>Chaman Lal Setia Exports Ltd</t>
  </si>
  <si>
    <t>CLSEL</t>
  </si>
  <si>
    <t>Allcargo Gati Ltd</t>
  </si>
  <si>
    <t>ACLGATI</t>
  </si>
  <si>
    <t>VL E-Governance &amp; IT Solutions Ltd</t>
  </si>
  <si>
    <t>VLEGOV</t>
  </si>
  <si>
    <t>Mishtann Foods Ltd</t>
  </si>
  <si>
    <t>MISHTANN</t>
  </si>
  <si>
    <t>Fairchem Organics Ltd</t>
  </si>
  <si>
    <t>FAIRCHEMOR</t>
  </si>
  <si>
    <t>Kamdhenu Ltd</t>
  </si>
  <si>
    <t>KAMDHENU</t>
  </si>
  <si>
    <t>Zota Health Care Ltd</t>
  </si>
  <si>
    <t>ZOTA</t>
  </si>
  <si>
    <t>Om Infra Ltd</t>
  </si>
  <si>
    <t>OMINFRAL</t>
  </si>
  <si>
    <t>Mangalore Chemicals and Fertilisers Ltd</t>
  </si>
  <si>
    <t>MANGCHEFER</t>
  </si>
  <si>
    <t>Beta Drugs Ltd</t>
  </si>
  <si>
    <t>BETA</t>
  </si>
  <si>
    <t>Cropster Agro Ltd</t>
  </si>
  <si>
    <t>CROPSTER</t>
  </si>
  <si>
    <t>Automobile Corp Of Goa Ltd</t>
  </si>
  <si>
    <t>ACGL</t>
  </si>
  <si>
    <t>Alldigi Tech Ltd</t>
  </si>
  <si>
    <t>ALLDIGI</t>
  </si>
  <si>
    <t>Forbes Precision Tools and Machine Parts Ltd</t>
  </si>
  <si>
    <t>TOTEM</t>
  </si>
  <si>
    <t>Popular Vehicles and Services Ltd</t>
  </si>
  <si>
    <t>PVSL</t>
  </si>
  <si>
    <t>Indo Amines Ltd</t>
  </si>
  <si>
    <t>INDOAMIN</t>
  </si>
  <si>
    <t>SMC Global Securities Ltd</t>
  </si>
  <si>
    <t>SMCGLOBAL</t>
  </si>
  <si>
    <t>Avadh Sugar &amp; Energy Ltd</t>
  </si>
  <si>
    <t>AVADHSUGAR</t>
  </si>
  <si>
    <t>Panorama Studios International Ltd</t>
  </si>
  <si>
    <t>PANORAMA</t>
  </si>
  <si>
    <t>Vintage Coffee and Beverages Ltd</t>
  </si>
  <si>
    <t>VINCOFE</t>
  </si>
  <si>
    <t>Trident Techlabs Ltd</t>
  </si>
  <si>
    <t>TECHLABS</t>
  </si>
  <si>
    <t>Remus Pharmaceuticals Ltd</t>
  </si>
  <si>
    <t>REMUS</t>
  </si>
  <si>
    <t>Likhitha Infrastructure Ltd</t>
  </si>
  <si>
    <t>LIKHITHA</t>
  </si>
  <si>
    <t>Kopran Ltd</t>
  </si>
  <si>
    <t>KOPRAN</t>
  </si>
  <si>
    <t>Western Carriers (India) Ltd</t>
  </si>
  <si>
    <t>WCIL</t>
  </si>
  <si>
    <t>Veefin Solutions Ltd</t>
  </si>
  <si>
    <t>VEEFIN</t>
  </si>
  <si>
    <t>Application Software</t>
  </si>
  <si>
    <t>Subex Ltd</t>
  </si>
  <si>
    <t>SUBEXLTD</t>
  </si>
  <si>
    <t>Hind Rectifiers Ltd</t>
  </si>
  <si>
    <t>HIRECT</t>
  </si>
  <si>
    <t>SPML Infra Ltd</t>
  </si>
  <si>
    <t>SPMLINFRA</t>
  </si>
  <si>
    <t>Kotak Nifty 50 ETF</t>
  </si>
  <si>
    <t>NIFTY1</t>
  </si>
  <si>
    <t>Texmaco Infrastructure &amp; Holdings Ltd</t>
  </si>
  <si>
    <t>TEXINFRA</t>
  </si>
  <si>
    <t>Yuken India Ltd</t>
  </si>
  <si>
    <t>YUKEN</t>
  </si>
  <si>
    <t>Steel Exchange India Ltd</t>
  </si>
  <si>
    <t>STEELXIND</t>
  </si>
  <si>
    <t>JG Chemicals Ltd</t>
  </si>
  <si>
    <t>JGCHEM</t>
  </si>
  <si>
    <t>Rico Auto Industries Ltd</t>
  </si>
  <si>
    <t>RICOAUTO</t>
  </si>
  <si>
    <t>Andhra Sugars Ltd</t>
  </si>
  <si>
    <t>ANDHRSUGAR</t>
  </si>
  <si>
    <t>Punjab Chemicals and Crop Protection Ltd</t>
  </si>
  <si>
    <t>PUNJABCHEM</t>
  </si>
  <si>
    <t>Sat Industries Ltd</t>
  </si>
  <si>
    <t>SATINDLTD</t>
  </si>
  <si>
    <t>One Point One Solutions Ltd</t>
  </si>
  <si>
    <t>ONEPOINT</t>
  </si>
  <si>
    <t>AMIC Forging Ltd</t>
  </si>
  <si>
    <t>AMIC</t>
  </si>
  <si>
    <t>Steel</t>
  </si>
  <si>
    <t>ULTRAMARINE &amp; PIGMENTS Ltd</t>
  </si>
  <si>
    <t>ULTRAMAR</t>
  </si>
  <si>
    <t>Allied Digital Services Ltd</t>
  </si>
  <si>
    <t>ADSL</t>
  </si>
  <si>
    <t>Dhampur Sugar Mills Ltd</t>
  </si>
  <si>
    <t>DHAMPURSUG</t>
  </si>
  <si>
    <t>GPT Healthcare Ltd</t>
  </si>
  <si>
    <t>GPTHEALTH</t>
  </si>
  <si>
    <t>Tourism Finance Corporation of India Ltd</t>
  </si>
  <si>
    <t>TFCILTD</t>
  </si>
  <si>
    <t>Polo Queen Industrial and Fintech Ltd</t>
  </si>
  <si>
    <t>PQIF</t>
  </si>
  <si>
    <t>Chemfab Alkalis Ltd</t>
  </si>
  <si>
    <t>CHEMFAB</t>
  </si>
  <si>
    <t>Uttam Sugar Mills Ltd</t>
  </si>
  <si>
    <t>UTTAMSUGAR</t>
  </si>
  <si>
    <t>BMW Industries Ltd</t>
  </si>
  <si>
    <t>BMW</t>
  </si>
  <si>
    <t>GRM Overseas Ltd</t>
  </si>
  <si>
    <t>GRMOVER</t>
  </si>
  <si>
    <t>Rishabh Instruments Ltd</t>
  </si>
  <si>
    <t>RISHABH</t>
  </si>
  <si>
    <t>Kabra Extrusion Technik Ltd</t>
  </si>
  <si>
    <t>KABRAEXTRU</t>
  </si>
  <si>
    <t>Ramco Systems Ltd</t>
  </si>
  <si>
    <t>RAMCOSYS</t>
  </si>
  <si>
    <t>Tamilnadu Newsprint &amp; Papers Ltd</t>
  </si>
  <si>
    <t>TNPL</t>
  </si>
  <si>
    <t>Rhetan TMT Ltd</t>
  </si>
  <si>
    <t>RHETAN</t>
  </si>
  <si>
    <t>Oswal Greentech Ltd</t>
  </si>
  <si>
    <t>OSWALGREEN</t>
  </si>
  <si>
    <t>Crest Ventures Ltd</t>
  </si>
  <si>
    <t>CREST</t>
  </si>
  <si>
    <t>Zee Media Corporation Ltd</t>
  </si>
  <si>
    <t>ZEEMEDIA</t>
  </si>
  <si>
    <t>Century Enka Ltd</t>
  </si>
  <si>
    <t>CENTENKA</t>
  </si>
  <si>
    <t>Kaycee Industries Ltd</t>
  </si>
  <si>
    <t>KAYCEEI</t>
  </si>
  <si>
    <t>Wealth First Portfolio Managers Ltd</t>
  </si>
  <si>
    <t>WEALTH</t>
  </si>
  <si>
    <t>Yamuna Syndicate Ltd</t>
  </si>
  <si>
    <t>YSL</t>
  </si>
  <si>
    <t>Prakash Pipes Ltd</t>
  </si>
  <si>
    <t>PPL</t>
  </si>
  <si>
    <t>Krishana Phoschem Ltd</t>
  </si>
  <si>
    <t>KRISHANA</t>
  </si>
  <si>
    <t>Dwarikesh Sugar Industries Ltd</t>
  </si>
  <si>
    <t>DWARKESH</t>
  </si>
  <si>
    <t>Ester Industries Ltd</t>
  </si>
  <si>
    <t>ESTER</t>
  </si>
  <si>
    <t>Himatsingka Seide Ltd</t>
  </si>
  <si>
    <t>HIMATSEIDE</t>
  </si>
  <si>
    <t>Z F Steering Gear (India) Ltd</t>
  </si>
  <si>
    <t>ZFSTEERING</t>
  </si>
  <si>
    <t>Dhunseri Investments Ltd</t>
  </si>
  <si>
    <t>DHUNINV</t>
  </si>
  <si>
    <t>Heubach Colorants India Ltd</t>
  </si>
  <si>
    <t>HEUBACHIND</t>
  </si>
  <si>
    <t>Manali Petrochemicals Ltd</t>
  </si>
  <si>
    <t>MANALIPETC</t>
  </si>
  <si>
    <t>Vascon Engineers Ltd</t>
  </si>
  <si>
    <t>VASCONEQ</t>
  </si>
  <si>
    <t>Shiva Cement Ltd</t>
  </si>
  <si>
    <t>SHIVACEM</t>
  </si>
  <si>
    <t>Centrum Capital Ltd</t>
  </si>
  <si>
    <t>CENTRUM</t>
  </si>
  <si>
    <t>Saurashtra Cement Ltd</t>
  </si>
  <si>
    <t>SAURASHCEM</t>
  </si>
  <si>
    <t>Bliss GVS Pharma Ltd</t>
  </si>
  <si>
    <t>BLISSGVS</t>
  </si>
  <si>
    <t>Gulshan Polyols Ltd</t>
  </si>
  <si>
    <t>GULPOLY</t>
  </si>
  <si>
    <t>Shree Digvijay Cement Co Ltd</t>
  </si>
  <si>
    <t>SHREDIGCEM</t>
  </si>
  <si>
    <t>VLS Finance Ltd</t>
  </si>
  <si>
    <t>VLSFINANCE</t>
  </si>
  <si>
    <t>Kellton Tech Solutions Ltd</t>
  </si>
  <si>
    <t>KELLTONTEC</t>
  </si>
  <si>
    <t>Hardwyn India Ltd</t>
  </si>
  <si>
    <t>HARDWYN</t>
  </si>
  <si>
    <t>Building Products - Glass</t>
  </si>
  <si>
    <t>Beekay Steel Industries Ltd</t>
  </si>
  <si>
    <t>BEEKAY</t>
  </si>
  <si>
    <t>TV Today Network Limited</t>
  </si>
  <si>
    <t>TVTODAY</t>
  </si>
  <si>
    <t>KMC Speciality Hospitals (India) Ltd</t>
  </si>
  <si>
    <t>KMCSHIL</t>
  </si>
  <si>
    <t>Selan Exploration Technology Ltd</t>
  </si>
  <si>
    <t>SELAN</t>
  </si>
  <si>
    <t>Sandesh Ltd</t>
  </si>
  <si>
    <t>SANDESH</t>
  </si>
  <si>
    <t>Spacenet Enterprises India Ltd</t>
  </si>
  <si>
    <t>SPCENET</t>
  </si>
  <si>
    <t>Capital Small Finance Bank Ltd</t>
  </si>
  <si>
    <t>CAPITALSFB</t>
  </si>
  <si>
    <t>Lincoln Pharmaceuticals Ltd</t>
  </si>
  <si>
    <t>LINCOLN</t>
  </si>
  <si>
    <t>AVT Natural Products Ltd</t>
  </si>
  <si>
    <t>AVTNPL</t>
  </si>
  <si>
    <t>Signpost India Ltd</t>
  </si>
  <si>
    <t>SIGNPOST</t>
  </si>
  <si>
    <t>Asian Star Co Ltd</t>
  </si>
  <si>
    <t>ASTAR</t>
  </si>
  <si>
    <t>Raj Rayon Industries Ltd</t>
  </si>
  <si>
    <t>RAJRILTD</t>
  </si>
  <si>
    <t>Best Agrolife Ltd</t>
  </si>
  <si>
    <t>BESTAGRO</t>
  </si>
  <si>
    <t>Sree Rayalaseema Hi-Strength Hypo Ltd</t>
  </si>
  <si>
    <t>SRHHYPOLTD</t>
  </si>
  <si>
    <t>Snowman Logistics Ltd</t>
  </si>
  <si>
    <t>SNOWMAN</t>
  </si>
  <si>
    <t>Jagatjit Industries Ltd</t>
  </si>
  <si>
    <t>JAGAJITIND</t>
  </si>
  <si>
    <t>Timex Group India Ltd</t>
  </si>
  <si>
    <t>TIMEX</t>
  </si>
  <si>
    <t>Khazanchi Jewellers Ltd</t>
  </si>
  <si>
    <t>KHAZANCHI</t>
  </si>
  <si>
    <t>Apparel, Accessories &amp; Luxury Goods</t>
  </si>
  <si>
    <t>Vardhman Holdings Ltd</t>
  </si>
  <si>
    <t>VHL</t>
  </si>
  <si>
    <t>Aurum Proptech Ltd</t>
  </si>
  <si>
    <t>AURUM</t>
  </si>
  <si>
    <t>Xchanging Solutions Ltd</t>
  </si>
  <si>
    <t>XCHANGING</t>
  </si>
  <si>
    <t>AFCOM Holdings Ltd</t>
  </si>
  <si>
    <t>AFCOM</t>
  </si>
  <si>
    <t>Control Print Ltd</t>
  </si>
  <si>
    <t>CONTROLPR</t>
  </si>
  <si>
    <t>Simplex Infrastructures Ltd</t>
  </si>
  <si>
    <t>SIMPLEXINF</t>
  </si>
  <si>
    <t>Finkurve Financial Services Ltd</t>
  </si>
  <si>
    <t>FINKURVE</t>
  </si>
  <si>
    <t>Macpower CNC Machines Ltd</t>
  </si>
  <si>
    <t>MACPOWER</t>
  </si>
  <si>
    <t>Kothari Petrochemicals Ltd</t>
  </si>
  <si>
    <t>KOTHARIPET</t>
  </si>
  <si>
    <t>Kross Ltd</t>
  </si>
  <si>
    <t>KROSS</t>
  </si>
  <si>
    <t>Dynamic Cables Ltd</t>
  </si>
  <si>
    <t>DYCL</t>
  </si>
  <si>
    <t>Windsor Machines Ltd</t>
  </si>
  <si>
    <t>WINDMACHIN</t>
  </si>
  <si>
    <t>Kirloskar Electric Company Ltd</t>
  </si>
  <si>
    <t>KECL</t>
  </si>
  <si>
    <t>Manoj Vaibhav Gems N Jewellers Ltd</t>
  </si>
  <si>
    <t>MVGJL</t>
  </si>
  <si>
    <t>Renaissance Global Ltd</t>
  </si>
  <si>
    <t>RGL</t>
  </si>
  <si>
    <t>Credo Brands Marketing Ltd</t>
  </si>
  <si>
    <t>MUFTI</t>
  </si>
  <si>
    <t>Men's Clothing</t>
  </si>
  <si>
    <t>Munjal Auto Industries Ltd</t>
  </si>
  <si>
    <t>MUNJALAU</t>
  </si>
  <si>
    <t>Shankara Building Products Ltd</t>
  </si>
  <si>
    <t>SHANKARA</t>
  </si>
  <si>
    <t>Wardwizard Innovations &amp; Mobility Ltd</t>
  </si>
  <si>
    <t>WARDINMOBI</t>
  </si>
  <si>
    <t>Taneja Aerospace and Aviation Ltd</t>
  </si>
  <si>
    <t>TANAA</t>
  </si>
  <si>
    <t>Kernex Microsystems (India) Ltd</t>
  </si>
  <si>
    <t>KERNEX</t>
  </si>
  <si>
    <t>AGI Infra Ltd</t>
  </si>
  <si>
    <t>AGIIL</t>
  </si>
  <si>
    <t>GIC Housing Finance Ltd</t>
  </si>
  <si>
    <t>GICHSGFIN</t>
  </si>
  <si>
    <t>Ceinsys Tech Ltd</t>
  </si>
  <si>
    <t>CEINSYSTECH</t>
  </si>
  <si>
    <t>Aptech Ltd</t>
  </si>
  <si>
    <t>APTECHT</t>
  </si>
  <si>
    <t>Magadh Sugar &amp; Energy Ltd</t>
  </si>
  <si>
    <t>MAGADSUGAR</t>
  </si>
  <si>
    <t>SAR Televenture Ltd</t>
  </si>
  <si>
    <t>SARTELE</t>
  </si>
  <si>
    <t>Cosmic CRF Ltd</t>
  </si>
  <si>
    <t>COSMICCRF</t>
  </si>
  <si>
    <t>Electrotherm (India) Ltd</t>
  </si>
  <si>
    <t>ELECTHERM</t>
  </si>
  <si>
    <t>Enkei Wheels (India) Ltd</t>
  </si>
  <si>
    <t>ENKEIWHEL</t>
  </si>
  <si>
    <t>CFF Fluid Control Ltd</t>
  </si>
  <si>
    <t>CFF</t>
  </si>
  <si>
    <t>Aerospace &amp; Defense</t>
  </si>
  <si>
    <t>Indo Rama Synthetics (India) Ltd</t>
  </si>
  <si>
    <t>INDORAMA</t>
  </si>
  <si>
    <t>Last Mile Enterprises Ltd</t>
  </si>
  <si>
    <t>LASTMILE</t>
  </si>
  <si>
    <t>Sical Logistics Ltd</t>
  </si>
  <si>
    <t>SICALLOG</t>
  </si>
  <si>
    <t>Pakka Limited</t>
  </si>
  <si>
    <t>PAKKA</t>
  </si>
  <si>
    <t>Ksolves India Ltd</t>
  </si>
  <si>
    <t>KSOLVES</t>
  </si>
  <si>
    <t>R K Swamy Ltd</t>
  </si>
  <si>
    <t>RKSWAMY</t>
  </si>
  <si>
    <t>Mafatlal Industries Ltd</t>
  </si>
  <si>
    <t>MAFATIND</t>
  </si>
  <si>
    <t>Mukka Proteins Ltd</t>
  </si>
  <si>
    <t>MUKKA</t>
  </si>
  <si>
    <t>Ngl Fine Chem Ltd</t>
  </si>
  <si>
    <t>NGLFINE</t>
  </si>
  <si>
    <t>Uniphos Enterprises Ltd</t>
  </si>
  <si>
    <t>UNIENTER</t>
  </si>
  <si>
    <t>Kuantum Papers Ltd</t>
  </si>
  <si>
    <t>KUANTUM</t>
  </si>
  <si>
    <t>Arrow Greentech Ltd</t>
  </si>
  <si>
    <t>ARROWGREEN</t>
  </si>
  <si>
    <t>Automotive Stampings and Assemblies Ltd</t>
  </si>
  <si>
    <t>ASAL</t>
  </si>
  <si>
    <t>Creative Newtech Ltd</t>
  </si>
  <si>
    <t>CREATIVE</t>
  </si>
  <si>
    <t>Vimta Labs Ltd</t>
  </si>
  <si>
    <t>VIMTALABS</t>
  </si>
  <si>
    <t>AGS Transact Technologies Ltd</t>
  </si>
  <si>
    <t>AGSTRA</t>
  </si>
  <si>
    <t>IST Ltd</t>
  </si>
  <si>
    <t>ISTLTD</t>
  </si>
  <si>
    <t>Bajaj Healthcare Ltd</t>
  </si>
  <si>
    <t>BAJAJHCARE</t>
  </si>
  <si>
    <t>Satia Industries Ltd</t>
  </si>
  <si>
    <t>SATIA</t>
  </si>
  <si>
    <t>Saint-Gobain Sekurit India Ltd</t>
  </si>
  <si>
    <t>SAINTGOBAIN</t>
  </si>
  <si>
    <t>New Delhi Television Ltd</t>
  </si>
  <si>
    <t>NDTV</t>
  </si>
  <si>
    <t>Jagsonpal Pharmaceuticals Ltd</t>
  </si>
  <si>
    <t>JAGSNPHARM</t>
  </si>
  <si>
    <t>Arihant Capital Markets Ltd</t>
  </si>
  <si>
    <t>ARIHANTCAP</t>
  </si>
  <si>
    <t>Cellecor Gadgets Ltd</t>
  </si>
  <si>
    <t>CELLECOR</t>
  </si>
  <si>
    <t>Vantage Knowledge Academy Ltd</t>
  </si>
  <si>
    <t>VKAL</t>
  </si>
  <si>
    <t>Oswal Agro Mills Ltd</t>
  </si>
  <si>
    <t>OSWALAGRO</t>
  </si>
  <si>
    <t>Nelcast Ltd</t>
  </si>
  <si>
    <t>NELCAST</t>
  </si>
  <si>
    <t>Elin Electronics Ltd</t>
  </si>
  <si>
    <t>ELIN</t>
  </si>
  <si>
    <t>Aym Syntex Ltd</t>
  </si>
  <si>
    <t>AYMSYNTEX</t>
  </si>
  <si>
    <t>3B Blackbio DX Ltd</t>
  </si>
  <si>
    <t>3BBLACKBIO</t>
  </si>
  <si>
    <t>Fertilizers &amp; Agricultural Chemicals</t>
  </si>
  <si>
    <t>Shalimar Paints Ltd</t>
  </si>
  <si>
    <t>SHALPAINTS</t>
  </si>
  <si>
    <t>Capital India Finance Ltd</t>
  </si>
  <si>
    <t>CIFL</t>
  </si>
  <si>
    <t>Ice Make Refrigeration Ltd</t>
  </si>
  <si>
    <t>ICEMAKE</t>
  </si>
  <si>
    <t>Jaykay Enterprises Ltd</t>
  </si>
  <si>
    <t>JAYKAY</t>
  </si>
  <si>
    <t>NINtec Systems Ltd</t>
  </si>
  <si>
    <t>NINSYS</t>
  </si>
  <si>
    <t>Kriti Industries (India) Limited</t>
  </si>
  <si>
    <t>KRITI</t>
  </si>
  <si>
    <t>Hazoor Multi Projects Ltd</t>
  </si>
  <si>
    <t>HAZOOR</t>
  </si>
  <si>
    <t>Sahana System Ltd</t>
  </si>
  <si>
    <t>SAHANA</t>
  </si>
  <si>
    <t>Faze Three Ltd</t>
  </si>
  <si>
    <t>FAZE3Q</t>
  </si>
  <si>
    <t>Valiant Organics Ltd</t>
  </si>
  <si>
    <t>VALIANTORG</t>
  </si>
  <si>
    <t>Concord Control Systems Ltd</t>
  </si>
  <si>
    <t>CNCRD</t>
  </si>
  <si>
    <t>HLV Ltd</t>
  </si>
  <si>
    <t>HLVLTD</t>
  </si>
  <si>
    <t>Sika Interplant Systems Ltd</t>
  </si>
  <si>
    <t>SIKA</t>
  </si>
  <si>
    <t>Orient Technologies Ltd</t>
  </si>
  <si>
    <t>ORIENTTECH</t>
  </si>
  <si>
    <t>Vasa Denticity Ltd</t>
  </si>
  <si>
    <t>DENTALKART</t>
  </si>
  <si>
    <t>NACL Industries Ltd</t>
  </si>
  <si>
    <t>NACLIND</t>
  </si>
  <si>
    <t>Industrial and Prudential Investment Co Ltd</t>
  </si>
  <si>
    <t>INDPRUD</t>
  </si>
  <si>
    <t>Dharmaj Crop Guard Ltd</t>
  </si>
  <si>
    <t>DHARMAJ</t>
  </si>
  <si>
    <t>Jay Bharat Maruti Ltd</t>
  </si>
  <si>
    <t>JAYBARMARU</t>
  </si>
  <si>
    <t>Sutlej Textiles and Industries Ltd</t>
  </si>
  <si>
    <t>SUTLEJTEX</t>
  </si>
  <si>
    <t>Tuticorin Alkali Chemicals and Fertilizers Ltd</t>
  </si>
  <si>
    <t>TUTIALKA</t>
  </si>
  <si>
    <t>Sunshine Capital Ltd</t>
  </si>
  <si>
    <t>SCL</t>
  </si>
  <si>
    <t>Urja Global Ltd</t>
  </si>
  <si>
    <t>URJA</t>
  </si>
  <si>
    <t>Max India Ltd</t>
  </si>
  <si>
    <t>MAXIND</t>
  </si>
  <si>
    <t>Sudarshan Pharma Industries Ltd</t>
  </si>
  <si>
    <t>SUDARSHAN</t>
  </si>
  <si>
    <t>Ganesh Benzoplast Ltd</t>
  </si>
  <si>
    <t>GANESHBE</t>
  </si>
  <si>
    <t>Shree Ganesh Remedies Ltd</t>
  </si>
  <si>
    <t>SGRL</t>
  </si>
  <si>
    <t>RACL Geartech Ltd</t>
  </si>
  <si>
    <t>RACLGEAR</t>
  </si>
  <si>
    <t>Bodal Chemicals Ltd</t>
  </si>
  <si>
    <t>BODALCHEM</t>
  </si>
  <si>
    <t>Benares Hotels Ltd</t>
  </si>
  <si>
    <t>BENARAS</t>
  </si>
  <si>
    <t>Algoquant Fintech Ltd</t>
  </si>
  <si>
    <t>AQFINTECH</t>
  </si>
  <si>
    <t>Pudumjee Paper Products Ltd</t>
  </si>
  <si>
    <t>PDMJEPAPER</t>
  </si>
  <si>
    <t>Bharat Parenterals Ltd</t>
  </si>
  <si>
    <t>BPLPHARMA</t>
  </si>
  <si>
    <t>Investment Trust of India Ltd</t>
  </si>
  <si>
    <t>THEINVEST</t>
  </si>
  <si>
    <t>Entertainment Network (India) Ltd</t>
  </si>
  <si>
    <t>ENIL</t>
  </si>
  <si>
    <t>Radio</t>
  </si>
  <si>
    <t>Nahar Spinning Mills Ltd</t>
  </si>
  <si>
    <t>NAHARSPING</t>
  </si>
  <si>
    <t>Krystal Integrated Services Ltd</t>
  </si>
  <si>
    <t>KRYSTAL</t>
  </si>
  <si>
    <t>SBC Exports Ltd</t>
  </si>
  <si>
    <t>SBC</t>
  </si>
  <si>
    <t>Virtuoso Optoelectronics Ltd</t>
  </si>
  <si>
    <t>VOEPL</t>
  </si>
  <si>
    <t>Allcargo Terminals Ltd</t>
  </si>
  <si>
    <t>ATL</t>
  </si>
  <si>
    <t>Consolidated Construction Consortium Ltd</t>
  </si>
  <si>
    <t>CCCL</t>
  </si>
  <si>
    <t>Transindia Real Estate Ltd</t>
  </si>
  <si>
    <t>TREL</t>
  </si>
  <si>
    <t>Asian Granito India Ltd</t>
  </si>
  <si>
    <t>ASIANTILES</t>
  </si>
  <si>
    <t>Zuari Industries Ltd</t>
  </si>
  <si>
    <t>ZUARIIND</t>
  </si>
  <si>
    <t>Ratnaveer Precision Engineering Ltd</t>
  </si>
  <si>
    <t>RATNAVEER</t>
  </si>
  <si>
    <t>Infobeans Technologies Ltd</t>
  </si>
  <si>
    <t>INFOBEAN</t>
  </si>
  <si>
    <t>Anuh Pharma Ltd</t>
  </si>
  <si>
    <t>ANUHPHR</t>
  </si>
  <si>
    <t>Bhageria Industries Ltd</t>
  </si>
  <si>
    <t>BHAGERIA</t>
  </si>
  <si>
    <t>Basilic Fly Studio Ltd</t>
  </si>
  <si>
    <t>BASILIC</t>
  </si>
  <si>
    <t>Sathlokhar Synergys E&amp;C Global Ltd</t>
  </si>
  <si>
    <t>SSEGL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</si>
  <si>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</si>
  <si>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</si>
  <si>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</si>
  <si>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</si>
  <si>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</si>
  <si>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</si>
  <si>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</si>
  <si>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Healthcare</t>
  </si>
  <si>
    <t>Power</t>
  </si>
  <si>
    <t>Automobile and Auto Components</t>
  </si>
  <si>
    <t>Metals &amp; Mining</t>
  </si>
  <si>
    <t>Construction Materials</t>
  </si>
  <si>
    <t>Consumer Durables</t>
  </si>
  <si>
    <t>Consumer Services</t>
  </si>
  <si>
    <t>Services</t>
  </si>
  <si>
    <t>Capital Goods</t>
  </si>
  <si>
    <t>Realty</t>
  </si>
  <si>
    <t>Chemicals</t>
  </si>
  <si>
    <t>-</t>
  </si>
  <si>
    <t>Diversified</t>
  </si>
  <si>
    <t>Media Entertainment &amp; Publication</t>
  </si>
  <si>
    <t>Utilities</t>
  </si>
  <si>
    <t>Forest Materials</t>
  </si>
  <si>
    <t>1Y Return vs Nifty Z-Score</t>
  </si>
  <si>
    <t>1M Return vs Nifty Z-Score</t>
  </si>
  <si>
    <t>6M Return vs Nifty Z-Score</t>
  </si>
  <si>
    <t>1W Return vs Nifty Z-Score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</si>
  <si>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</si>
  <si>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</si>
  <si>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</si>
  <si>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</si>
  <si>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</si>
  <si>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</si>
  <si>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</si>
  <si>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</si>
  <si>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</si>
  <si>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</si>
  <si>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</si>
  <si>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</si>
  <si>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</si>
  <si>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</si>
  <si>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</si>
  <si>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</si>
  <si>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</si>
  <si>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</si>
  <si>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</si>
  <si>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</si>
  <si>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</si>
  <si>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Sharpe Ratio Z-Score</t>
  </si>
  <si>
    <t>Score</t>
  </si>
  <si>
    <t>Rank 1Y</t>
  </si>
  <si>
    <t>Rank 6M</t>
  </si>
  <si>
    <t>Rank Sharpe</t>
  </si>
  <si>
    <t>Avg</t>
  </si>
  <si>
    <t>Count</t>
  </si>
  <si>
    <t>1W Out-Performance</t>
  </si>
  <si>
    <t>1M Out-Performance</t>
  </si>
  <si>
    <t>RSI</t>
  </si>
  <si>
    <t>% Price above 20D EMA</t>
  </si>
  <si>
    <t>Rank</t>
  </si>
  <si>
    <t xml:space="preserve">Score 2 </t>
  </si>
  <si>
    <t>Rank 2</t>
  </si>
  <si>
    <t>Positive</t>
  </si>
  <si>
    <t>Negative</t>
  </si>
  <si>
    <t>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</si>
</sst>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34AA822-30B4-4A5C-BCEF-C52A9B2730DE}" name="Table3" displayName="Table3" ref="A1:Z122" totalsRowShown="0">
  <autoFilter ref="A1:Z122" xr:uid="{534AA822-30B4-4A5C-BCEF-C52A9B2730DE}"/>
  <sortState xmlns:xlrd2="http://schemas.microsoft.com/office/spreadsheetml/2017/richdata2" ref="A2:Z122">
    <sortCondition ref="Z1:Z122"/>
  </sortState>
  <tableColumns count="26">
    <tableColumn id="1" xr3:uid="{1739AAC6-DEE3-4B93-915C-FF160EA2C5D1}" name="Sub-Sector"/>
    <tableColumn id="2" xr3:uid="{347D3E4D-B14B-4D3C-9777-B7356836C447}" name="Count" dataDxfId="48">
      <calculatedColumnFormula>COUNTIFS(Table2[Sub-Sector],Table3[[#This Row],[Sub-Sector]])</calculatedColumnFormula>
    </tableColumn>
    <tableColumn id="3" xr3:uid="{B8584BD7-179E-4540-9FAF-C91A569CFDB4}" name="Uptrend" dataDxfId="47">
      <calculatedColumnFormula>COUNTIFS(Table2[Sub-Sector],Table3[[#This Row],[Sub-Sector]],Table2[Uptrend],"Uptrend")/Table3[[#This Row],[Count]]</calculatedColumnFormula>
    </tableColumn>
    <tableColumn id="4" xr3:uid="{AC143886-3857-45FF-84B6-8E6BD19C45E3}" name="1W Out-Performance" dataDxfId="46">
      <calculatedColumnFormula>COUNTIFS(Table2[Sub-Sector],Table3[[#This Row],[Sub-Sector]],Table2[1W Return vs Nifty],"&gt;=5")/Table3[[#This Row],[Count]]</calculatedColumnFormula>
    </tableColumn>
    <tableColumn id="5" xr3:uid="{9B32E714-AD5E-4EEA-B4BC-7BC6758CE974}" name="1M Out-Performance" dataDxfId="45">
      <calculatedColumnFormula>COUNTIFS(Table2[Sub-Sector],Table3[[#This Row],[Sub-Sector]],Table2[1M Return vs Nifty],"&gt;=5")/Table3[[#This Row],[Count]]</calculatedColumnFormula>
    </tableColumn>
    <tableColumn id="6" xr3:uid="{6EF473D2-60F8-41DF-9DE3-2CDAFEC6AF6A}" name="6M Return vs Nifty" dataDxfId="44">
      <calculatedColumnFormula>COUNTIFS(Table2[Sub-Sector],Table3[[#This Row],[Sub-Sector]],Table2[6M Return vs Nifty],"&gt;=10")/Table3[[#This Row],[Count]]</calculatedColumnFormula>
    </tableColumn>
    <tableColumn id="7" xr3:uid="{1F1CFE1F-790F-4B82-ADDE-0CB0216AD8D6}" name="1Y Return vs Nifty" dataDxfId="43">
      <calculatedColumnFormula>COUNTIFS(Table2[Sub-Sector],Table3[[#This Row],[Sub-Sector]],Table2[1Y Return vs Nifty],"&gt;=10")/Table3[[#This Row],[Count]]</calculatedColumnFormula>
    </tableColumn>
    <tableColumn id="8" xr3:uid="{89E5EB32-0339-41BD-A555-6D144E5A68A1}" name="RSI" dataDxfId="42">
      <calculatedColumnFormula>COUNTIFS(Table2[Sub-Sector],Table3[[#This Row],[Sub-Sector]],Table2[RSI Exponential â€“ 14D],"&gt;=50")/Table3[[#This Row],[Count]]</calculatedColumnFormula>
    </tableColumn>
    <tableColumn id="9" xr3:uid="{0A414AD9-6628-4A43-A17A-4CDA6C801557}" name="Relative Volume" dataDxfId="41">
      <calculatedColumnFormula>COUNTIFS(Table2[Sub-Sector],Table3[[#This Row],[Sub-Sector]],Table2[Relative Volume],"&gt;=1")/Table3[[#This Row],[Count]]</calculatedColumnFormula>
    </tableColumn>
    <tableColumn id="10" xr3:uid="{A840A701-6653-4AE2-BFEF-DD3AE57E34E5}" name="% Away From Day Low" dataDxfId="40">
      <calculatedColumnFormula>COUNTIFS(Table2[Sub-Sector],Table3[[#This Row],[Sub-Sector]],Table2[% Away From Day Low],"&gt;=0.05")/Table3[[#This Row],[Count]]</calculatedColumnFormula>
    </tableColumn>
    <tableColumn id="11" xr3:uid="{F53C8EA8-ADCE-40B1-8154-3899297F2A00}" name="% Away From Day High" dataDxfId="39">
      <calculatedColumnFormula>COUNTIFS(Table2[Sub-Sector],Table3[[#This Row],[Sub-Sector]],Table2[% Away From Day High],"&lt;=0.05")/Table3[[#This Row],[Count]]</calculatedColumnFormula>
    </tableColumn>
    <tableColumn id="12" xr3:uid="{D9E94197-3CD5-47B4-9CDE-CCB4B7D3B82B}" name="% Away From Current Week Low" dataDxfId="38">
      <calculatedColumnFormula>COUNTIFS(Table2[Sub-Sector],Table3[[#This Row],[Sub-Sector]],Table2[% Away From Current Week Low],"&gt;=0.05")/Table3[[#This Row],[Count]]</calculatedColumnFormula>
    </tableColumn>
    <tableColumn id="13" xr3:uid="{81843250-5BCC-424B-B1E4-73B2B7681D31}" name="% Away From Current Week High" dataDxfId="37">
      <calculatedColumnFormula>COUNTIFS(Table2[Sub-Sector],Table3[[#This Row],[Sub-Sector]],Table2[% Away From Current Week High],"&lt;=0.05")/Table3[[#This Row],[Count]]</calculatedColumnFormula>
    </tableColumn>
    <tableColumn id="14" xr3:uid="{9F348EFD-B227-43AB-82C9-70D9E8DCE384}" name="% Away From Current Month Low" dataDxfId="36">
      <calculatedColumnFormula>COUNTIFS(Table2[Sub-Sector],Table3[[#This Row],[Sub-Sector]],Table2[% Away From Current Month Low],"&gt;=0.05")/Table3[[#This Row],[Count]]</calculatedColumnFormula>
    </tableColumn>
    <tableColumn id="15" xr3:uid="{562AE5DF-7F23-46EE-B7A1-483EF9AA0F0D}" name="% Away From Current Month High" dataDxfId="35">
      <calculatedColumnFormula>COUNTIFS(Table2[Sub-Sector],Table3[[#This Row],[Sub-Sector]],Table2[% Away From Current Month High],"&lt;=0.05")/Table3[[#This Row],[Count]]</calculatedColumnFormula>
    </tableColumn>
    <tableColumn id="16" xr3:uid="{3CCD1B39-254D-47B7-8185-8209CFD68CA9}" name="% Away From 52W High" dataDxfId="34">
      <calculatedColumnFormula>COUNTIFS(Table2[Sub-Sector],Table3[[#This Row],[Sub-Sector]],Table2[% Away From 52W High],"&lt;=10")/Table3[[#This Row],[Count]]</calculatedColumnFormula>
    </tableColumn>
    <tableColumn id="17" xr3:uid="{76CEAD34-57F3-49F4-9D42-2E3324791898}" name="% Away From 52W Low" dataDxfId="33">
      <calculatedColumnFormula>COUNTIFS(Table2[Sub-Sector],Table3[[#This Row],[Sub-Sector]],Table2[% Away From 52W Low],"&gt;=10")/Table3[[#This Row],[Count]]</calculatedColumnFormula>
    </tableColumn>
    <tableColumn id="18" xr3:uid="{F6875C4F-B1E1-435F-A6D6-4392515FCC04}" name="% Price above 20D EMA" dataDxfId="32">
      <calculatedColumnFormula>COUNTIFS(Table2[Sub-Sector],Table3[[#This Row],[Sub-Sector]],Table2[% Price above 20 EMA],"&gt;=0")/Table3[[#This Row],[Count]]</calculatedColumnFormula>
    </tableColumn>
    <tableColumn id="19" xr3:uid="{D64EAA19-904E-4BAD-A34E-C1B2CE4933DA}" name="% Price above 50 EMA" dataDxfId="31">
      <calculatedColumnFormula>COUNTIFS(Table2[Sub-Sector],Table3[[#This Row],[Sub-Sector]],Table2[% Price above 50 EMA],"&gt;=0")/Table3[[#This Row],[Count]]</calculatedColumnFormula>
    </tableColumn>
    <tableColumn id="20" xr3:uid="{EFB0E420-EB6D-41BD-9713-3B3032027FD9}" name="% Price above 200 EMA" dataDxfId="30">
      <calculatedColumnFormula>COUNTIFS(Table2[Sub-Sector],Table3[[#This Row],[Sub-Sector]],Table2[% Price above 200 EMA],"&gt;=0")/Table3[[#This Row],[Count]]</calculatedColumnFormula>
    </tableColumn>
    <tableColumn id="21" xr3:uid="{F624B7FE-FC74-4B2F-A6B5-6049CD787C18}" name="Rate of Change - Zone" dataDxfId="29">
      <calculatedColumnFormula>COUNTIFS(Table2[Sub-Sector],Table3[[#This Row],[Sub-Sector]],Table2[Rate of Change - Zone],"Positive")/Table3[[#This Row],[Count]]</calculatedColumnFormula>
    </tableColumn>
    <tableColumn id="22" xr3:uid="{24015FB2-4E50-453F-9B96-9A850474CEF3}" name="Sharpe Ratio" dataDxfId="28">
      <calculatedColumnFormula>COUNTIFS(Table2[Sub-Sector],Table3[[#This Row],[Sub-Sector]],Table2[Sharpe Ratio],"&gt;=0.10")/Table3[[#This Row],[Count]]</calculatedColumnFormula>
    </tableColumn>
    <tableColumn id="23" xr3:uid="{6A5E8946-6E65-4E46-B780-3772AAE13B02}" name="Score" dataDxfId="27">
      <calculatedColumnFormula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calculatedColumnFormula>
    </tableColumn>
    <tableColumn id="24" xr3:uid="{FC9436BA-2E91-4808-A8A8-48ADFFF46348}" name="Rank" dataDxfId="26">
      <calculatedColumnFormula>_xlfn.RANK.AVG(Table3[[#This Row],[Score]],Table3[Score],1)</calculatedColumnFormula>
    </tableColumn>
    <tableColumn id="25" xr3:uid="{425B19D5-0310-49C9-8782-56408521DAF9}" name="Score 2 " dataDxfId="25">
      <calculatedColumnFormula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calculatedColumnFormula>
    </tableColumn>
    <tableColumn id="26" xr3:uid="{79097705-BC0D-4EF8-B15B-64763ED94523}" name="Rank 2" dataDxfId="24">
      <calculatedColumnFormula>_xlfn.RANK.AVG(Table3[[#This Row],[Score 2 ]],Table3[[Score 2 ]],1)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14145A-494C-44E8-9C1E-B3D83337D7A2}" name="Table2" displayName="Table2" ref="A1:AV731" totalsRowShown="0">
  <sortState xmlns:xlrd2="http://schemas.microsoft.com/office/spreadsheetml/2017/richdata2" ref="A2:AV731">
    <sortCondition ref="AV1:AV731"/>
  </sortState>
  <tableColumns count="48">
    <tableColumn id="1" xr3:uid="{EF35B23F-E35B-4BFE-8BDF-5C67EDA468BE}" name="Name"/>
    <tableColumn id="2" xr3:uid="{FB4194C0-B72B-4B7E-B5CD-8CF2866D4F57}" name="Ticker"/>
    <tableColumn id="3" xr3:uid="{ACEA1009-3357-46E2-B577-648576B10EDD}" name="Industry"/>
    <tableColumn id="4" xr3:uid="{A0E9FB2B-65F5-4EF2-8D7A-1BE48EE01A9F}" name="Sub-Sector"/>
    <tableColumn id="5" xr3:uid="{05574317-032D-470C-906F-9DD4ABEB4329}" name="Market Cap"/>
    <tableColumn id="6" xr3:uid="{E2A9F324-DBEC-4252-A1A2-E795EE57876B}" name="Close Price"/>
    <tableColumn id="7" xr3:uid="{FA6778DE-E7DC-4F40-8ABE-84905502A82C}" name="1Y Return vs Nifty"/>
    <tableColumn id="18" xr3:uid="{A6C80450-ECA6-4B91-BFD5-42719F232BA5}" name="1Y Return vs Nifty Z-Score" dataDxfId="23">
      <calculatedColumnFormula>(Table2[[#This Row],[1Y Return vs Nifty]]-AVERAGE(Table2[1Y Return vs Nifty]))/_xlfn.STDEV.P(Table2[1Y Return vs Nifty])</calculatedColumnFormula>
    </tableColumn>
    <tableColumn id="8" xr3:uid="{FFBF786F-FA7B-43B1-A003-2A4F9556ABE6}" name="1M Return vs Nifty"/>
    <tableColumn id="19" xr3:uid="{21C19D32-9BD0-4A1A-8B9F-00E55C0188CC}" name="1M Return vs Nifty Z-Score" dataDxfId="22">
      <calculatedColumnFormula>(Table2[[#This Row],[1M Return vs Nifty]]-AVERAGE(Table2[1M Return vs Nifty]))/_xlfn.STDEV.P(Table2[1M Return vs Nifty])</calculatedColumnFormula>
    </tableColumn>
    <tableColumn id="9" xr3:uid="{27305730-37FC-41C5-9EBA-CB0CF16BC7C5}" name="6M Return vs Nifty"/>
    <tableColumn id="20" xr3:uid="{B53AF60B-167D-47B5-8A3D-403972348D46}" name="6M Return vs Nifty Z-Score" dataDxfId="21">
      <calculatedColumnFormula>(Table2[[#This Row],[6M Return vs Nifty]]-AVERAGE(Table2[6M Return vs Nifty]))/_xlfn.STDEV.P(Table2[6M Return vs Nifty])</calculatedColumnFormula>
    </tableColumn>
    <tableColumn id="10" xr3:uid="{79F6BDD4-DCFB-4FF3-A779-3227094EAF61}" name="1W Return vs Nifty"/>
    <tableColumn id="22" xr3:uid="{FB400592-6F80-48FD-B65F-E2619C135C3B}" name="1W Return vs Nifty Z-Score" dataDxfId="20">
      <calculatedColumnFormula>(Table2[[#This Row],[1W Return vs Nifty]]-AVERAGE(Table2[1W Return vs Nifty]))/_xlfn.STDEV.P(Table2[1W Return vs Nifty])</calculatedColumnFormula>
    </tableColumn>
    <tableColumn id="21" xr3:uid="{B65D9B65-E3FF-4565-A8EC-227961CC7166}" name="20D EMA" dataDxfId="19"/>
    <tableColumn id="11" xr3:uid="{7AEFECF6-4087-48A1-B520-60CB8370EDA6}" name="50D EMA"/>
    <tableColumn id="12" xr3:uid="{9E52A925-C4DC-4A06-A582-E29DD97EC3E7}" name="200D EMA"/>
    <tableColumn id="13" xr3:uid="{B4C78F2D-1389-43EE-95D4-6946E278AEF7}" name="RSI Exponential â€“ 14D"/>
    <tableColumn id="25" xr3:uid="{EF900225-5FD3-4C3B-BD72-4C1DC2744B1D}" name="% Price above 20 EMA" dataDxfId="18">
      <calculatedColumnFormula>(Table2[[#This Row],[Close Price]]-Table2[[#This Row],[20D EMA]])/Table2[[#This Row],[20D EMA]]</calculatedColumnFormula>
    </tableColumn>
    <tableColumn id="24" xr3:uid="{AE27116E-A9AB-4641-BD75-18207D9E4388}" name="% Price above 50 EMA" dataDxfId="17">
      <calculatedColumnFormula>(Table2[[#This Row],[Close Price]]-Table2[[#This Row],[50D EMA]])/Table2[[#This Row],[50D EMA]]</calculatedColumnFormula>
    </tableColumn>
    <tableColumn id="23" xr3:uid="{37A5EA85-44EF-4B63-B348-45624F7DE954}" name="% Price above 200 EMA" dataDxfId="16">
      <calculatedColumnFormula>(Table2[[#This Row],[Close Price]]-Table2[[#This Row],[200D EMA]])/Table2[[#This Row],[200D EMA]]</calculatedColumnFormula>
    </tableColumn>
    <tableColumn id="14" xr3:uid="{8C30C614-167D-41D0-A83F-084B418B96A6}" name="Relative Volume"/>
    <tableColumn id="37" xr3:uid="{22B29C1F-529B-4B12-91B6-D85EB20F8C21}" name="Day Low" dataDxfId="15"/>
    <tableColumn id="36" xr3:uid="{F0CFADFA-3AD4-4009-AA76-E3CCF1F06C1A}" name="Day High"/>
    <tableColumn id="35" xr3:uid="{536E9A68-4DED-4164-A2F9-82146BD0DFEF}" name="Current Week Low"/>
    <tableColumn id="34" xr3:uid="{865F6D39-8607-465C-B768-66E6AEB5A082}" name="Current Week High"/>
    <tableColumn id="33" xr3:uid="{87680312-E725-4DDF-A283-C5C76D9981A7}" name="Current Month Low"/>
    <tableColumn id="32" xr3:uid="{FDDA4821-2725-45F8-9E61-502F9EB524A3}" name="Current Month High"/>
    <tableColumn id="31" xr3:uid="{4A9AD5F8-8E53-4FAE-A1F5-BD0566486F10}" name="% Away From Day Low" dataDxfId="14">
      <calculatedColumnFormula>(Table2[[#This Row],[Close Price]]/Table2[[#This Row],[Day Low]])-1</calculatedColumnFormula>
    </tableColumn>
    <tableColumn id="30" xr3:uid="{88E39302-9700-4117-81FF-3B00106FCCF0}" name="% Away From Day High" dataDxfId="13">
      <calculatedColumnFormula>(Table2[[#This Row],[Day High]]/Table2[[#This Row],[Close Price]])-1</calculatedColumnFormula>
    </tableColumn>
    <tableColumn id="29" xr3:uid="{49938F7C-A9EB-4574-A325-07BA0CAC70A0}" name="% Away From Current Week Low" dataDxfId="12">
      <calculatedColumnFormula>(Table2[[#This Row],[Close Price]]/Table2[[#This Row],[Current Week Low]])-1</calculatedColumnFormula>
    </tableColumn>
    <tableColumn id="28" xr3:uid="{3F20606B-6787-4919-BBC4-CE85BACF1789}" name="% Away From Current Week High" dataDxfId="11">
      <calculatedColumnFormula>(Table2[[#This Row],[Current Week High]]/Table2[[#This Row],[Close Price]])-1</calculatedColumnFormula>
    </tableColumn>
    <tableColumn id="27" xr3:uid="{05F67BBE-8496-423E-B038-A1B120BABB39}" name="% Away From Current Month Low" dataDxfId="10">
      <calculatedColumnFormula>(Table2[[#This Row],[Close Price]]/Table2[[#This Row],[Current Month Low]])-1</calculatedColumnFormula>
    </tableColumn>
    <tableColumn id="26" xr3:uid="{D560DBDF-D6CA-462B-9431-B0EB27BB0203}" name="% Away From Current Month High" dataDxfId="9">
      <calculatedColumnFormula>(Table2[[#This Row],[Current Month High]]/Table2[[#This Row],[Close Price]])-1</calculatedColumnFormula>
    </tableColumn>
    <tableColumn id="15" xr3:uid="{F48F0F1E-281F-4004-B07C-CAD6B338ACE9}" name="% Away From 52W High"/>
    <tableColumn id="16" xr3:uid="{6BDEABAF-5F01-41F1-A7DE-C6C47703680C}" name="% Away From 52W Low"/>
    <tableColumn id="44" xr3:uid="{4480BB08-B2C1-4898-9255-118AC1CC6D92}" name="Uptrend" dataDxfId="8">
      <calculatedColumnFormula>IF(AND(Table2[[#This Row],[20D EMA]]&gt;Table2[[#This Row],[50D EMA]],Table2[[#This Row],[50D EMA]]&gt;Table2[[#This Row],[200D EMA]]),"Uptrend","Downtrend/NoTrend")</calculatedColumnFormula>
    </tableColumn>
    <tableColumn id="43" xr3:uid="{E5428B14-23F1-4255-A4D1-C08A1153C4BA}" name="Relative Strength Sector Index" dataDxfId="7"/>
    <tableColumn id="42" xr3:uid="{8A7BE10B-904B-4F21-B8FA-8272CA87A994}" name="Relative Strength Sector Index - Zone"/>
    <tableColumn id="41" xr3:uid="{28ACC24F-49A6-4BC5-8596-6275412F0AEA}" name="Rate of Change"/>
    <tableColumn id="40" xr3:uid="{32EF8D2D-D8D4-4942-9318-1B2D6F9731F9}" name="Rate of Change - Zone"/>
    <tableColumn id="17" xr3:uid="{EA30F731-60FD-44A7-AE5C-B31E25307ECF}" name="Sharpe Ratio"/>
    <tableColumn id="45" xr3:uid="{2F253041-E61D-41D5-85C8-D9E759E7C183}" name="Sharpe Ratio Z-Score" dataDxfId="6">
      <calculatedColumnFormula>(Table2[[#This Row],[Sharpe Ratio]]-AVERAGE(Table2[Sharpe Ratio]))/_xlfn.STDEV.P(Table2[Sharpe Ratio])</calculatedColumnFormula>
    </tableColumn>
    <tableColumn id="46" xr3:uid="{40705A27-C14E-4083-AEA0-4D65BE11D745}" name="Score" dataDxfId="5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  <tableColumn id="47" xr3:uid="{975573D4-8EB6-4A90-A7D5-71A5D852F5AE}" name="Rank 1Y" dataDxfId="4">
      <calculatedColumnFormula>_xlfn.RANK.AVG(Table2[[#This Row],[1Y Return vs Nifty Z-Score]],Table2[1Y Return vs Nifty Z-Score])</calculatedColumnFormula>
    </tableColumn>
    <tableColumn id="48" xr3:uid="{06E2B3C6-1D5C-414C-9257-F6C773178A55}" name="Rank 6M" dataDxfId="3">
      <calculatedColumnFormula>_xlfn.RANK.AVG(Table2[[#This Row],[6M Return vs Nifty Z-Score]],Table2[6M Return vs Nifty Z-Score])</calculatedColumnFormula>
    </tableColumn>
    <tableColumn id="49" xr3:uid="{84AFC18F-3A16-48CA-A146-CF989A51797E}" name="Rank Sharpe" dataDxfId="2">
      <calculatedColumnFormula>_xlfn.RANK.AVG(Table2[[#This Row],[Sharpe Ratio Z-Score]],Table2[Sharpe Ratio Z-Score])</calculatedColumnFormula>
    </tableColumn>
    <tableColumn id="50" xr3:uid="{831F44B3-2313-42E6-8C5C-87D81A90A828}" name="Avg" dataDxfId="1">
      <calculatedColumnFormula>(Table2[[#This Row],[Rank 1Y]]+Table2[[#This Row],[Rank 6M]]+Table2[[#This Row],[Rank Sharpe]])/3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AED4F5-96D2-4366-B303-C75DA664C7A9}" name="Table1" displayName="Table1" ref="A1:Q1477" totalsRowShown="0">
  <autoFilter ref="A1:Q1477" xr:uid="{33AED4F5-96D2-4366-B303-C75DA664C7A9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  <filterColumn colId="11">
      <customFilters>
        <customFilter operator="notEqual" val=" "/>
      </customFilters>
    </filterColumn>
  </autoFilter>
  <tableColumns count="17">
    <tableColumn id="1" xr3:uid="{05F55C45-8335-4E58-903F-506B72D238ED}" name="Name"/>
    <tableColumn id="2" xr3:uid="{B2A250A7-9791-4283-B2FE-9A8E523307F5}" name="Ticker"/>
    <tableColumn id="17" xr3:uid="{79B59BE6-B396-471D-86F7-8AD3A5798F6E}" name="Industry" dataDxfId="0"/>
    <tableColumn id="3" xr3:uid="{EA2DA83B-2570-49E9-8B09-032DCB927D4E}" name="Sub-Sector"/>
    <tableColumn id="4" xr3:uid="{2733BB98-2BB2-4641-8847-5F072D06BCE2}" name="Market Cap"/>
    <tableColumn id="5" xr3:uid="{F8C37032-B464-4CB1-8A7B-381B7091BCEB}" name="Close Price"/>
    <tableColumn id="6" xr3:uid="{6E479254-9378-4277-9D96-F53C85711832}" name="1Y Return vs Nifty"/>
    <tableColumn id="7" xr3:uid="{EA97FA49-939E-44C4-ACEA-9BC4BDE906D4}" name="1M Return vs Nifty"/>
    <tableColumn id="8" xr3:uid="{CE7BC9F6-5767-453B-80F9-DCC6E6C7F2F2}" name="6M Return vs Nifty"/>
    <tableColumn id="9" xr3:uid="{4473C58C-5116-440A-A362-308B258C2E62}" name="1W Return vs Nifty"/>
    <tableColumn id="10" xr3:uid="{657DA4F2-CB88-4514-9D36-EC03E346C555}" name="50D EMA"/>
    <tableColumn id="11" xr3:uid="{2DB3279C-16FD-41EC-AC49-D1346A62ADA2}" name="200D EMA"/>
    <tableColumn id="12" xr3:uid="{9B785A80-F2BC-4156-A0E9-AC7BFFE61D55}" name="RSI Exponential â€“ 14D"/>
    <tableColumn id="13" xr3:uid="{825902B9-823A-4899-B5CF-35CCABEEE301}" name="Relative Volume"/>
    <tableColumn id="14" xr3:uid="{20B7EFD8-04D1-40A3-8EDB-4B68B3512559}" name="% Away From 52W High"/>
    <tableColumn id="15" xr3:uid="{9306CDFD-67C7-4C16-A192-6610B3DEAD76}" name="% Away From 52W Low"/>
    <tableColumn id="16" xr3:uid="{641CDE08-34CA-4A06-BACA-63AF71F4C685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52F22-095E-4218-AD17-6F3F50D86661}">
  <dimension ref="A1:Z122"/>
  <sheetViews>
    <sheetView topLeftCell="P1" workbookViewId="0">
      <selection activeCell="Z1" sqref="Z1"/>
    </sheetView>
  </sheetViews>
  <sheetFormatPr defaultRowHeight="14.4" x14ac:dyDescent="0.3"/>
  <cols>
    <col min="1" max="1" width="37.109375" bestFit="1" customWidth="1"/>
    <col min="2" max="2" width="8.33203125" bestFit="1" customWidth="1"/>
    <col min="3" max="3" width="10.44140625" bestFit="1" customWidth="1"/>
    <col min="4" max="4" width="21.77734375" bestFit="1" customWidth="1"/>
    <col min="5" max="5" width="21.6640625" bestFit="1" customWidth="1"/>
    <col min="6" max="6" width="19.44140625" bestFit="1" customWidth="1"/>
    <col min="7" max="7" width="18.5546875" bestFit="1" customWidth="1"/>
    <col min="8" max="8" width="8" bestFit="1" customWidth="1"/>
    <col min="9" max="9" width="17.6640625" bestFit="1" customWidth="1"/>
    <col min="10" max="10" width="22.44140625" bestFit="1" customWidth="1"/>
    <col min="11" max="11" width="23" bestFit="1" customWidth="1"/>
    <col min="12" max="12" width="31.77734375" bestFit="1" customWidth="1"/>
    <col min="13" max="13" width="32.21875" bestFit="1" customWidth="1"/>
    <col min="14" max="14" width="32.44140625" bestFit="1" customWidth="1"/>
    <col min="15" max="15" width="32.88671875" bestFit="1" customWidth="1"/>
    <col min="16" max="16" width="23.77734375" bestFit="1" customWidth="1"/>
    <col min="17" max="17" width="23.33203125" bestFit="1" customWidth="1"/>
    <col min="18" max="18" width="23.5546875" bestFit="1" customWidth="1"/>
    <col min="19" max="19" width="22.21875" bestFit="1" customWidth="1"/>
    <col min="20" max="20" width="23.33203125" bestFit="1" customWidth="1"/>
    <col min="21" max="21" width="22.21875" bestFit="1" customWidth="1"/>
    <col min="22" max="22" width="14" bestFit="1" customWidth="1"/>
    <col min="23" max="23" width="7.88671875" bestFit="1" customWidth="1"/>
    <col min="24" max="24" width="7.44140625" bestFit="1" customWidth="1"/>
    <col min="25" max="25" width="9.77734375" bestFit="1" customWidth="1"/>
    <col min="26" max="26" width="8.88671875" bestFit="1" customWidth="1"/>
  </cols>
  <sheetData>
    <row r="1" spans="1:26" x14ac:dyDescent="0.3">
      <c r="A1" t="s">
        <v>2</v>
      </c>
      <c r="B1" t="s">
        <v>3180</v>
      </c>
      <c r="C1" t="s">
        <v>3169</v>
      </c>
      <c r="D1" t="s">
        <v>3181</v>
      </c>
      <c r="E1" t="s">
        <v>3182</v>
      </c>
      <c r="F1" t="s">
        <v>7</v>
      </c>
      <c r="G1" t="s">
        <v>5</v>
      </c>
      <c r="H1" t="s">
        <v>3183</v>
      </c>
      <c r="I1" t="s">
        <v>12</v>
      </c>
      <c r="J1" t="s">
        <v>3163</v>
      </c>
      <c r="K1" t="s">
        <v>3164</v>
      </c>
      <c r="L1" t="s">
        <v>3165</v>
      </c>
      <c r="M1" t="s">
        <v>3166</v>
      </c>
      <c r="N1" t="s">
        <v>3167</v>
      </c>
      <c r="O1" t="s">
        <v>3168</v>
      </c>
      <c r="P1" t="s">
        <v>13</v>
      </c>
      <c r="Q1" t="s">
        <v>14</v>
      </c>
      <c r="R1" t="s">
        <v>3184</v>
      </c>
      <c r="S1" t="s">
        <v>3155</v>
      </c>
      <c r="T1" t="s">
        <v>3156</v>
      </c>
      <c r="U1" t="s">
        <v>3173</v>
      </c>
      <c r="V1" t="s">
        <v>15</v>
      </c>
      <c r="W1" t="s">
        <v>3175</v>
      </c>
      <c r="X1" t="s">
        <v>3185</v>
      </c>
      <c r="Y1" t="s">
        <v>3186</v>
      </c>
      <c r="Z1" t="s">
        <v>3187</v>
      </c>
    </row>
    <row r="2" spans="1:26" x14ac:dyDescent="0.3">
      <c r="A2" t="s">
        <v>111</v>
      </c>
      <c r="B2">
        <f>COUNTIFS(Table2[Sub-Sector],Table3[[#This Row],[Sub-Sector]])</f>
        <v>3</v>
      </c>
      <c r="C2" s="1">
        <f>COUNTIFS(Table2[Sub-Sector],Table3[[#This Row],[Sub-Sector]],Table2[Uptrend],"Uptrend")/Table3[[#This Row],[Count]]</f>
        <v>1</v>
      </c>
      <c r="D2" s="1">
        <f>COUNTIFS(Table2[Sub-Sector],Table3[[#This Row],[Sub-Sector]],Table2[1W Return vs Nifty],"&gt;=5")/Table3[[#This Row],[Count]]</f>
        <v>0.33333333333333331</v>
      </c>
      <c r="E2" s="1">
        <f>COUNTIFS(Table2[Sub-Sector],Table3[[#This Row],[Sub-Sector]],Table2[1M Return vs Nifty],"&gt;=5")/Table3[[#This Row],[Count]]</f>
        <v>1</v>
      </c>
      <c r="F2" s="1">
        <f>COUNTIFS(Table2[Sub-Sector],Table3[[#This Row],[Sub-Sector]],Table2[6M Return vs Nifty],"&gt;=10")/Table3[[#This Row],[Count]]</f>
        <v>0.66666666666666663</v>
      </c>
      <c r="G2" s="1">
        <f>COUNTIFS(Table2[Sub-Sector],Table3[[#This Row],[Sub-Sector]],Table2[1Y Return vs Nifty],"&gt;=10")/Table3[[#This Row],[Count]]</f>
        <v>1</v>
      </c>
      <c r="H2" s="1">
        <f>COUNTIFS(Table2[Sub-Sector],Table3[[#This Row],[Sub-Sector]],Table2[RSI Exponential â€“ 14D],"&gt;=50")/Table3[[#This Row],[Count]]</f>
        <v>0.33333333333333331</v>
      </c>
      <c r="I2" s="1">
        <f>COUNTIFS(Table2[Sub-Sector],Table3[[#This Row],[Sub-Sector]],Table2[Relative Volume],"&gt;=1")/Table3[[#This Row],[Count]]</f>
        <v>1</v>
      </c>
      <c r="J2" s="1">
        <f>COUNTIFS(Table2[Sub-Sector],Table3[[#This Row],[Sub-Sector]],Table2[% Away From Day Low],"&gt;=0.05")/Table3[[#This Row],[Count]]</f>
        <v>0</v>
      </c>
      <c r="K2" s="1">
        <f>COUNTIFS(Table2[Sub-Sector],Table3[[#This Row],[Sub-Sector]],Table2[% Away From Day High],"&lt;=0.05")/Table3[[#This Row],[Count]]</f>
        <v>0.66666666666666663</v>
      </c>
      <c r="L2" s="1">
        <f>COUNTIFS(Table2[Sub-Sector],Table3[[#This Row],[Sub-Sector]],Table2[% Away From Current Week Low],"&gt;=0.05")/Table3[[#This Row],[Count]]</f>
        <v>0.66666666666666663</v>
      </c>
      <c r="M2" s="1">
        <f>COUNTIFS(Table2[Sub-Sector],Table3[[#This Row],[Sub-Sector]],Table2[% Away From Current Week High],"&lt;=0.05")/Table3[[#This Row],[Count]]</f>
        <v>0.66666666666666663</v>
      </c>
      <c r="N2" s="1">
        <f>COUNTIFS(Table2[Sub-Sector],Table3[[#This Row],[Sub-Sector]],Table2[% Away From Current Month Low],"&gt;=0.05")/Table3[[#This Row],[Count]]</f>
        <v>0.66666666666666663</v>
      </c>
      <c r="O2" s="1">
        <f>COUNTIFS(Table2[Sub-Sector],Table3[[#This Row],[Sub-Sector]],Table2[% Away From Current Month High],"&lt;=0.05")/Table3[[#This Row],[Count]]</f>
        <v>0.66666666666666663</v>
      </c>
      <c r="P2" s="1">
        <f>COUNTIFS(Table2[Sub-Sector],Table3[[#This Row],[Sub-Sector]],Table2[% Away From 52W High],"&lt;=10")/Table3[[#This Row],[Count]]</f>
        <v>1</v>
      </c>
      <c r="Q2" s="1">
        <f>COUNTIFS(Table2[Sub-Sector],Table3[[#This Row],[Sub-Sector]],Table2[% Away From 52W Low],"&gt;=10")/Table3[[#This Row],[Count]]</f>
        <v>1</v>
      </c>
      <c r="R2" s="1">
        <f>COUNTIFS(Table2[Sub-Sector],Table3[[#This Row],[Sub-Sector]],Table2[% Price above 20 EMA],"&gt;=0")/Table3[[#This Row],[Count]]</f>
        <v>1</v>
      </c>
      <c r="S2" s="1">
        <f>COUNTIFS(Table2[Sub-Sector],Table3[[#This Row],[Sub-Sector]],Table2[% Price above 50 EMA],"&gt;=0")/Table3[[#This Row],[Count]]</f>
        <v>1</v>
      </c>
      <c r="T2" s="1">
        <f>COUNTIFS(Table2[Sub-Sector],Table3[[#This Row],[Sub-Sector]],Table2[% Price above 200 EMA],"&gt;=0")/Table3[[#This Row],[Count]]</f>
        <v>1</v>
      </c>
      <c r="U2" s="1">
        <f>COUNTIFS(Table2[Sub-Sector],Table3[[#This Row],[Sub-Sector]],Table2[Rate of Change - Zone],"Positive")/Table3[[#This Row],[Count]]</f>
        <v>1</v>
      </c>
      <c r="V2" s="1">
        <f>COUNTIFS(Table2[Sub-Sector],Table3[[#This Row],[Sub-Sector]],Table2[Sharpe Ratio],"&gt;=0.10")/Table3[[#This Row],[Count]]</f>
        <v>0.33333333333333331</v>
      </c>
      <c r="W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80.5</v>
      </c>
      <c r="X2">
        <f>_xlfn.RANK.AVG(Table3[[#This Row],[Score]],Table3[Score],1)</f>
        <v>1</v>
      </c>
      <c r="Y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50</v>
      </c>
      <c r="Z2">
        <f>_xlfn.RANK.AVG(Table3[[#This Row],[Score 2 ]],Table3[[Score 2 ]],1)</f>
        <v>1</v>
      </c>
    </row>
    <row r="3" spans="1:26" x14ac:dyDescent="0.3">
      <c r="A3" t="s">
        <v>164</v>
      </c>
      <c r="B3">
        <f>COUNTIFS(Table2[Sub-Sector],Table3[[#This Row],[Sub-Sector]])</f>
        <v>2</v>
      </c>
      <c r="C3" s="1">
        <f>COUNTIFS(Table2[Sub-Sector],Table3[[#This Row],[Sub-Sector]],Table2[Uptrend],"Uptrend")/Table3[[#This Row],[Count]]</f>
        <v>1</v>
      </c>
      <c r="D3" s="1">
        <f>COUNTIFS(Table2[Sub-Sector],Table3[[#This Row],[Sub-Sector]],Table2[1W Return vs Nifty],"&gt;=5")/Table3[[#This Row],[Count]]</f>
        <v>0</v>
      </c>
      <c r="E3" s="1">
        <f>COUNTIFS(Table2[Sub-Sector],Table3[[#This Row],[Sub-Sector]],Table2[1M Return vs Nifty],"&gt;=5")/Table3[[#This Row],[Count]]</f>
        <v>1</v>
      </c>
      <c r="F3" s="1">
        <f>COUNTIFS(Table2[Sub-Sector],Table3[[#This Row],[Sub-Sector]],Table2[6M Return vs Nifty],"&gt;=10")/Table3[[#This Row],[Count]]</f>
        <v>0.5</v>
      </c>
      <c r="G3" s="1">
        <f>COUNTIFS(Table2[Sub-Sector],Table3[[#This Row],[Sub-Sector]],Table2[1Y Return vs Nifty],"&gt;=10")/Table3[[#This Row],[Count]]</f>
        <v>1</v>
      </c>
      <c r="H3" s="1">
        <f>COUNTIFS(Table2[Sub-Sector],Table3[[#This Row],[Sub-Sector]],Table2[RSI Exponential â€“ 14D],"&gt;=50")/Table3[[#This Row],[Count]]</f>
        <v>1</v>
      </c>
      <c r="I3" s="1">
        <f>COUNTIFS(Table2[Sub-Sector],Table3[[#This Row],[Sub-Sector]],Table2[Relative Volume],"&gt;=1")/Table3[[#This Row],[Count]]</f>
        <v>1</v>
      </c>
      <c r="J3" s="1">
        <f>COUNTIFS(Table2[Sub-Sector],Table3[[#This Row],[Sub-Sector]],Table2[% Away From Day Low],"&gt;=0.05")/Table3[[#This Row],[Count]]</f>
        <v>0</v>
      </c>
      <c r="K3" s="1">
        <f>COUNTIFS(Table2[Sub-Sector],Table3[[#This Row],[Sub-Sector]],Table2[% Away From Day High],"&lt;=0.05")/Table3[[#This Row],[Count]]</f>
        <v>1</v>
      </c>
      <c r="L3" s="1">
        <f>COUNTIFS(Table2[Sub-Sector],Table3[[#This Row],[Sub-Sector]],Table2[% Away From Current Week Low],"&gt;=0.05")/Table3[[#This Row],[Count]]</f>
        <v>0.5</v>
      </c>
      <c r="M3" s="1">
        <f>COUNTIFS(Table2[Sub-Sector],Table3[[#This Row],[Sub-Sector]],Table2[% Away From Current Week High],"&lt;=0.05")/Table3[[#This Row],[Count]]</f>
        <v>1</v>
      </c>
      <c r="N3" s="1">
        <f>COUNTIFS(Table2[Sub-Sector],Table3[[#This Row],[Sub-Sector]],Table2[% Away From Current Month Low],"&gt;=0.05")/Table3[[#This Row],[Count]]</f>
        <v>0.5</v>
      </c>
      <c r="O3" s="1">
        <f>COUNTIFS(Table2[Sub-Sector],Table3[[#This Row],[Sub-Sector]],Table2[% Away From Current Month High],"&lt;=0.05")/Table3[[#This Row],[Count]]</f>
        <v>0</v>
      </c>
      <c r="P3" s="1">
        <f>COUNTIFS(Table2[Sub-Sector],Table3[[#This Row],[Sub-Sector]],Table2[% Away From 52W High],"&lt;=10")/Table3[[#This Row],[Count]]</f>
        <v>1</v>
      </c>
      <c r="Q3" s="1">
        <f>COUNTIFS(Table2[Sub-Sector],Table3[[#This Row],[Sub-Sector]],Table2[% Away From 52W Low],"&gt;=10")/Table3[[#This Row],[Count]]</f>
        <v>1</v>
      </c>
      <c r="R3" s="1">
        <f>COUNTIFS(Table2[Sub-Sector],Table3[[#This Row],[Sub-Sector]],Table2[% Price above 20 EMA],"&gt;=0")/Table3[[#This Row],[Count]]</f>
        <v>1</v>
      </c>
      <c r="S3" s="1">
        <f>COUNTIFS(Table2[Sub-Sector],Table3[[#This Row],[Sub-Sector]],Table2[% Price above 50 EMA],"&gt;=0")/Table3[[#This Row],[Count]]</f>
        <v>1</v>
      </c>
      <c r="T3" s="1">
        <f>COUNTIFS(Table2[Sub-Sector],Table3[[#This Row],[Sub-Sector]],Table2[% Price above 200 EMA],"&gt;=0")/Table3[[#This Row],[Count]]</f>
        <v>1</v>
      </c>
      <c r="U3" s="1">
        <f>COUNTIFS(Table2[Sub-Sector],Table3[[#This Row],[Sub-Sector]],Table2[Rate of Change - Zone],"Positive")/Table3[[#This Row],[Count]]</f>
        <v>1</v>
      </c>
      <c r="V3" s="1">
        <f>COUNTIFS(Table2[Sub-Sector],Table3[[#This Row],[Sub-Sector]],Table2[Sharpe Ratio],"&gt;=0.10")/Table3[[#This Row],[Count]]</f>
        <v>0</v>
      </c>
      <c r="W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171</v>
      </c>
      <c r="X3">
        <f>_xlfn.RANK.AVG(Table3[[#This Row],[Score]],Table3[Score],1)</f>
        <v>2</v>
      </c>
      <c r="Y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72</v>
      </c>
      <c r="Z3">
        <f>_xlfn.RANK.AVG(Table3[[#This Row],[Score 2 ]],Table3[[Score 2 ]],1)</f>
        <v>2</v>
      </c>
    </row>
    <row r="4" spans="1:26" x14ac:dyDescent="0.3">
      <c r="A4" t="s">
        <v>161</v>
      </c>
      <c r="B4">
        <f>COUNTIFS(Table2[Sub-Sector],Table3[[#This Row],[Sub-Sector]])</f>
        <v>13</v>
      </c>
      <c r="C4" s="1">
        <f>COUNTIFS(Table2[Sub-Sector],Table3[[#This Row],[Sub-Sector]],Table2[Uptrend],"Uptrend")/Table3[[#This Row],[Count]]</f>
        <v>0.61538461538461542</v>
      </c>
      <c r="D4" s="1">
        <f>COUNTIFS(Table2[Sub-Sector],Table3[[#This Row],[Sub-Sector]],Table2[1W Return vs Nifty],"&gt;=5")/Table3[[#This Row],[Count]]</f>
        <v>0.23076923076923078</v>
      </c>
      <c r="E4" s="1">
        <f>COUNTIFS(Table2[Sub-Sector],Table3[[#This Row],[Sub-Sector]],Table2[1M Return vs Nifty],"&gt;=5")/Table3[[#This Row],[Count]]</f>
        <v>0.30769230769230771</v>
      </c>
      <c r="F4" s="1">
        <f>COUNTIFS(Table2[Sub-Sector],Table3[[#This Row],[Sub-Sector]],Table2[6M Return vs Nifty],"&gt;=10")/Table3[[#This Row],[Count]]</f>
        <v>0.84615384615384615</v>
      </c>
      <c r="G4" s="1">
        <f>COUNTIFS(Table2[Sub-Sector],Table3[[#This Row],[Sub-Sector]],Table2[1Y Return vs Nifty],"&gt;=10")/Table3[[#This Row],[Count]]</f>
        <v>1</v>
      </c>
      <c r="H4" s="1">
        <f>COUNTIFS(Table2[Sub-Sector],Table3[[#This Row],[Sub-Sector]],Table2[RSI Exponential â€“ 14D],"&gt;=50")/Table3[[#This Row],[Count]]</f>
        <v>0.23076923076923078</v>
      </c>
      <c r="I4" s="1">
        <f>COUNTIFS(Table2[Sub-Sector],Table3[[#This Row],[Sub-Sector]],Table2[Relative Volume],"&gt;=1")/Table3[[#This Row],[Count]]</f>
        <v>0.46153846153846156</v>
      </c>
      <c r="J4" s="1">
        <f>COUNTIFS(Table2[Sub-Sector],Table3[[#This Row],[Sub-Sector]],Table2[% Away From Day Low],"&gt;=0.05")/Table3[[#This Row],[Count]]</f>
        <v>0.15384615384615385</v>
      </c>
      <c r="K4" s="1">
        <f>COUNTIFS(Table2[Sub-Sector],Table3[[#This Row],[Sub-Sector]],Table2[% Away From Day High],"&lt;=0.05")/Table3[[#This Row],[Count]]</f>
        <v>1</v>
      </c>
      <c r="L4" s="1">
        <f>COUNTIFS(Table2[Sub-Sector],Table3[[#This Row],[Sub-Sector]],Table2[% Away From Current Week Low],"&gt;=0.05")/Table3[[#This Row],[Count]]</f>
        <v>0.84615384615384615</v>
      </c>
      <c r="M4" s="1">
        <f>COUNTIFS(Table2[Sub-Sector],Table3[[#This Row],[Sub-Sector]],Table2[% Away From Current Week High],"&lt;=0.05")/Table3[[#This Row],[Count]]</f>
        <v>1</v>
      </c>
      <c r="N4" s="1">
        <f>COUNTIFS(Table2[Sub-Sector],Table3[[#This Row],[Sub-Sector]],Table2[% Away From Current Month Low],"&gt;=0.05")/Table3[[#This Row],[Count]]</f>
        <v>0.84615384615384615</v>
      </c>
      <c r="O4" s="1">
        <f>COUNTIFS(Table2[Sub-Sector],Table3[[#This Row],[Sub-Sector]],Table2[% Away From Current Month High],"&lt;=0.05")/Table3[[#This Row],[Count]]</f>
        <v>0.61538461538461542</v>
      </c>
      <c r="P4" s="1">
        <f>COUNTIFS(Table2[Sub-Sector],Table3[[#This Row],[Sub-Sector]],Table2[% Away From 52W High],"&lt;=10")/Table3[[#This Row],[Count]]</f>
        <v>0.38461538461538464</v>
      </c>
      <c r="Q4" s="1">
        <f>COUNTIFS(Table2[Sub-Sector],Table3[[#This Row],[Sub-Sector]],Table2[% Away From 52W Low],"&gt;=10")/Table3[[#This Row],[Count]]</f>
        <v>1</v>
      </c>
      <c r="R4" s="1">
        <f>COUNTIFS(Table2[Sub-Sector],Table3[[#This Row],[Sub-Sector]],Table2[% Price above 20 EMA],"&gt;=0")/Table3[[#This Row],[Count]]</f>
        <v>0.69230769230769229</v>
      </c>
      <c r="S4" s="1">
        <f>COUNTIFS(Table2[Sub-Sector],Table3[[#This Row],[Sub-Sector]],Table2[% Price above 50 EMA],"&gt;=0")/Table3[[#This Row],[Count]]</f>
        <v>0.76923076923076927</v>
      </c>
      <c r="T4" s="1">
        <f>COUNTIFS(Table2[Sub-Sector],Table3[[#This Row],[Sub-Sector]],Table2[% Price above 200 EMA],"&gt;=0")/Table3[[#This Row],[Count]]</f>
        <v>1</v>
      </c>
      <c r="U4" s="1">
        <f>COUNTIFS(Table2[Sub-Sector],Table3[[#This Row],[Sub-Sector]],Table2[Rate of Change - Zone],"Positive")/Table3[[#This Row],[Count]]</f>
        <v>0.61538461538461542</v>
      </c>
      <c r="V4" s="1">
        <f>COUNTIFS(Table2[Sub-Sector],Table3[[#This Row],[Sub-Sector]],Table2[Sharpe Ratio],"&gt;=0.10")/Table3[[#This Row],[Count]]</f>
        <v>0.92307692307692313</v>
      </c>
      <c r="W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186.5</v>
      </c>
      <c r="X4">
        <f>_xlfn.RANK.AVG(Table3[[#This Row],[Score]],Table3[Score],1)</f>
        <v>6</v>
      </c>
      <c r="Y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83.5</v>
      </c>
      <c r="Z4">
        <f>_xlfn.RANK.AVG(Table3[[#This Row],[Score 2 ]],Table3[[Score 2 ]],1)</f>
        <v>3</v>
      </c>
    </row>
    <row r="5" spans="1:26" x14ac:dyDescent="0.3">
      <c r="A5" t="s">
        <v>779</v>
      </c>
      <c r="B5">
        <f>COUNTIFS(Table2[Sub-Sector],Table3[[#This Row],[Sub-Sector]])</f>
        <v>3</v>
      </c>
      <c r="C5" s="1">
        <f>COUNTIFS(Table2[Sub-Sector],Table3[[#This Row],[Sub-Sector]],Table2[Uptrend],"Uptrend")/Table3[[#This Row],[Count]]</f>
        <v>0.66666666666666663</v>
      </c>
      <c r="D5" s="1">
        <f>COUNTIFS(Table2[Sub-Sector],Table3[[#This Row],[Sub-Sector]],Table2[1W Return vs Nifty],"&gt;=5")/Table3[[#This Row],[Count]]</f>
        <v>0.66666666666666663</v>
      </c>
      <c r="E5" s="1">
        <f>COUNTIFS(Table2[Sub-Sector],Table3[[#This Row],[Sub-Sector]],Table2[1M Return vs Nifty],"&gt;=5")/Table3[[#This Row],[Count]]</f>
        <v>0.33333333333333331</v>
      </c>
      <c r="F5" s="1">
        <f>COUNTIFS(Table2[Sub-Sector],Table3[[#This Row],[Sub-Sector]],Table2[6M Return vs Nifty],"&gt;=10")/Table3[[#This Row],[Count]]</f>
        <v>0.66666666666666663</v>
      </c>
      <c r="G5" s="1">
        <f>COUNTIFS(Table2[Sub-Sector],Table3[[#This Row],[Sub-Sector]],Table2[1Y Return vs Nifty],"&gt;=10")/Table3[[#This Row],[Count]]</f>
        <v>1</v>
      </c>
      <c r="H5" s="1">
        <f>COUNTIFS(Table2[Sub-Sector],Table3[[#This Row],[Sub-Sector]],Table2[RSI Exponential â€“ 14D],"&gt;=50")/Table3[[#This Row],[Count]]</f>
        <v>0.33333333333333331</v>
      </c>
      <c r="I5" s="1">
        <f>COUNTIFS(Table2[Sub-Sector],Table3[[#This Row],[Sub-Sector]],Table2[Relative Volume],"&gt;=1")/Table3[[#This Row],[Count]]</f>
        <v>0.33333333333333331</v>
      </c>
      <c r="J5" s="1">
        <f>COUNTIFS(Table2[Sub-Sector],Table3[[#This Row],[Sub-Sector]],Table2[% Away From Day Low],"&gt;=0.05")/Table3[[#This Row],[Count]]</f>
        <v>0</v>
      </c>
      <c r="K5" s="1">
        <f>COUNTIFS(Table2[Sub-Sector],Table3[[#This Row],[Sub-Sector]],Table2[% Away From Day High],"&lt;=0.05")/Table3[[#This Row],[Count]]</f>
        <v>1</v>
      </c>
      <c r="L5" s="1">
        <f>COUNTIFS(Table2[Sub-Sector],Table3[[#This Row],[Sub-Sector]],Table2[% Away From Current Week Low],"&gt;=0.05")/Table3[[#This Row],[Count]]</f>
        <v>0.66666666666666663</v>
      </c>
      <c r="M5" s="1">
        <f>COUNTIFS(Table2[Sub-Sector],Table3[[#This Row],[Sub-Sector]],Table2[% Away From Current Week High],"&lt;=0.05")/Table3[[#This Row],[Count]]</f>
        <v>1</v>
      </c>
      <c r="N5" s="1">
        <f>COUNTIFS(Table2[Sub-Sector],Table3[[#This Row],[Sub-Sector]],Table2[% Away From Current Month Low],"&gt;=0.05")/Table3[[#This Row],[Count]]</f>
        <v>1</v>
      </c>
      <c r="O5" s="1">
        <f>COUNTIFS(Table2[Sub-Sector],Table3[[#This Row],[Sub-Sector]],Table2[% Away From Current Month High],"&lt;=0.05")/Table3[[#This Row],[Count]]</f>
        <v>0.66666666666666663</v>
      </c>
      <c r="P5" s="1">
        <f>COUNTIFS(Table2[Sub-Sector],Table3[[#This Row],[Sub-Sector]],Table2[% Away From 52W High],"&lt;=10")/Table3[[#This Row],[Count]]</f>
        <v>0.33333333333333331</v>
      </c>
      <c r="Q5" s="1">
        <f>COUNTIFS(Table2[Sub-Sector],Table3[[#This Row],[Sub-Sector]],Table2[% Away From 52W Low],"&gt;=10")/Table3[[#This Row],[Count]]</f>
        <v>1</v>
      </c>
      <c r="R5" s="1">
        <f>COUNTIFS(Table2[Sub-Sector],Table3[[#This Row],[Sub-Sector]],Table2[% Price above 20 EMA],"&gt;=0")/Table3[[#This Row],[Count]]</f>
        <v>0.66666666666666663</v>
      </c>
      <c r="S5" s="1">
        <f>COUNTIFS(Table2[Sub-Sector],Table3[[#This Row],[Sub-Sector]],Table2[% Price above 50 EMA],"&gt;=0")/Table3[[#This Row],[Count]]</f>
        <v>0.66666666666666663</v>
      </c>
      <c r="T5" s="1">
        <f>COUNTIFS(Table2[Sub-Sector],Table3[[#This Row],[Sub-Sector]],Table2[% Price above 200 EMA],"&gt;=0")/Table3[[#This Row],[Count]]</f>
        <v>1</v>
      </c>
      <c r="U5" s="1">
        <f>COUNTIFS(Table2[Sub-Sector],Table3[[#This Row],[Sub-Sector]],Table2[Rate of Change - Zone],"Positive")/Table3[[#This Row],[Count]]</f>
        <v>0.66666666666666663</v>
      </c>
      <c r="V5" s="1">
        <f>COUNTIFS(Table2[Sub-Sector],Table3[[#This Row],[Sub-Sector]],Table2[Sharpe Ratio],"&gt;=0.10")/Table3[[#This Row],[Count]]</f>
        <v>0.33333333333333331</v>
      </c>
      <c r="W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172.5</v>
      </c>
      <c r="X5">
        <f>_xlfn.RANK.AVG(Table3[[#This Row],[Score]],Table3[Score],1)</f>
        <v>3</v>
      </c>
      <c r="Y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102.5</v>
      </c>
      <c r="Z5">
        <f>_xlfn.RANK.AVG(Table3[[#This Row],[Score 2 ]],Table3[[Score 2 ]],1)</f>
        <v>4</v>
      </c>
    </row>
    <row r="6" spans="1:26" x14ac:dyDescent="0.3">
      <c r="A6" t="s">
        <v>217</v>
      </c>
      <c r="B6">
        <f>COUNTIFS(Table2[Sub-Sector],Table3[[#This Row],[Sub-Sector]])</f>
        <v>8</v>
      </c>
      <c r="C6" s="1">
        <f>COUNTIFS(Table2[Sub-Sector],Table3[[#This Row],[Sub-Sector]],Table2[Uptrend],"Uptrend")/Table3[[#This Row],[Count]]</f>
        <v>0.75</v>
      </c>
      <c r="D6" s="1">
        <f>COUNTIFS(Table2[Sub-Sector],Table3[[#This Row],[Sub-Sector]],Table2[1W Return vs Nifty],"&gt;=5")/Table3[[#This Row],[Count]]</f>
        <v>0</v>
      </c>
      <c r="E6" s="1">
        <f>COUNTIFS(Table2[Sub-Sector],Table3[[#This Row],[Sub-Sector]],Table2[1M Return vs Nifty],"&gt;=5")/Table3[[#This Row],[Count]]</f>
        <v>0.75</v>
      </c>
      <c r="F6" s="1">
        <f>COUNTIFS(Table2[Sub-Sector],Table3[[#This Row],[Sub-Sector]],Table2[6M Return vs Nifty],"&gt;=10")/Table3[[#This Row],[Count]]</f>
        <v>0.625</v>
      </c>
      <c r="G6" s="1">
        <f>COUNTIFS(Table2[Sub-Sector],Table3[[#This Row],[Sub-Sector]],Table2[1Y Return vs Nifty],"&gt;=10")/Table3[[#This Row],[Count]]</f>
        <v>0.875</v>
      </c>
      <c r="H6" s="1">
        <f>COUNTIFS(Table2[Sub-Sector],Table3[[#This Row],[Sub-Sector]],Table2[RSI Exponential â€“ 14D],"&gt;=50")/Table3[[#This Row],[Count]]</f>
        <v>0.375</v>
      </c>
      <c r="I6" s="1">
        <f>COUNTIFS(Table2[Sub-Sector],Table3[[#This Row],[Sub-Sector]],Table2[Relative Volume],"&gt;=1")/Table3[[#This Row],[Count]]</f>
        <v>0.625</v>
      </c>
      <c r="J6" s="1">
        <f>COUNTIFS(Table2[Sub-Sector],Table3[[#This Row],[Sub-Sector]],Table2[% Away From Day Low],"&gt;=0.05")/Table3[[#This Row],[Count]]</f>
        <v>0.125</v>
      </c>
      <c r="K6" s="1">
        <f>COUNTIFS(Table2[Sub-Sector],Table3[[#This Row],[Sub-Sector]],Table2[% Away From Day High],"&lt;=0.05")/Table3[[#This Row],[Count]]</f>
        <v>1</v>
      </c>
      <c r="L6" s="1">
        <f>COUNTIFS(Table2[Sub-Sector],Table3[[#This Row],[Sub-Sector]],Table2[% Away From Current Week Low],"&gt;=0.05")/Table3[[#This Row],[Count]]</f>
        <v>0.75</v>
      </c>
      <c r="M6" s="1">
        <f>COUNTIFS(Table2[Sub-Sector],Table3[[#This Row],[Sub-Sector]],Table2[% Away From Current Week High],"&lt;=0.05")/Table3[[#This Row],[Count]]</f>
        <v>1</v>
      </c>
      <c r="N6" s="1">
        <f>COUNTIFS(Table2[Sub-Sector],Table3[[#This Row],[Sub-Sector]],Table2[% Away From Current Month Low],"&gt;=0.05")/Table3[[#This Row],[Count]]</f>
        <v>0.75</v>
      </c>
      <c r="O6" s="1">
        <f>COUNTIFS(Table2[Sub-Sector],Table3[[#This Row],[Sub-Sector]],Table2[% Away From Current Month High],"&lt;=0.05")/Table3[[#This Row],[Count]]</f>
        <v>0.625</v>
      </c>
      <c r="P6" s="1">
        <f>COUNTIFS(Table2[Sub-Sector],Table3[[#This Row],[Sub-Sector]],Table2[% Away From 52W High],"&lt;=10")/Table3[[#This Row],[Count]]</f>
        <v>0.5</v>
      </c>
      <c r="Q6" s="1">
        <f>COUNTIFS(Table2[Sub-Sector],Table3[[#This Row],[Sub-Sector]],Table2[% Away From 52W Low],"&gt;=10")/Table3[[#This Row],[Count]]</f>
        <v>1</v>
      </c>
      <c r="R6" s="1">
        <f>COUNTIFS(Table2[Sub-Sector],Table3[[#This Row],[Sub-Sector]],Table2[% Price above 20 EMA],"&gt;=0")/Table3[[#This Row],[Count]]</f>
        <v>0.75</v>
      </c>
      <c r="S6" s="1">
        <f>COUNTIFS(Table2[Sub-Sector],Table3[[#This Row],[Sub-Sector]],Table2[% Price above 50 EMA],"&gt;=0")/Table3[[#This Row],[Count]]</f>
        <v>0.75</v>
      </c>
      <c r="T6" s="1">
        <f>COUNTIFS(Table2[Sub-Sector],Table3[[#This Row],[Sub-Sector]],Table2[% Price above 200 EMA],"&gt;=0")/Table3[[#This Row],[Count]]</f>
        <v>1</v>
      </c>
      <c r="U6" s="1">
        <f>COUNTIFS(Table2[Sub-Sector],Table3[[#This Row],[Sub-Sector]],Table2[Rate of Change - Zone],"Positive")/Table3[[#This Row],[Count]]</f>
        <v>0.5</v>
      </c>
      <c r="V6" s="1">
        <f>COUNTIFS(Table2[Sub-Sector],Table3[[#This Row],[Sub-Sector]],Table2[Sharpe Ratio],"&gt;=0.10")/Table3[[#This Row],[Count]]</f>
        <v>0.375</v>
      </c>
      <c r="W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228.5</v>
      </c>
      <c r="X6">
        <f>_xlfn.RANK.AVG(Table3[[#This Row],[Score]],Table3[Score],1)</f>
        <v>11</v>
      </c>
      <c r="Y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103</v>
      </c>
      <c r="Z6">
        <f>_xlfn.RANK.AVG(Table3[[#This Row],[Score 2 ]],Table3[[Score 2 ]],1)</f>
        <v>5</v>
      </c>
    </row>
    <row r="7" spans="1:26" x14ac:dyDescent="0.3">
      <c r="A7" t="s">
        <v>325</v>
      </c>
      <c r="B7">
        <f>COUNTIFS(Table2[Sub-Sector],Table3[[#This Row],[Sub-Sector]])</f>
        <v>11</v>
      </c>
      <c r="C7" s="1">
        <f>COUNTIFS(Table2[Sub-Sector],Table3[[#This Row],[Sub-Sector]],Table2[Uptrend],"Uptrend")/Table3[[#This Row],[Count]]</f>
        <v>0.63636363636363635</v>
      </c>
      <c r="D7" s="1">
        <f>COUNTIFS(Table2[Sub-Sector],Table3[[#This Row],[Sub-Sector]],Table2[1W Return vs Nifty],"&gt;=5")/Table3[[#This Row],[Count]]</f>
        <v>0.36363636363636365</v>
      </c>
      <c r="E7" s="1">
        <f>COUNTIFS(Table2[Sub-Sector],Table3[[#This Row],[Sub-Sector]],Table2[1M Return vs Nifty],"&gt;=5")/Table3[[#This Row],[Count]]</f>
        <v>0.54545454545454541</v>
      </c>
      <c r="F7" s="1">
        <f>COUNTIFS(Table2[Sub-Sector],Table3[[#This Row],[Sub-Sector]],Table2[6M Return vs Nifty],"&gt;=10")/Table3[[#This Row],[Count]]</f>
        <v>0.72727272727272729</v>
      </c>
      <c r="G7" s="1">
        <f>COUNTIFS(Table2[Sub-Sector],Table3[[#This Row],[Sub-Sector]],Table2[1Y Return vs Nifty],"&gt;=10")/Table3[[#This Row],[Count]]</f>
        <v>0.81818181818181823</v>
      </c>
      <c r="H7" s="1">
        <f>COUNTIFS(Table2[Sub-Sector],Table3[[#This Row],[Sub-Sector]],Table2[RSI Exponential â€“ 14D],"&gt;=50")/Table3[[#This Row],[Count]]</f>
        <v>0.45454545454545453</v>
      </c>
      <c r="I7" s="1">
        <f>COUNTIFS(Table2[Sub-Sector],Table3[[#This Row],[Sub-Sector]],Table2[Relative Volume],"&gt;=1")/Table3[[#This Row],[Count]]</f>
        <v>0.45454545454545453</v>
      </c>
      <c r="J7" s="1">
        <f>COUNTIFS(Table2[Sub-Sector],Table3[[#This Row],[Sub-Sector]],Table2[% Away From Day Low],"&gt;=0.05")/Table3[[#This Row],[Count]]</f>
        <v>0.27272727272727271</v>
      </c>
      <c r="K7" s="1">
        <f>COUNTIFS(Table2[Sub-Sector],Table3[[#This Row],[Sub-Sector]],Table2[% Away From Day High],"&lt;=0.05")/Table3[[#This Row],[Count]]</f>
        <v>1</v>
      </c>
      <c r="L7" s="1">
        <f>COUNTIFS(Table2[Sub-Sector],Table3[[#This Row],[Sub-Sector]],Table2[% Away From Current Week Low],"&gt;=0.05")/Table3[[#This Row],[Count]]</f>
        <v>0.54545454545454541</v>
      </c>
      <c r="M7" s="1">
        <f>COUNTIFS(Table2[Sub-Sector],Table3[[#This Row],[Sub-Sector]],Table2[% Away From Current Week High],"&lt;=0.05")/Table3[[#This Row],[Count]]</f>
        <v>1</v>
      </c>
      <c r="N7" s="1">
        <f>COUNTIFS(Table2[Sub-Sector],Table3[[#This Row],[Sub-Sector]],Table2[% Away From Current Month Low],"&gt;=0.05")/Table3[[#This Row],[Count]]</f>
        <v>0.72727272727272729</v>
      </c>
      <c r="O7" s="1">
        <f>COUNTIFS(Table2[Sub-Sector],Table3[[#This Row],[Sub-Sector]],Table2[% Away From Current Month High],"&lt;=0.05")/Table3[[#This Row],[Count]]</f>
        <v>0.81818181818181823</v>
      </c>
      <c r="P7" s="1">
        <f>COUNTIFS(Table2[Sub-Sector],Table3[[#This Row],[Sub-Sector]],Table2[% Away From 52W High],"&lt;=10")/Table3[[#This Row],[Count]]</f>
        <v>0.63636363636363635</v>
      </c>
      <c r="Q7" s="1">
        <f>COUNTIFS(Table2[Sub-Sector],Table3[[#This Row],[Sub-Sector]],Table2[% Away From 52W Low],"&gt;=10")/Table3[[#This Row],[Count]]</f>
        <v>1</v>
      </c>
      <c r="R7" s="1">
        <f>COUNTIFS(Table2[Sub-Sector],Table3[[#This Row],[Sub-Sector]],Table2[% Price above 20 EMA],"&gt;=0")/Table3[[#This Row],[Count]]</f>
        <v>0.63636363636363635</v>
      </c>
      <c r="S7" s="1">
        <f>COUNTIFS(Table2[Sub-Sector],Table3[[#This Row],[Sub-Sector]],Table2[% Price above 50 EMA],"&gt;=0")/Table3[[#This Row],[Count]]</f>
        <v>0.72727272727272729</v>
      </c>
      <c r="T7" s="1">
        <f>COUNTIFS(Table2[Sub-Sector],Table3[[#This Row],[Sub-Sector]],Table2[% Price above 200 EMA],"&gt;=0")/Table3[[#This Row],[Count]]</f>
        <v>0.81818181818181823</v>
      </c>
      <c r="U7" s="1">
        <f>COUNTIFS(Table2[Sub-Sector],Table3[[#This Row],[Sub-Sector]],Table2[Rate of Change - Zone],"Positive")/Table3[[#This Row],[Count]]</f>
        <v>0.63636363636363635</v>
      </c>
      <c r="V7" s="1">
        <f>COUNTIFS(Table2[Sub-Sector],Table3[[#This Row],[Sub-Sector]],Table2[Sharpe Ratio],"&gt;=0.10")/Table3[[#This Row],[Count]]</f>
        <v>0.18181818181818182</v>
      </c>
      <c r="W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179.5</v>
      </c>
      <c r="X7">
        <f>_xlfn.RANK.AVG(Table3[[#This Row],[Score]],Table3[Score],1)</f>
        <v>4</v>
      </c>
      <c r="Y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107.5</v>
      </c>
      <c r="Z7">
        <f>_xlfn.RANK.AVG(Table3[[#This Row],[Score 2 ]],Table3[[Score 2 ]],1)</f>
        <v>6</v>
      </c>
    </row>
    <row r="8" spans="1:26" x14ac:dyDescent="0.3">
      <c r="A8" t="s">
        <v>86</v>
      </c>
      <c r="B8">
        <f>COUNTIFS(Table2[Sub-Sector],Table3[[#This Row],[Sub-Sector]])</f>
        <v>3</v>
      </c>
      <c r="C8" s="1">
        <f>COUNTIFS(Table2[Sub-Sector],Table3[[#This Row],[Sub-Sector]],Table2[Uptrend],"Uptrend")/Table3[[#This Row],[Count]]</f>
        <v>1</v>
      </c>
      <c r="D8" s="1">
        <f>COUNTIFS(Table2[Sub-Sector],Table3[[#This Row],[Sub-Sector]],Table2[1W Return vs Nifty],"&gt;=5")/Table3[[#This Row],[Count]]</f>
        <v>0</v>
      </c>
      <c r="E8" s="1">
        <f>COUNTIFS(Table2[Sub-Sector],Table3[[#This Row],[Sub-Sector]],Table2[1M Return vs Nifty],"&gt;=5")/Table3[[#This Row],[Count]]</f>
        <v>0.66666666666666663</v>
      </c>
      <c r="F8" s="1">
        <f>COUNTIFS(Table2[Sub-Sector],Table3[[#This Row],[Sub-Sector]],Table2[6M Return vs Nifty],"&gt;=10")/Table3[[#This Row],[Count]]</f>
        <v>0.33333333333333331</v>
      </c>
      <c r="G8" s="1">
        <f>COUNTIFS(Table2[Sub-Sector],Table3[[#This Row],[Sub-Sector]],Table2[1Y Return vs Nifty],"&gt;=10")/Table3[[#This Row],[Count]]</f>
        <v>1</v>
      </c>
      <c r="H8" s="1">
        <f>COUNTIFS(Table2[Sub-Sector],Table3[[#This Row],[Sub-Sector]],Table2[RSI Exponential â€“ 14D],"&gt;=50")/Table3[[#This Row],[Count]]</f>
        <v>0.66666666666666663</v>
      </c>
      <c r="I8" s="1">
        <f>COUNTIFS(Table2[Sub-Sector],Table3[[#This Row],[Sub-Sector]],Table2[Relative Volume],"&gt;=1")/Table3[[#This Row],[Count]]</f>
        <v>0.66666666666666663</v>
      </c>
      <c r="J8" s="1">
        <f>COUNTIFS(Table2[Sub-Sector],Table3[[#This Row],[Sub-Sector]],Table2[% Away From Day Low],"&gt;=0.05")/Table3[[#This Row],[Count]]</f>
        <v>0</v>
      </c>
      <c r="K8" s="1">
        <f>COUNTIFS(Table2[Sub-Sector],Table3[[#This Row],[Sub-Sector]],Table2[% Away From Day High],"&lt;=0.05")/Table3[[#This Row],[Count]]</f>
        <v>1</v>
      </c>
      <c r="L8" s="1">
        <f>COUNTIFS(Table2[Sub-Sector],Table3[[#This Row],[Sub-Sector]],Table2[% Away From Current Week Low],"&gt;=0.05")/Table3[[#This Row],[Count]]</f>
        <v>0.66666666666666663</v>
      </c>
      <c r="M8" s="1">
        <f>COUNTIFS(Table2[Sub-Sector],Table3[[#This Row],[Sub-Sector]],Table2[% Away From Current Week High],"&lt;=0.05")/Table3[[#This Row],[Count]]</f>
        <v>1</v>
      </c>
      <c r="N8" s="1">
        <f>COUNTIFS(Table2[Sub-Sector],Table3[[#This Row],[Sub-Sector]],Table2[% Away From Current Month Low],"&gt;=0.05")/Table3[[#This Row],[Count]]</f>
        <v>0.66666666666666663</v>
      </c>
      <c r="O8" s="1">
        <f>COUNTIFS(Table2[Sub-Sector],Table3[[#This Row],[Sub-Sector]],Table2[% Away From Current Month High],"&lt;=0.05")/Table3[[#This Row],[Count]]</f>
        <v>0.33333333333333331</v>
      </c>
      <c r="P8" s="1">
        <f>COUNTIFS(Table2[Sub-Sector],Table3[[#This Row],[Sub-Sector]],Table2[% Away From 52W High],"&lt;=10")/Table3[[#This Row],[Count]]</f>
        <v>0.66666666666666663</v>
      </c>
      <c r="Q8" s="1">
        <f>COUNTIFS(Table2[Sub-Sector],Table3[[#This Row],[Sub-Sector]],Table2[% Away From 52W Low],"&gt;=10")/Table3[[#This Row],[Count]]</f>
        <v>1</v>
      </c>
      <c r="R8" s="1">
        <f>COUNTIFS(Table2[Sub-Sector],Table3[[#This Row],[Sub-Sector]],Table2[% Price above 20 EMA],"&gt;=0")/Table3[[#This Row],[Count]]</f>
        <v>0.66666666666666663</v>
      </c>
      <c r="S8" s="1">
        <f>COUNTIFS(Table2[Sub-Sector],Table3[[#This Row],[Sub-Sector]],Table2[% Price above 50 EMA],"&gt;=0")/Table3[[#This Row],[Count]]</f>
        <v>0.66666666666666663</v>
      </c>
      <c r="T8" s="1">
        <f>COUNTIFS(Table2[Sub-Sector],Table3[[#This Row],[Sub-Sector]],Table2[% Price above 200 EMA],"&gt;=0")/Table3[[#This Row],[Count]]</f>
        <v>1</v>
      </c>
      <c r="U8" s="1">
        <f>COUNTIFS(Table2[Sub-Sector],Table3[[#This Row],[Sub-Sector]],Table2[Rate of Change - Zone],"Positive")/Table3[[#This Row],[Count]]</f>
        <v>0.66666666666666663</v>
      </c>
      <c r="V8" s="1">
        <f>COUNTIFS(Table2[Sub-Sector],Table3[[#This Row],[Sub-Sector]],Table2[Sharpe Ratio],"&gt;=0.10")/Table3[[#This Row],[Count]]</f>
        <v>1</v>
      </c>
      <c r="W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216.5</v>
      </c>
      <c r="X8">
        <f>_xlfn.RANK.AVG(Table3[[#This Row],[Score]],Table3[Score],1)</f>
        <v>8</v>
      </c>
      <c r="Y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113</v>
      </c>
      <c r="Z8">
        <f>_xlfn.RANK.AVG(Table3[[#This Row],[Score 2 ]],Table3[[Score 2 ]],1)</f>
        <v>7</v>
      </c>
    </row>
    <row r="9" spans="1:26" x14ac:dyDescent="0.3">
      <c r="A9" t="s">
        <v>114</v>
      </c>
      <c r="B9">
        <f>COUNTIFS(Table2[Sub-Sector],Table3[[#This Row],[Sub-Sector]])</f>
        <v>2</v>
      </c>
      <c r="C9" s="1">
        <f>COUNTIFS(Table2[Sub-Sector],Table3[[#This Row],[Sub-Sector]],Table2[Uptrend],"Uptrend")/Table3[[#This Row],[Count]]</f>
        <v>0.5</v>
      </c>
      <c r="D9" s="1">
        <f>COUNTIFS(Table2[Sub-Sector],Table3[[#This Row],[Sub-Sector]],Table2[1W Return vs Nifty],"&gt;=5")/Table3[[#This Row],[Count]]</f>
        <v>0</v>
      </c>
      <c r="E9" s="1">
        <f>COUNTIFS(Table2[Sub-Sector],Table3[[#This Row],[Sub-Sector]],Table2[1M Return vs Nifty],"&gt;=5")/Table3[[#This Row],[Count]]</f>
        <v>0.5</v>
      </c>
      <c r="F9" s="1">
        <f>COUNTIFS(Table2[Sub-Sector],Table3[[#This Row],[Sub-Sector]],Table2[6M Return vs Nifty],"&gt;=10")/Table3[[#This Row],[Count]]</f>
        <v>0.5</v>
      </c>
      <c r="G9" s="1">
        <f>COUNTIFS(Table2[Sub-Sector],Table3[[#This Row],[Sub-Sector]],Table2[1Y Return vs Nifty],"&gt;=10")/Table3[[#This Row],[Count]]</f>
        <v>1</v>
      </c>
      <c r="H9" s="1">
        <f>COUNTIFS(Table2[Sub-Sector],Table3[[#This Row],[Sub-Sector]],Table2[RSI Exponential â€“ 14D],"&gt;=50")/Table3[[#This Row],[Count]]</f>
        <v>0.5</v>
      </c>
      <c r="I9" s="1">
        <f>COUNTIFS(Table2[Sub-Sector],Table3[[#This Row],[Sub-Sector]],Table2[Relative Volume],"&gt;=1")/Table3[[#This Row],[Count]]</f>
        <v>0.5</v>
      </c>
      <c r="J9" s="1">
        <f>COUNTIFS(Table2[Sub-Sector],Table3[[#This Row],[Sub-Sector]],Table2[% Away From Day Low],"&gt;=0.05")/Table3[[#This Row],[Count]]</f>
        <v>0</v>
      </c>
      <c r="K9" s="1">
        <f>COUNTIFS(Table2[Sub-Sector],Table3[[#This Row],[Sub-Sector]],Table2[% Away From Day High],"&lt;=0.05")/Table3[[#This Row],[Count]]</f>
        <v>1</v>
      </c>
      <c r="L9" s="1">
        <f>COUNTIFS(Table2[Sub-Sector],Table3[[#This Row],[Sub-Sector]],Table2[% Away From Current Week Low],"&gt;=0.05")/Table3[[#This Row],[Count]]</f>
        <v>1</v>
      </c>
      <c r="M9" s="1">
        <f>COUNTIFS(Table2[Sub-Sector],Table3[[#This Row],[Sub-Sector]],Table2[% Away From Current Week High],"&lt;=0.05")/Table3[[#This Row],[Count]]</f>
        <v>1</v>
      </c>
      <c r="N9" s="1">
        <f>COUNTIFS(Table2[Sub-Sector],Table3[[#This Row],[Sub-Sector]],Table2[% Away From Current Month Low],"&gt;=0.05")/Table3[[#This Row],[Count]]</f>
        <v>1</v>
      </c>
      <c r="O9" s="1">
        <f>COUNTIFS(Table2[Sub-Sector],Table3[[#This Row],[Sub-Sector]],Table2[% Away From Current Month High],"&lt;=0.05")/Table3[[#This Row],[Count]]</f>
        <v>0.5</v>
      </c>
      <c r="P9" s="1">
        <f>COUNTIFS(Table2[Sub-Sector],Table3[[#This Row],[Sub-Sector]],Table2[% Away From 52W High],"&lt;=10")/Table3[[#This Row],[Count]]</f>
        <v>0.5</v>
      </c>
      <c r="Q9" s="1">
        <f>COUNTIFS(Table2[Sub-Sector],Table3[[#This Row],[Sub-Sector]],Table2[% Away From 52W Low],"&gt;=10")/Table3[[#This Row],[Count]]</f>
        <v>1</v>
      </c>
      <c r="R9" s="1">
        <f>COUNTIFS(Table2[Sub-Sector],Table3[[#This Row],[Sub-Sector]],Table2[% Price above 20 EMA],"&gt;=0")/Table3[[#This Row],[Count]]</f>
        <v>0.5</v>
      </c>
      <c r="S9" s="1">
        <f>COUNTIFS(Table2[Sub-Sector],Table3[[#This Row],[Sub-Sector]],Table2[% Price above 50 EMA],"&gt;=0")/Table3[[#This Row],[Count]]</f>
        <v>0.5</v>
      </c>
      <c r="T9" s="1">
        <f>COUNTIFS(Table2[Sub-Sector],Table3[[#This Row],[Sub-Sector]],Table2[% Price above 200 EMA],"&gt;=0")/Table3[[#This Row],[Count]]</f>
        <v>1</v>
      </c>
      <c r="U9" s="1">
        <f>COUNTIFS(Table2[Sub-Sector],Table3[[#This Row],[Sub-Sector]],Table2[Rate of Change - Zone],"Positive")/Table3[[#This Row],[Count]]</f>
        <v>0.5</v>
      </c>
      <c r="V9" s="1">
        <f>COUNTIFS(Table2[Sub-Sector],Table3[[#This Row],[Sub-Sector]],Table2[Sharpe Ratio],"&gt;=0.10")/Table3[[#This Row],[Count]]</f>
        <v>0.5</v>
      </c>
      <c r="W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282</v>
      </c>
      <c r="X9">
        <f>_xlfn.RANK.AVG(Table3[[#This Row],[Score]],Table3[Score],1)</f>
        <v>19</v>
      </c>
      <c r="Y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117</v>
      </c>
      <c r="Z9">
        <f>_xlfn.RANK.AVG(Table3[[#This Row],[Score 2 ]],Table3[[Score 2 ]],1)</f>
        <v>8</v>
      </c>
    </row>
    <row r="10" spans="1:26" x14ac:dyDescent="0.3">
      <c r="A10" t="s">
        <v>984</v>
      </c>
      <c r="B10">
        <f>COUNTIFS(Table2[Sub-Sector],Table3[[#This Row],[Sub-Sector]])</f>
        <v>5</v>
      </c>
      <c r="C10" s="1">
        <f>COUNTIFS(Table2[Sub-Sector],Table3[[#This Row],[Sub-Sector]],Table2[Uptrend],"Uptrend")/Table3[[#This Row],[Count]]</f>
        <v>1</v>
      </c>
      <c r="D10" s="1">
        <f>COUNTIFS(Table2[Sub-Sector],Table3[[#This Row],[Sub-Sector]],Table2[1W Return vs Nifty],"&gt;=5")/Table3[[#This Row],[Count]]</f>
        <v>0</v>
      </c>
      <c r="E10" s="1">
        <f>COUNTIFS(Table2[Sub-Sector],Table3[[#This Row],[Sub-Sector]],Table2[1M Return vs Nifty],"&gt;=5")/Table3[[#This Row],[Count]]</f>
        <v>0.2</v>
      </c>
      <c r="F10" s="1">
        <f>COUNTIFS(Table2[Sub-Sector],Table3[[#This Row],[Sub-Sector]],Table2[6M Return vs Nifty],"&gt;=10")/Table3[[#This Row],[Count]]</f>
        <v>0.6</v>
      </c>
      <c r="G10" s="1">
        <f>COUNTIFS(Table2[Sub-Sector],Table3[[#This Row],[Sub-Sector]],Table2[1Y Return vs Nifty],"&gt;=10")/Table3[[#This Row],[Count]]</f>
        <v>0.6</v>
      </c>
      <c r="H10" s="1">
        <f>COUNTIFS(Table2[Sub-Sector],Table3[[#This Row],[Sub-Sector]],Table2[RSI Exponential â€“ 14D],"&gt;=50")/Table3[[#This Row],[Count]]</f>
        <v>0.6</v>
      </c>
      <c r="I10" s="1">
        <f>COUNTIFS(Table2[Sub-Sector],Table3[[#This Row],[Sub-Sector]],Table2[Relative Volume],"&gt;=1")/Table3[[#This Row],[Count]]</f>
        <v>0.6</v>
      </c>
      <c r="J10" s="1">
        <f>COUNTIFS(Table2[Sub-Sector],Table3[[#This Row],[Sub-Sector]],Table2[% Away From Day Low],"&gt;=0.05")/Table3[[#This Row],[Count]]</f>
        <v>0</v>
      </c>
      <c r="K10" s="1">
        <f>COUNTIFS(Table2[Sub-Sector],Table3[[#This Row],[Sub-Sector]],Table2[% Away From Day High],"&lt;=0.05")/Table3[[#This Row],[Count]]</f>
        <v>1</v>
      </c>
      <c r="L10" s="1">
        <f>COUNTIFS(Table2[Sub-Sector],Table3[[#This Row],[Sub-Sector]],Table2[% Away From Current Week Low],"&gt;=0.05")/Table3[[#This Row],[Count]]</f>
        <v>0.6</v>
      </c>
      <c r="M10" s="1">
        <f>COUNTIFS(Table2[Sub-Sector],Table3[[#This Row],[Sub-Sector]],Table2[% Away From Current Week High],"&lt;=0.05")/Table3[[#This Row],[Count]]</f>
        <v>0.8</v>
      </c>
      <c r="N10" s="1">
        <f>COUNTIFS(Table2[Sub-Sector],Table3[[#This Row],[Sub-Sector]],Table2[% Away From Current Month Low],"&gt;=0.05")/Table3[[#This Row],[Count]]</f>
        <v>0.6</v>
      </c>
      <c r="O10" s="1">
        <f>COUNTIFS(Table2[Sub-Sector],Table3[[#This Row],[Sub-Sector]],Table2[% Away From Current Month High],"&lt;=0.05")/Table3[[#This Row],[Count]]</f>
        <v>0</v>
      </c>
      <c r="P10" s="1">
        <f>COUNTIFS(Table2[Sub-Sector],Table3[[#This Row],[Sub-Sector]],Table2[% Away From 52W High],"&lt;=10")/Table3[[#This Row],[Count]]</f>
        <v>0.4</v>
      </c>
      <c r="Q10" s="1">
        <f>COUNTIFS(Table2[Sub-Sector],Table3[[#This Row],[Sub-Sector]],Table2[% Away From 52W Low],"&gt;=10")/Table3[[#This Row],[Count]]</f>
        <v>1</v>
      </c>
      <c r="R10" s="1">
        <f>COUNTIFS(Table2[Sub-Sector],Table3[[#This Row],[Sub-Sector]],Table2[% Price above 20 EMA],"&gt;=0")/Table3[[#This Row],[Count]]</f>
        <v>0.2</v>
      </c>
      <c r="S10" s="1">
        <f>COUNTIFS(Table2[Sub-Sector],Table3[[#This Row],[Sub-Sector]],Table2[% Price above 50 EMA],"&gt;=0")/Table3[[#This Row],[Count]]</f>
        <v>0.4</v>
      </c>
      <c r="T10" s="1">
        <f>COUNTIFS(Table2[Sub-Sector],Table3[[#This Row],[Sub-Sector]],Table2[% Price above 200 EMA],"&gt;=0")/Table3[[#This Row],[Count]]</f>
        <v>1</v>
      </c>
      <c r="U10" s="1">
        <f>COUNTIFS(Table2[Sub-Sector],Table3[[#This Row],[Sub-Sector]],Table2[Rate of Change - Zone],"Positive")/Table3[[#This Row],[Count]]</f>
        <v>0.6</v>
      </c>
      <c r="V10" s="1">
        <f>COUNTIFS(Table2[Sub-Sector],Table3[[#This Row],[Sub-Sector]],Table2[Sharpe Ratio],"&gt;=0.10")/Table3[[#This Row],[Count]]</f>
        <v>0</v>
      </c>
      <c r="W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261.5</v>
      </c>
      <c r="X10">
        <f>_xlfn.RANK.AVG(Table3[[#This Row],[Score]],Table3[Score],1)</f>
        <v>17</v>
      </c>
      <c r="Y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121.5</v>
      </c>
      <c r="Z10">
        <f>_xlfn.RANK.AVG(Table3[[#This Row],[Score 2 ]],Table3[[Score 2 ]],1)</f>
        <v>9</v>
      </c>
    </row>
    <row r="11" spans="1:26" x14ac:dyDescent="0.3">
      <c r="A11" t="s">
        <v>51</v>
      </c>
      <c r="B11">
        <f>COUNTIFS(Table2[Sub-Sector],Table3[[#This Row],[Sub-Sector]])</f>
        <v>45</v>
      </c>
      <c r="C11" s="1">
        <f>COUNTIFS(Table2[Sub-Sector],Table3[[#This Row],[Sub-Sector]],Table2[Uptrend],"Uptrend")/Table3[[#This Row],[Count]]</f>
        <v>0.8666666666666667</v>
      </c>
      <c r="D11" s="1">
        <f>COUNTIFS(Table2[Sub-Sector],Table3[[#This Row],[Sub-Sector]],Table2[1W Return vs Nifty],"&gt;=5")/Table3[[#This Row],[Count]]</f>
        <v>0.22222222222222221</v>
      </c>
      <c r="E11" s="1">
        <f>COUNTIFS(Table2[Sub-Sector],Table3[[#This Row],[Sub-Sector]],Table2[1M Return vs Nifty],"&gt;=5")/Table3[[#This Row],[Count]]</f>
        <v>0.17777777777777778</v>
      </c>
      <c r="F11" s="1">
        <f>COUNTIFS(Table2[Sub-Sector],Table3[[#This Row],[Sub-Sector]],Table2[6M Return vs Nifty],"&gt;=10")/Table3[[#This Row],[Count]]</f>
        <v>0.68888888888888888</v>
      </c>
      <c r="G11" s="1">
        <f>COUNTIFS(Table2[Sub-Sector],Table3[[#This Row],[Sub-Sector]],Table2[1Y Return vs Nifty],"&gt;=10")/Table3[[#This Row],[Count]]</f>
        <v>0.77777777777777779</v>
      </c>
      <c r="H11" s="1">
        <f>COUNTIFS(Table2[Sub-Sector],Table3[[#This Row],[Sub-Sector]],Table2[RSI Exponential â€“ 14D],"&gt;=50")/Table3[[#This Row],[Count]]</f>
        <v>0.35555555555555557</v>
      </c>
      <c r="I11" s="1">
        <f>COUNTIFS(Table2[Sub-Sector],Table3[[#This Row],[Sub-Sector]],Table2[Relative Volume],"&gt;=1")/Table3[[#This Row],[Count]]</f>
        <v>0.33333333333333331</v>
      </c>
      <c r="J11" s="1">
        <f>COUNTIFS(Table2[Sub-Sector],Table3[[#This Row],[Sub-Sector]],Table2[% Away From Day Low],"&gt;=0.05")/Table3[[#This Row],[Count]]</f>
        <v>0</v>
      </c>
      <c r="K11" s="1">
        <f>COUNTIFS(Table2[Sub-Sector],Table3[[#This Row],[Sub-Sector]],Table2[% Away From Day High],"&lt;=0.05")/Table3[[#This Row],[Count]]</f>
        <v>0.9555555555555556</v>
      </c>
      <c r="L11" s="1">
        <f>COUNTIFS(Table2[Sub-Sector],Table3[[#This Row],[Sub-Sector]],Table2[% Away From Current Week Low],"&gt;=0.05")/Table3[[#This Row],[Count]]</f>
        <v>0.64444444444444449</v>
      </c>
      <c r="M11" s="1">
        <f>COUNTIFS(Table2[Sub-Sector],Table3[[#This Row],[Sub-Sector]],Table2[% Away From Current Week High],"&lt;=0.05")/Table3[[#This Row],[Count]]</f>
        <v>0.93333333333333335</v>
      </c>
      <c r="N11" s="1">
        <f>COUNTIFS(Table2[Sub-Sector],Table3[[#This Row],[Sub-Sector]],Table2[% Away From Current Month Low],"&gt;=0.05")/Table3[[#This Row],[Count]]</f>
        <v>0.71111111111111114</v>
      </c>
      <c r="O11" s="1">
        <f>COUNTIFS(Table2[Sub-Sector],Table3[[#This Row],[Sub-Sector]],Table2[% Away From Current Month High],"&lt;=0.05")/Table3[[#This Row],[Count]]</f>
        <v>0.75555555555555554</v>
      </c>
      <c r="P11" s="1">
        <f>COUNTIFS(Table2[Sub-Sector],Table3[[#This Row],[Sub-Sector]],Table2[% Away From 52W High],"&lt;=10")/Table3[[#This Row],[Count]]</f>
        <v>0.48888888888888887</v>
      </c>
      <c r="Q11" s="1">
        <f>COUNTIFS(Table2[Sub-Sector],Table3[[#This Row],[Sub-Sector]],Table2[% Away From 52W Low],"&gt;=10")/Table3[[#This Row],[Count]]</f>
        <v>0.97777777777777775</v>
      </c>
      <c r="R11" s="1">
        <f>COUNTIFS(Table2[Sub-Sector],Table3[[#This Row],[Sub-Sector]],Table2[% Price above 20 EMA],"&gt;=0")/Table3[[#This Row],[Count]]</f>
        <v>0.6</v>
      </c>
      <c r="S11" s="1">
        <f>COUNTIFS(Table2[Sub-Sector],Table3[[#This Row],[Sub-Sector]],Table2[% Price above 50 EMA],"&gt;=0")/Table3[[#This Row],[Count]]</f>
        <v>0.77777777777777779</v>
      </c>
      <c r="T11" s="1">
        <f>COUNTIFS(Table2[Sub-Sector],Table3[[#This Row],[Sub-Sector]],Table2[% Price above 200 EMA],"&gt;=0")/Table3[[#This Row],[Count]]</f>
        <v>0.93333333333333335</v>
      </c>
      <c r="U11" s="1">
        <f>COUNTIFS(Table2[Sub-Sector],Table3[[#This Row],[Sub-Sector]],Table2[Rate of Change - Zone],"Positive")/Table3[[#This Row],[Count]]</f>
        <v>0.55555555555555558</v>
      </c>
      <c r="V11" s="1">
        <f>COUNTIFS(Table2[Sub-Sector],Table3[[#This Row],[Sub-Sector]],Table2[Sharpe Ratio],"&gt;=0.10")/Table3[[#This Row],[Count]]</f>
        <v>0.2</v>
      </c>
      <c r="W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224.5</v>
      </c>
      <c r="X11">
        <f>_xlfn.RANK.AVG(Table3[[#This Row],[Score]],Table3[Score],1)</f>
        <v>9</v>
      </c>
      <c r="Y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127.5</v>
      </c>
      <c r="Z11">
        <f>_xlfn.RANK.AVG(Table3[[#This Row],[Score 2 ]],Table3[[Score 2 ]],1)</f>
        <v>10</v>
      </c>
    </row>
    <row r="12" spans="1:26" x14ac:dyDescent="0.3">
      <c r="A12" t="s">
        <v>80</v>
      </c>
      <c r="B12">
        <f>COUNTIFS(Table2[Sub-Sector],Table3[[#This Row],[Sub-Sector]])</f>
        <v>3</v>
      </c>
      <c r="C12" s="1">
        <f>COUNTIFS(Table2[Sub-Sector],Table3[[#This Row],[Sub-Sector]],Table2[Uptrend],"Uptrend")/Table3[[#This Row],[Count]]</f>
        <v>1</v>
      </c>
      <c r="D12" s="1">
        <f>COUNTIFS(Table2[Sub-Sector],Table3[[#This Row],[Sub-Sector]],Table2[1W Return vs Nifty],"&gt;=5")/Table3[[#This Row],[Count]]</f>
        <v>0</v>
      </c>
      <c r="E12" s="1">
        <f>COUNTIFS(Table2[Sub-Sector],Table3[[#This Row],[Sub-Sector]],Table2[1M Return vs Nifty],"&gt;=5")/Table3[[#This Row],[Count]]</f>
        <v>0.33333333333333331</v>
      </c>
      <c r="F12" s="1">
        <f>COUNTIFS(Table2[Sub-Sector],Table3[[#This Row],[Sub-Sector]],Table2[6M Return vs Nifty],"&gt;=10")/Table3[[#This Row],[Count]]</f>
        <v>1</v>
      </c>
      <c r="G12" s="1">
        <f>COUNTIFS(Table2[Sub-Sector],Table3[[#This Row],[Sub-Sector]],Table2[1Y Return vs Nifty],"&gt;=10")/Table3[[#This Row],[Count]]</f>
        <v>1</v>
      </c>
      <c r="H12" s="1">
        <f>COUNTIFS(Table2[Sub-Sector],Table3[[#This Row],[Sub-Sector]],Table2[RSI Exponential â€“ 14D],"&gt;=50")/Table3[[#This Row],[Count]]</f>
        <v>0</v>
      </c>
      <c r="I12" s="1">
        <f>COUNTIFS(Table2[Sub-Sector],Table3[[#This Row],[Sub-Sector]],Table2[Relative Volume],"&gt;=1")/Table3[[#This Row],[Count]]</f>
        <v>1</v>
      </c>
      <c r="J12" s="1">
        <f>COUNTIFS(Table2[Sub-Sector],Table3[[#This Row],[Sub-Sector]],Table2[% Away From Day Low],"&gt;=0.05")/Table3[[#This Row],[Count]]</f>
        <v>0</v>
      </c>
      <c r="K12" s="1">
        <f>COUNTIFS(Table2[Sub-Sector],Table3[[#This Row],[Sub-Sector]],Table2[% Away From Day High],"&lt;=0.05")/Table3[[#This Row],[Count]]</f>
        <v>1</v>
      </c>
      <c r="L12" s="1">
        <f>COUNTIFS(Table2[Sub-Sector],Table3[[#This Row],[Sub-Sector]],Table2[% Away From Current Week Low],"&gt;=0.05")/Table3[[#This Row],[Count]]</f>
        <v>0.33333333333333331</v>
      </c>
      <c r="M12" s="1">
        <f>COUNTIFS(Table2[Sub-Sector],Table3[[#This Row],[Sub-Sector]],Table2[% Away From Current Week High],"&lt;=0.05")/Table3[[#This Row],[Count]]</f>
        <v>1</v>
      </c>
      <c r="N12" s="1">
        <f>COUNTIFS(Table2[Sub-Sector],Table3[[#This Row],[Sub-Sector]],Table2[% Away From Current Month Low],"&gt;=0.05")/Table3[[#This Row],[Count]]</f>
        <v>0.33333333333333331</v>
      </c>
      <c r="O12" s="1">
        <f>COUNTIFS(Table2[Sub-Sector],Table3[[#This Row],[Sub-Sector]],Table2[% Away From Current Month High],"&lt;=0.05")/Table3[[#This Row],[Count]]</f>
        <v>0.66666666666666663</v>
      </c>
      <c r="P12" s="1">
        <f>COUNTIFS(Table2[Sub-Sector],Table3[[#This Row],[Sub-Sector]],Table2[% Away From 52W High],"&lt;=10")/Table3[[#This Row],[Count]]</f>
        <v>0.66666666666666663</v>
      </c>
      <c r="Q12" s="1">
        <f>COUNTIFS(Table2[Sub-Sector],Table3[[#This Row],[Sub-Sector]],Table2[% Away From 52W Low],"&gt;=10")/Table3[[#This Row],[Count]]</f>
        <v>1</v>
      </c>
      <c r="R12" s="1">
        <f>COUNTIFS(Table2[Sub-Sector],Table3[[#This Row],[Sub-Sector]],Table2[% Price above 20 EMA],"&gt;=0")/Table3[[#This Row],[Count]]</f>
        <v>0.66666666666666663</v>
      </c>
      <c r="S12" s="1">
        <f>COUNTIFS(Table2[Sub-Sector],Table3[[#This Row],[Sub-Sector]],Table2[% Price above 50 EMA],"&gt;=0")/Table3[[#This Row],[Count]]</f>
        <v>0.66666666666666663</v>
      </c>
      <c r="T12" s="1">
        <f>COUNTIFS(Table2[Sub-Sector],Table3[[#This Row],[Sub-Sector]],Table2[% Price above 200 EMA],"&gt;=0")/Table3[[#This Row],[Count]]</f>
        <v>1</v>
      </c>
      <c r="U12" s="1">
        <f>COUNTIFS(Table2[Sub-Sector],Table3[[#This Row],[Sub-Sector]],Table2[Rate of Change - Zone],"Positive")/Table3[[#This Row],[Count]]</f>
        <v>0</v>
      </c>
      <c r="V12" s="1">
        <f>COUNTIFS(Table2[Sub-Sector],Table3[[#This Row],[Sub-Sector]],Table2[Sharpe Ratio],"&gt;=0.10")/Table3[[#This Row],[Count]]</f>
        <v>0.66666666666666663</v>
      </c>
      <c r="W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250</v>
      </c>
      <c r="X12">
        <f>_xlfn.RANK.AVG(Table3[[#This Row],[Score]],Table3[Score],1)</f>
        <v>13</v>
      </c>
      <c r="Y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129.5</v>
      </c>
      <c r="Z12">
        <f>_xlfn.RANK.AVG(Table3[[#This Row],[Score 2 ]],Table3[[Score 2 ]],1)</f>
        <v>11</v>
      </c>
    </row>
    <row r="13" spans="1:26" x14ac:dyDescent="0.3">
      <c r="A13" t="s">
        <v>731</v>
      </c>
      <c r="B13">
        <f>COUNTIFS(Table2[Sub-Sector],Table3[[#This Row],[Sub-Sector]])</f>
        <v>1</v>
      </c>
      <c r="C13" s="1">
        <f>COUNTIFS(Table2[Sub-Sector],Table3[[#This Row],[Sub-Sector]],Table2[Uptrend],"Uptrend")/Table3[[#This Row],[Count]]</f>
        <v>1</v>
      </c>
      <c r="D13" s="1">
        <f>COUNTIFS(Table2[Sub-Sector],Table3[[#This Row],[Sub-Sector]],Table2[1W Return vs Nifty],"&gt;=5")/Table3[[#This Row],[Count]]</f>
        <v>0</v>
      </c>
      <c r="E13" s="1">
        <f>COUNTIFS(Table2[Sub-Sector],Table3[[#This Row],[Sub-Sector]],Table2[1M Return vs Nifty],"&gt;=5")/Table3[[#This Row],[Count]]</f>
        <v>0</v>
      </c>
      <c r="F13" s="1">
        <f>COUNTIFS(Table2[Sub-Sector],Table3[[#This Row],[Sub-Sector]],Table2[6M Return vs Nifty],"&gt;=10")/Table3[[#This Row],[Count]]</f>
        <v>1</v>
      </c>
      <c r="G13" s="1">
        <f>COUNTIFS(Table2[Sub-Sector],Table3[[#This Row],[Sub-Sector]],Table2[1Y Return vs Nifty],"&gt;=10")/Table3[[#This Row],[Count]]</f>
        <v>1</v>
      </c>
      <c r="H13" s="1">
        <f>COUNTIFS(Table2[Sub-Sector],Table3[[#This Row],[Sub-Sector]],Table2[RSI Exponential â€“ 14D],"&gt;=50")/Table3[[#This Row],[Count]]</f>
        <v>0</v>
      </c>
      <c r="I13" s="1">
        <f>COUNTIFS(Table2[Sub-Sector],Table3[[#This Row],[Sub-Sector]],Table2[Relative Volume],"&gt;=1")/Table3[[#This Row],[Count]]</f>
        <v>0</v>
      </c>
      <c r="J13" s="1">
        <f>COUNTIFS(Table2[Sub-Sector],Table3[[#This Row],[Sub-Sector]],Table2[% Away From Day Low],"&gt;=0.05")/Table3[[#This Row],[Count]]</f>
        <v>0</v>
      </c>
      <c r="K13" s="1">
        <f>COUNTIFS(Table2[Sub-Sector],Table3[[#This Row],[Sub-Sector]],Table2[% Away From Day High],"&lt;=0.05")/Table3[[#This Row],[Count]]</f>
        <v>1</v>
      </c>
      <c r="L13" s="1">
        <f>COUNTIFS(Table2[Sub-Sector],Table3[[#This Row],[Sub-Sector]],Table2[% Away From Current Week Low],"&gt;=0.05")/Table3[[#This Row],[Count]]</f>
        <v>0</v>
      </c>
      <c r="M13" s="1">
        <f>COUNTIFS(Table2[Sub-Sector],Table3[[#This Row],[Sub-Sector]],Table2[% Away From Current Week High],"&lt;=0.05")/Table3[[#This Row],[Count]]</f>
        <v>1</v>
      </c>
      <c r="N13" s="1">
        <f>COUNTIFS(Table2[Sub-Sector],Table3[[#This Row],[Sub-Sector]],Table2[% Away From Current Month Low],"&gt;=0.05")/Table3[[#This Row],[Count]]</f>
        <v>0</v>
      </c>
      <c r="O13" s="1">
        <f>COUNTIFS(Table2[Sub-Sector],Table3[[#This Row],[Sub-Sector]],Table2[% Away From Current Month High],"&lt;=0.05")/Table3[[#This Row],[Count]]</f>
        <v>1</v>
      </c>
      <c r="P13" s="1">
        <f>COUNTIFS(Table2[Sub-Sector],Table3[[#This Row],[Sub-Sector]],Table2[% Away From 52W High],"&lt;=10")/Table3[[#This Row],[Count]]</f>
        <v>0</v>
      </c>
      <c r="Q13" s="1">
        <f>COUNTIFS(Table2[Sub-Sector],Table3[[#This Row],[Sub-Sector]],Table2[% Away From 52W Low],"&gt;=10")/Table3[[#This Row],[Count]]</f>
        <v>1</v>
      </c>
      <c r="R13" s="1">
        <f>COUNTIFS(Table2[Sub-Sector],Table3[[#This Row],[Sub-Sector]],Table2[% Price above 20 EMA],"&gt;=0")/Table3[[#This Row],[Count]]</f>
        <v>0</v>
      </c>
      <c r="S13" s="1">
        <f>COUNTIFS(Table2[Sub-Sector],Table3[[#This Row],[Sub-Sector]],Table2[% Price above 50 EMA],"&gt;=0")/Table3[[#This Row],[Count]]</f>
        <v>1</v>
      </c>
      <c r="T13" s="1">
        <f>COUNTIFS(Table2[Sub-Sector],Table3[[#This Row],[Sub-Sector]],Table2[% Price above 200 EMA],"&gt;=0")/Table3[[#This Row],[Count]]</f>
        <v>1</v>
      </c>
      <c r="U13" s="1">
        <f>COUNTIFS(Table2[Sub-Sector],Table3[[#This Row],[Sub-Sector]],Table2[Rate of Change - Zone],"Positive")/Table3[[#This Row],[Count]]</f>
        <v>1</v>
      </c>
      <c r="V13" s="1">
        <f>COUNTIFS(Table2[Sub-Sector],Table3[[#This Row],[Sub-Sector]],Table2[Sharpe Ratio],"&gt;=0.10")/Table3[[#This Row],[Count]]</f>
        <v>0</v>
      </c>
      <c r="W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318</v>
      </c>
      <c r="X13">
        <f>_xlfn.RANK.AVG(Table3[[#This Row],[Score]],Table3[Score],1)</f>
        <v>26.5</v>
      </c>
      <c r="Y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131</v>
      </c>
      <c r="Z13">
        <f>_xlfn.RANK.AVG(Table3[[#This Row],[Score 2 ]],Table3[[Score 2 ]],1)</f>
        <v>12.5</v>
      </c>
    </row>
    <row r="14" spans="1:26" x14ac:dyDescent="0.3">
      <c r="A14" t="s">
        <v>766</v>
      </c>
      <c r="B14">
        <f>COUNTIFS(Table2[Sub-Sector],Table3[[#This Row],[Sub-Sector]])</f>
        <v>1</v>
      </c>
      <c r="C14" s="1">
        <f>COUNTIFS(Table2[Sub-Sector],Table3[[#This Row],[Sub-Sector]],Table2[Uptrend],"Uptrend")/Table3[[#This Row],[Count]]</f>
        <v>1</v>
      </c>
      <c r="D14" s="1">
        <f>COUNTIFS(Table2[Sub-Sector],Table3[[#This Row],[Sub-Sector]],Table2[1W Return vs Nifty],"&gt;=5")/Table3[[#This Row],[Count]]</f>
        <v>0</v>
      </c>
      <c r="E14" s="1">
        <f>COUNTIFS(Table2[Sub-Sector],Table3[[#This Row],[Sub-Sector]],Table2[1M Return vs Nifty],"&gt;=5")/Table3[[#This Row],[Count]]</f>
        <v>0</v>
      </c>
      <c r="F14" s="1">
        <f>COUNTIFS(Table2[Sub-Sector],Table3[[#This Row],[Sub-Sector]],Table2[6M Return vs Nifty],"&gt;=10")/Table3[[#This Row],[Count]]</f>
        <v>1</v>
      </c>
      <c r="G14" s="1">
        <f>COUNTIFS(Table2[Sub-Sector],Table3[[#This Row],[Sub-Sector]],Table2[1Y Return vs Nifty],"&gt;=10")/Table3[[#This Row],[Count]]</f>
        <v>1</v>
      </c>
      <c r="H14" s="1">
        <f>COUNTIFS(Table2[Sub-Sector],Table3[[#This Row],[Sub-Sector]],Table2[RSI Exponential â€“ 14D],"&gt;=50")/Table3[[#This Row],[Count]]</f>
        <v>0</v>
      </c>
      <c r="I14" s="1">
        <f>COUNTIFS(Table2[Sub-Sector],Table3[[#This Row],[Sub-Sector]],Table2[Relative Volume],"&gt;=1")/Table3[[#This Row],[Count]]</f>
        <v>0</v>
      </c>
      <c r="J14" s="1">
        <f>COUNTIFS(Table2[Sub-Sector],Table3[[#This Row],[Sub-Sector]],Table2[% Away From Day Low],"&gt;=0.05")/Table3[[#This Row],[Count]]</f>
        <v>1</v>
      </c>
      <c r="K14" s="1">
        <f>COUNTIFS(Table2[Sub-Sector],Table3[[#This Row],[Sub-Sector]],Table2[% Away From Day High],"&lt;=0.05")/Table3[[#This Row],[Count]]</f>
        <v>1</v>
      </c>
      <c r="L14" s="1">
        <f>COUNTIFS(Table2[Sub-Sector],Table3[[#This Row],[Sub-Sector]],Table2[% Away From Current Week Low],"&gt;=0.05")/Table3[[#This Row],[Count]]</f>
        <v>1</v>
      </c>
      <c r="M14" s="1">
        <f>COUNTIFS(Table2[Sub-Sector],Table3[[#This Row],[Sub-Sector]],Table2[% Away From Current Week High],"&lt;=0.05")/Table3[[#This Row],[Count]]</f>
        <v>1</v>
      </c>
      <c r="N14" s="1">
        <f>COUNTIFS(Table2[Sub-Sector],Table3[[#This Row],[Sub-Sector]],Table2[% Away From Current Month Low],"&gt;=0.05")/Table3[[#This Row],[Count]]</f>
        <v>1</v>
      </c>
      <c r="O14" s="1">
        <f>COUNTIFS(Table2[Sub-Sector],Table3[[#This Row],[Sub-Sector]],Table2[% Away From Current Month High],"&lt;=0.05")/Table3[[#This Row],[Count]]</f>
        <v>1</v>
      </c>
      <c r="P14" s="1">
        <f>COUNTIFS(Table2[Sub-Sector],Table3[[#This Row],[Sub-Sector]],Table2[% Away From 52W High],"&lt;=10")/Table3[[#This Row],[Count]]</f>
        <v>1</v>
      </c>
      <c r="Q14" s="1">
        <f>COUNTIFS(Table2[Sub-Sector],Table3[[#This Row],[Sub-Sector]],Table2[% Away From 52W Low],"&gt;=10")/Table3[[#This Row],[Count]]</f>
        <v>1</v>
      </c>
      <c r="R14" s="1">
        <f>COUNTIFS(Table2[Sub-Sector],Table3[[#This Row],[Sub-Sector]],Table2[% Price above 20 EMA],"&gt;=0")/Table3[[#This Row],[Count]]</f>
        <v>1</v>
      </c>
      <c r="S14" s="1">
        <f>COUNTIFS(Table2[Sub-Sector],Table3[[#This Row],[Sub-Sector]],Table2[% Price above 50 EMA],"&gt;=0")/Table3[[#This Row],[Count]]</f>
        <v>1</v>
      </c>
      <c r="T14" s="1">
        <f>COUNTIFS(Table2[Sub-Sector],Table3[[#This Row],[Sub-Sector]],Table2[% Price above 200 EMA],"&gt;=0")/Table3[[#This Row],[Count]]</f>
        <v>1</v>
      </c>
      <c r="U14" s="1">
        <f>COUNTIFS(Table2[Sub-Sector],Table3[[#This Row],[Sub-Sector]],Table2[Rate of Change - Zone],"Positive")/Table3[[#This Row],[Count]]</f>
        <v>1</v>
      </c>
      <c r="V14" s="1">
        <f>COUNTIFS(Table2[Sub-Sector],Table3[[#This Row],[Sub-Sector]],Table2[Sharpe Ratio],"&gt;=0.10")/Table3[[#This Row],[Count]]</f>
        <v>0</v>
      </c>
      <c r="W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318</v>
      </c>
      <c r="X14">
        <f>_xlfn.RANK.AVG(Table3[[#This Row],[Score]],Table3[Score],1)</f>
        <v>26.5</v>
      </c>
      <c r="Y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131</v>
      </c>
      <c r="Z14">
        <f>_xlfn.RANK.AVG(Table3[[#This Row],[Score 2 ]],Table3[[Score 2 ]],1)</f>
        <v>12.5</v>
      </c>
    </row>
    <row r="15" spans="1:26" x14ac:dyDescent="0.3">
      <c r="A15" t="s">
        <v>60</v>
      </c>
      <c r="B15">
        <f>COUNTIFS(Table2[Sub-Sector],Table3[[#This Row],[Sub-Sector]])</f>
        <v>4</v>
      </c>
      <c r="C15" s="1">
        <f>COUNTIFS(Table2[Sub-Sector],Table3[[#This Row],[Sub-Sector]],Table2[Uptrend],"Uptrend")/Table3[[#This Row],[Count]]</f>
        <v>0.5</v>
      </c>
      <c r="D15" s="1">
        <f>COUNTIFS(Table2[Sub-Sector],Table3[[#This Row],[Sub-Sector]],Table2[1W Return vs Nifty],"&gt;=5")/Table3[[#This Row],[Count]]</f>
        <v>0.25</v>
      </c>
      <c r="E15" s="1">
        <f>COUNTIFS(Table2[Sub-Sector],Table3[[#This Row],[Sub-Sector]],Table2[1M Return vs Nifty],"&gt;=5")/Table3[[#This Row],[Count]]</f>
        <v>0.25</v>
      </c>
      <c r="F15" s="1">
        <f>COUNTIFS(Table2[Sub-Sector],Table3[[#This Row],[Sub-Sector]],Table2[6M Return vs Nifty],"&gt;=10")/Table3[[#This Row],[Count]]</f>
        <v>0.25</v>
      </c>
      <c r="G15" s="1">
        <f>COUNTIFS(Table2[Sub-Sector],Table3[[#This Row],[Sub-Sector]],Table2[1Y Return vs Nifty],"&gt;=10")/Table3[[#This Row],[Count]]</f>
        <v>0.75</v>
      </c>
      <c r="H15" s="1">
        <f>COUNTIFS(Table2[Sub-Sector],Table3[[#This Row],[Sub-Sector]],Table2[RSI Exponential â€“ 14D],"&gt;=50")/Table3[[#This Row],[Count]]</f>
        <v>0</v>
      </c>
      <c r="I15" s="1">
        <f>COUNTIFS(Table2[Sub-Sector],Table3[[#This Row],[Sub-Sector]],Table2[Relative Volume],"&gt;=1")/Table3[[#This Row],[Count]]</f>
        <v>1</v>
      </c>
      <c r="J15" s="1">
        <f>COUNTIFS(Table2[Sub-Sector],Table3[[#This Row],[Sub-Sector]],Table2[% Away From Day Low],"&gt;=0.05")/Table3[[#This Row],[Count]]</f>
        <v>0</v>
      </c>
      <c r="K15" s="1">
        <f>COUNTIFS(Table2[Sub-Sector],Table3[[#This Row],[Sub-Sector]],Table2[% Away From Day High],"&lt;=0.05")/Table3[[#This Row],[Count]]</f>
        <v>1</v>
      </c>
      <c r="L15" s="1">
        <f>COUNTIFS(Table2[Sub-Sector],Table3[[#This Row],[Sub-Sector]],Table2[% Away From Current Week Low],"&gt;=0.05")/Table3[[#This Row],[Count]]</f>
        <v>0.75</v>
      </c>
      <c r="M15" s="1">
        <f>COUNTIFS(Table2[Sub-Sector],Table3[[#This Row],[Sub-Sector]],Table2[% Away From Current Week High],"&lt;=0.05")/Table3[[#This Row],[Count]]</f>
        <v>1</v>
      </c>
      <c r="N15" s="1">
        <f>COUNTIFS(Table2[Sub-Sector],Table3[[#This Row],[Sub-Sector]],Table2[% Away From Current Month Low],"&gt;=0.05")/Table3[[#This Row],[Count]]</f>
        <v>0.75</v>
      </c>
      <c r="O15" s="1">
        <f>COUNTIFS(Table2[Sub-Sector],Table3[[#This Row],[Sub-Sector]],Table2[% Away From Current Month High],"&lt;=0.05")/Table3[[#This Row],[Count]]</f>
        <v>0.75</v>
      </c>
      <c r="P15" s="1">
        <f>COUNTIFS(Table2[Sub-Sector],Table3[[#This Row],[Sub-Sector]],Table2[% Away From 52W High],"&lt;=10")/Table3[[#This Row],[Count]]</f>
        <v>0.5</v>
      </c>
      <c r="Q15" s="1">
        <f>COUNTIFS(Table2[Sub-Sector],Table3[[#This Row],[Sub-Sector]],Table2[% Away From 52W Low],"&gt;=10")/Table3[[#This Row],[Count]]</f>
        <v>1</v>
      </c>
      <c r="R15" s="1">
        <f>COUNTIFS(Table2[Sub-Sector],Table3[[#This Row],[Sub-Sector]],Table2[% Price above 20 EMA],"&gt;=0")/Table3[[#This Row],[Count]]</f>
        <v>0.5</v>
      </c>
      <c r="S15" s="1">
        <f>COUNTIFS(Table2[Sub-Sector],Table3[[#This Row],[Sub-Sector]],Table2[% Price above 50 EMA],"&gt;=0")/Table3[[#This Row],[Count]]</f>
        <v>0.5</v>
      </c>
      <c r="T15" s="1">
        <f>COUNTIFS(Table2[Sub-Sector],Table3[[#This Row],[Sub-Sector]],Table2[% Price above 200 EMA],"&gt;=0")/Table3[[#This Row],[Count]]</f>
        <v>0.75</v>
      </c>
      <c r="U15" s="1">
        <f>COUNTIFS(Table2[Sub-Sector],Table3[[#This Row],[Sub-Sector]],Table2[Rate of Change - Zone],"Positive")/Table3[[#This Row],[Count]]</f>
        <v>0.75</v>
      </c>
      <c r="V15" s="1">
        <f>COUNTIFS(Table2[Sub-Sector],Table3[[#This Row],[Sub-Sector]],Table2[Sharpe Ratio],"&gt;=0.10")/Table3[[#This Row],[Count]]</f>
        <v>0.75</v>
      </c>
      <c r="W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256</v>
      </c>
      <c r="X15">
        <f>_xlfn.RANK.AVG(Table3[[#This Row],[Score]],Table3[Score],1)</f>
        <v>14</v>
      </c>
      <c r="Y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133.5</v>
      </c>
      <c r="Z15">
        <f>_xlfn.RANK.AVG(Table3[[#This Row],[Score 2 ]],Table3[[Score 2 ]],1)</f>
        <v>14.5</v>
      </c>
    </row>
    <row r="16" spans="1:26" x14ac:dyDescent="0.3">
      <c r="A16" t="s">
        <v>358</v>
      </c>
      <c r="B16">
        <f>COUNTIFS(Table2[Sub-Sector],Table3[[#This Row],[Sub-Sector]])</f>
        <v>1</v>
      </c>
      <c r="C16" s="1">
        <f>COUNTIFS(Table2[Sub-Sector],Table3[[#This Row],[Sub-Sector]],Table2[Uptrend],"Uptrend")/Table3[[#This Row],[Count]]</f>
        <v>0</v>
      </c>
      <c r="D16" s="1">
        <f>COUNTIFS(Table2[Sub-Sector],Table3[[#This Row],[Sub-Sector]],Table2[1W Return vs Nifty],"&gt;=5")/Table3[[#This Row],[Count]]</f>
        <v>0</v>
      </c>
      <c r="E16" s="1">
        <f>COUNTIFS(Table2[Sub-Sector],Table3[[#This Row],[Sub-Sector]],Table2[1M Return vs Nifty],"&gt;=5")/Table3[[#This Row],[Count]]</f>
        <v>0</v>
      </c>
      <c r="F16" s="1">
        <f>COUNTIFS(Table2[Sub-Sector],Table3[[#This Row],[Sub-Sector]],Table2[6M Return vs Nifty],"&gt;=10")/Table3[[#This Row],[Count]]</f>
        <v>0</v>
      </c>
      <c r="G16" s="1">
        <f>COUNTIFS(Table2[Sub-Sector],Table3[[#This Row],[Sub-Sector]],Table2[1Y Return vs Nifty],"&gt;=10")/Table3[[#This Row],[Count]]</f>
        <v>1</v>
      </c>
      <c r="H16" s="1">
        <f>COUNTIFS(Table2[Sub-Sector],Table3[[#This Row],[Sub-Sector]],Table2[RSI Exponential â€“ 14D],"&gt;=50")/Table3[[#This Row],[Count]]</f>
        <v>1</v>
      </c>
      <c r="I16" s="1">
        <f>COUNTIFS(Table2[Sub-Sector],Table3[[#This Row],[Sub-Sector]],Table2[Relative Volume],"&gt;=1")/Table3[[#This Row],[Count]]</f>
        <v>1</v>
      </c>
      <c r="J16" s="1">
        <f>COUNTIFS(Table2[Sub-Sector],Table3[[#This Row],[Sub-Sector]],Table2[% Away From Day Low],"&gt;=0.05")/Table3[[#This Row],[Count]]</f>
        <v>0</v>
      </c>
      <c r="K16" s="1">
        <f>COUNTIFS(Table2[Sub-Sector],Table3[[#This Row],[Sub-Sector]],Table2[% Away From Day High],"&lt;=0.05")/Table3[[#This Row],[Count]]</f>
        <v>1</v>
      </c>
      <c r="L16" s="1">
        <f>COUNTIFS(Table2[Sub-Sector],Table3[[#This Row],[Sub-Sector]],Table2[% Away From Current Week Low],"&gt;=0.05")/Table3[[#This Row],[Count]]</f>
        <v>1</v>
      </c>
      <c r="M16" s="1">
        <f>COUNTIFS(Table2[Sub-Sector],Table3[[#This Row],[Sub-Sector]],Table2[% Away From Current Week High],"&lt;=0.05")/Table3[[#This Row],[Count]]</f>
        <v>0</v>
      </c>
      <c r="N16" s="1">
        <f>COUNTIFS(Table2[Sub-Sector],Table3[[#This Row],[Sub-Sector]],Table2[% Away From Current Month Low],"&gt;=0.05")/Table3[[#This Row],[Count]]</f>
        <v>1</v>
      </c>
      <c r="O16" s="1">
        <f>COUNTIFS(Table2[Sub-Sector],Table3[[#This Row],[Sub-Sector]],Table2[% Away From Current Month High],"&lt;=0.05")/Table3[[#This Row],[Count]]</f>
        <v>0</v>
      </c>
      <c r="P16" s="1">
        <f>COUNTIFS(Table2[Sub-Sector],Table3[[#This Row],[Sub-Sector]],Table2[% Away From 52W High],"&lt;=10")/Table3[[#This Row],[Count]]</f>
        <v>0</v>
      </c>
      <c r="Q16" s="1">
        <f>COUNTIFS(Table2[Sub-Sector],Table3[[#This Row],[Sub-Sector]],Table2[% Away From 52W Low],"&gt;=10")/Table3[[#This Row],[Count]]</f>
        <v>1</v>
      </c>
      <c r="R16" s="1">
        <f>COUNTIFS(Table2[Sub-Sector],Table3[[#This Row],[Sub-Sector]],Table2[% Price above 20 EMA],"&gt;=0")/Table3[[#This Row],[Count]]</f>
        <v>0</v>
      </c>
      <c r="S16" s="1">
        <f>COUNTIFS(Table2[Sub-Sector],Table3[[#This Row],[Sub-Sector]],Table2[% Price above 50 EMA],"&gt;=0")/Table3[[#This Row],[Count]]</f>
        <v>0</v>
      </c>
      <c r="T16" s="1">
        <f>COUNTIFS(Table2[Sub-Sector],Table3[[#This Row],[Sub-Sector]],Table2[% Price above 200 EMA],"&gt;=0")/Table3[[#This Row],[Count]]</f>
        <v>1</v>
      </c>
      <c r="U16" s="1">
        <f>COUNTIFS(Table2[Sub-Sector],Table3[[#This Row],[Sub-Sector]],Table2[Rate of Change - Zone],"Positive")/Table3[[#This Row],[Count]]</f>
        <v>1</v>
      </c>
      <c r="V16" s="1">
        <f>COUNTIFS(Table2[Sub-Sector],Table3[[#This Row],[Sub-Sector]],Table2[Sharpe Ratio],"&gt;=0.10")/Table3[[#This Row],[Count]]</f>
        <v>0</v>
      </c>
      <c r="W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418</v>
      </c>
      <c r="X16">
        <f>_xlfn.RANK.AVG(Table3[[#This Row],[Score]],Table3[Score],1)</f>
        <v>58</v>
      </c>
      <c r="Y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133.5</v>
      </c>
      <c r="Z16">
        <f>_xlfn.RANK.AVG(Table3[[#This Row],[Score 2 ]],Table3[[Score 2 ]],1)</f>
        <v>14.5</v>
      </c>
    </row>
    <row r="17" spans="1:26" x14ac:dyDescent="0.3">
      <c r="A17" t="s">
        <v>509</v>
      </c>
      <c r="B17">
        <f>COUNTIFS(Table2[Sub-Sector],Table3[[#This Row],[Sub-Sector]])</f>
        <v>4</v>
      </c>
      <c r="C17" s="1">
        <f>COUNTIFS(Table2[Sub-Sector],Table3[[#This Row],[Sub-Sector]],Table2[Uptrend],"Uptrend")/Table3[[#This Row],[Count]]</f>
        <v>0.5</v>
      </c>
      <c r="D17" s="1">
        <f>COUNTIFS(Table2[Sub-Sector],Table3[[#This Row],[Sub-Sector]],Table2[1W Return vs Nifty],"&gt;=5")/Table3[[#This Row],[Count]]</f>
        <v>0</v>
      </c>
      <c r="E17" s="1">
        <f>COUNTIFS(Table2[Sub-Sector],Table3[[#This Row],[Sub-Sector]],Table2[1M Return vs Nifty],"&gt;=5")/Table3[[#This Row],[Count]]</f>
        <v>0</v>
      </c>
      <c r="F17" s="1">
        <f>COUNTIFS(Table2[Sub-Sector],Table3[[#This Row],[Sub-Sector]],Table2[6M Return vs Nifty],"&gt;=10")/Table3[[#This Row],[Count]]</f>
        <v>1</v>
      </c>
      <c r="G17" s="1">
        <f>COUNTIFS(Table2[Sub-Sector],Table3[[#This Row],[Sub-Sector]],Table2[1Y Return vs Nifty],"&gt;=10")/Table3[[#This Row],[Count]]</f>
        <v>0.75</v>
      </c>
      <c r="H17" s="1">
        <f>COUNTIFS(Table2[Sub-Sector],Table3[[#This Row],[Sub-Sector]],Table2[RSI Exponential â€“ 14D],"&gt;=50")/Table3[[#This Row],[Count]]</f>
        <v>0.5</v>
      </c>
      <c r="I17" s="1">
        <f>COUNTIFS(Table2[Sub-Sector],Table3[[#This Row],[Sub-Sector]],Table2[Relative Volume],"&gt;=1")/Table3[[#This Row],[Count]]</f>
        <v>0.5</v>
      </c>
      <c r="J17" s="1">
        <f>COUNTIFS(Table2[Sub-Sector],Table3[[#This Row],[Sub-Sector]],Table2[% Away From Day Low],"&gt;=0.05")/Table3[[#This Row],[Count]]</f>
        <v>0.25</v>
      </c>
      <c r="K17" s="1">
        <f>COUNTIFS(Table2[Sub-Sector],Table3[[#This Row],[Sub-Sector]],Table2[% Away From Day High],"&lt;=0.05")/Table3[[#This Row],[Count]]</f>
        <v>1</v>
      </c>
      <c r="L17" s="1">
        <f>COUNTIFS(Table2[Sub-Sector],Table3[[#This Row],[Sub-Sector]],Table2[% Away From Current Week Low],"&gt;=0.05")/Table3[[#This Row],[Count]]</f>
        <v>1</v>
      </c>
      <c r="M17" s="1">
        <f>COUNTIFS(Table2[Sub-Sector],Table3[[#This Row],[Sub-Sector]],Table2[% Away From Current Week High],"&lt;=0.05")/Table3[[#This Row],[Count]]</f>
        <v>1</v>
      </c>
      <c r="N17" s="1">
        <f>COUNTIFS(Table2[Sub-Sector],Table3[[#This Row],[Sub-Sector]],Table2[% Away From Current Month Low],"&gt;=0.05")/Table3[[#This Row],[Count]]</f>
        <v>1</v>
      </c>
      <c r="O17" s="1">
        <f>COUNTIFS(Table2[Sub-Sector],Table3[[#This Row],[Sub-Sector]],Table2[% Away From Current Month High],"&lt;=0.05")/Table3[[#This Row],[Count]]</f>
        <v>0.25</v>
      </c>
      <c r="P17" s="1">
        <f>COUNTIFS(Table2[Sub-Sector],Table3[[#This Row],[Sub-Sector]],Table2[% Away From 52W High],"&lt;=10")/Table3[[#This Row],[Count]]</f>
        <v>0</v>
      </c>
      <c r="Q17" s="1">
        <f>COUNTIFS(Table2[Sub-Sector],Table3[[#This Row],[Sub-Sector]],Table2[% Away From 52W Low],"&gt;=10")/Table3[[#This Row],[Count]]</f>
        <v>1</v>
      </c>
      <c r="R17" s="1">
        <f>COUNTIFS(Table2[Sub-Sector],Table3[[#This Row],[Sub-Sector]],Table2[% Price above 20 EMA],"&gt;=0")/Table3[[#This Row],[Count]]</f>
        <v>0.25</v>
      </c>
      <c r="S17" s="1">
        <f>COUNTIFS(Table2[Sub-Sector],Table3[[#This Row],[Sub-Sector]],Table2[% Price above 50 EMA],"&gt;=0")/Table3[[#This Row],[Count]]</f>
        <v>0.5</v>
      </c>
      <c r="T17" s="1">
        <f>COUNTIFS(Table2[Sub-Sector],Table3[[#This Row],[Sub-Sector]],Table2[% Price above 200 EMA],"&gt;=0")/Table3[[#This Row],[Count]]</f>
        <v>1</v>
      </c>
      <c r="U17" s="1">
        <f>COUNTIFS(Table2[Sub-Sector],Table3[[#This Row],[Sub-Sector]],Table2[Rate of Change - Zone],"Positive")/Table3[[#This Row],[Count]]</f>
        <v>0.25</v>
      </c>
      <c r="V17" s="1">
        <f>COUNTIFS(Table2[Sub-Sector],Table3[[#This Row],[Sub-Sector]],Table2[Sharpe Ratio],"&gt;=0.10")/Table3[[#This Row],[Count]]</f>
        <v>0.5</v>
      </c>
      <c r="W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380</v>
      </c>
      <c r="X17">
        <f>_xlfn.RANK.AVG(Table3[[#This Row],[Score]],Table3[Score],1)</f>
        <v>49</v>
      </c>
      <c r="Y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137.5</v>
      </c>
      <c r="Z17">
        <f>_xlfn.RANK.AVG(Table3[[#This Row],[Score 2 ]],Table3[[Score 2 ]],1)</f>
        <v>16</v>
      </c>
    </row>
    <row r="18" spans="1:26" x14ac:dyDescent="0.3">
      <c r="A18" t="s">
        <v>89</v>
      </c>
      <c r="B18">
        <f>COUNTIFS(Table2[Sub-Sector],Table3[[#This Row],[Sub-Sector]])</f>
        <v>2</v>
      </c>
      <c r="C18" s="1">
        <f>COUNTIFS(Table2[Sub-Sector],Table3[[#This Row],[Sub-Sector]],Table2[Uptrend],"Uptrend")/Table3[[#This Row],[Count]]</f>
        <v>0.5</v>
      </c>
      <c r="D18" s="1">
        <f>COUNTIFS(Table2[Sub-Sector],Table3[[#This Row],[Sub-Sector]],Table2[1W Return vs Nifty],"&gt;=5")/Table3[[#This Row],[Count]]</f>
        <v>0.5</v>
      </c>
      <c r="E18" s="1">
        <f>COUNTIFS(Table2[Sub-Sector],Table3[[#This Row],[Sub-Sector]],Table2[1M Return vs Nifty],"&gt;=5")/Table3[[#This Row],[Count]]</f>
        <v>0.5</v>
      </c>
      <c r="F18" s="1">
        <f>COUNTIFS(Table2[Sub-Sector],Table3[[#This Row],[Sub-Sector]],Table2[6M Return vs Nifty],"&gt;=10")/Table3[[#This Row],[Count]]</f>
        <v>0.5</v>
      </c>
      <c r="G18" s="1">
        <f>COUNTIFS(Table2[Sub-Sector],Table3[[#This Row],[Sub-Sector]],Table2[1Y Return vs Nifty],"&gt;=10")/Table3[[#This Row],[Count]]</f>
        <v>0.5</v>
      </c>
      <c r="H18" s="1">
        <f>COUNTIFS(Table2[Sub-Sector],Table3[[#This Row],[Sub-Sector]],Table2[RSI Exponential â€“ 14D],"&gt;=50")/Table3[[#This Row],[Count]]</f>
        <v>0.5</v>
      </c>
      <c r="I18" s="1">
        <f>COUNTIFS(Table2[Sub-Sector],Table3[[#This Row],[Sub-Sector]],Table2[Relative Volume],"&gt;=1")/Table3[[#This Row],[Count]]</f>
        <v>1</v>
      </c>
      <c r="J18" s="1">
        <f>COUNTIFS(Table2[Sub-Sector],Table3[[#This Row],[Sub-Sector]],Table2[% Away From Day Low],"&gt;=0.05")/Table3[[#This Row],[Count]]</f>
        <v>0</v>
      </c>
      <c r="K18" s="1">
        <f>COUNTIFS(Table2[Sub-Sector],Table3[[#This Row],[Sub-Sector]],Table2[% Away From Day High],"&lt;=0.05")/Table3[[#This Row],[Count]]</f>
        <v>1</v>
      </c>
      <c r="L18" s="1">
        <f>COUNTIFS(Table2[Sub-Sector],Table3[[#This Row],[Sub-Sector]],Table2[% Away From Current Week Low],"&gt;=0.05")/Table3[[#This Row],[Count]]</f>
        <v>0.5</v>
      </c>
      <c r="M18" s="1">
        <f>COUNTIFS(Table2[Sub-Sector],Table3[[#This Row],[Sub-Sector]],Table2[% Away From Current Week High],"&lt;=0.05")/Table3[[#This Row],[Count]]</f>
        <v>1</v>
      </c>
      <c r="N18" s="1">
        <f>COUNTIFS(Table2[Sub-Sector],Table3[[#This Row],[Sub-Sector]],Table2[% Away From Current Month Low],"&gt;=0.05")/Table3[[#This Row],[Count]]</f>
        <v>0.5</v>
      </c>
      <c r="O18" s="1">
        <f>COUNTIFS(Table2[Sub-Sector],Table3[[#This Row],[Sub-Sector]],Table2[% Away From Current Month High],"&lt;=0.05")/Table3[[#This Row],[Count]]</f>
        <v>0.5</v>
      </c>
      <c r="P18" s="1">
        <f>COUNTIFS(Table2[Sub-Sector],Table3[[#This Row],[Sub-Sector]],Table2[% Away From 52W High],"&lt;=10")/Table3[[#This Row],[Count]]</f>
        <v>0.5</v>
      </c>
      <c r="Q18" s="1">
        <f>COUNTIFS(Table2[Sub-Sector],Table3[[#This Row],[Sub-Sector]],Table2[% Away From 52W Low],"&gt;=10")/Table3[[#This Row],[Count]]</f>
        <v>1</v>
      </c>
      <c r="R18" s="1">
        <f>COUNTIFS(Table2[Sub-Sector],Table3[[#This Row],[Sub-Sector]],Table2[% Price above 20 EMA],"&gt;=0")/Table3[[#This Row],[Count]]</f>
        <v>0.5</v>
      </c>
      <c r="S18" s="1">
        <f>COUNTIFS(Table2[Sub-Sector],Table3[[#This Row],[Sub-Sector]],Table2[% Price above 50 EMA],"&gt;=0")/Table3[[#This Row],[Count]]</f>
        <v>0.5</v>
      </c>
      <c r="T18" s="1">
        <f>COUNTIFS(Table2[Sub-Sector],Table3[[#This Row],[Sub-Sector]],Table2[% Price above 200 EMA],"&gt;=0")/Table3[[#This Row],[Count]]</f>
        <v>1</v>
      </c>
      <c r="U18" s="1">
        <f>COUNTIFS(Table2[Sub-Sector],Table3[[#This Row],[Sub-Sector]],Table2[Rate of Change - Zone],"Positive")/Table3[[#This Row],[Count]]</f>
        <v>0.5</v>
      </c>
      <c r="V18" s="1">
        <f>COUNTIFS(Table2[Sub-Sector],Table3[[#This Row],[Sub-Sector]],Table2[Sharpe Ratio],"&gt;=0.10")/Table3[[#This Row],[Count]]</f>
        <v>0</v>
      </c>
      <c r="W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235</v>
      </c>
      <c r="X18">
        <f>_xlfn.RANK.AVG(Table3[[#This Row],[Score]],Table3[Score],1)</f>
        <v>12</v>
      </c>
      <c r="Y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146.5</v>
      </c>
      <c r="Z18">
        <f>_xlfn.RANK.AVG(Table3[[#This Row],[Score 2 ]],Table3[[Score 2 ]],1)</f>
        <v>17</v>
      </c>
    </row>
    <row r="19" spans="1:26" x14ac:dyDescent="0.3">
      <c r="A19" t="s">
        <v>1361</v>
      </c>
      <c r="B19">
        <f>COUNTIFS(Table2[Sub-Sector],Table3[[#This Row],[Sub-Sector]])</f>
        <v>2</v>
      </c>
      <c r="C19" s="1">
        <f>COUNTIFS(Table2[Sub-Sector],Table3[[#This Row],[Sub-Sector]],Table2[Uptrend],"Uptrend")/Table3[[#This Row],[Count]]</f>
        <v>1</v>
      </c>
      <c r="D19" s="1">
        <f>COUNTIFS(Table2[Sub-Sector],Table3[[#This Row],[Sub-Sector]],Table2[1W Return vs Nifty],"&gt;=5")/Table3[[#This Row],[Count]]</f>
        <v>0.5</v>
      </c>
      <c r="E19" s="1">
        <f>COUNTIFS(Table2[Sub-Sector],Table3[[#This Row],[Sub-Sector]],Table2[1M Return vs Nifty],"&gt;=5")/Table3[[#This Row],[Count]]</f>
        <v>0</v>
      </c>
      <c r="F19" s="1">
        <f>COUNTIFS(Table2[Sub-Sector],Table3[[#This Row],[Sub-Sector]],Table2[6M Return vs Nifty],"&gt;=10")/Table3[[#This Row],[Count]]</f>
        <v>0.5</v>
      </c>
      <c r="G19" s="1">
        <f>COUNTIFS(Table2[Sub-Sector],Table3[[#This Row],[Sub-Sector]],Table2[1Y Return vs Nifty],"&gt;=10")/Table3[[#This Row],[Count]]</f>
        <v>0.5</v>
      </c>
      <c r="H19" s="1">
        <f>COUNTIFS(Table2[Sub-Sector],Table3[[#This Row],[Sub-Sector]],Table2[RSI Exponential â€“ 14D],"&gt;=50")/Table3[[#This Row],[Count]]</f>
        <v>1</v>
      </c>
      <c r="I19" s="1">
        <f>COUNTIFS(Table2[Sub-Sector],Table3[[#This Row],[Sub-Sector]],Table2[Relative Volume],"&gt;=1")/Table3[[#This Row],[Count]]</f>
        <v>0.5</v>
      </c>
      <c r="J19" s="1">
        <f>COUNTIFS(Table2[Sub-Sector],Table3[[#This Row],[Sub-Sector]],Table2[% Away From Day Low],"&gt;=0.05")/Table3[[#This Row],[Count]]</f>
        <v>0</v>
      </c>
      <c r="K19" s="1">
        <f>COUNTIFS(Table2[Sub-Sector],Table3[[#This Row],[Sub-Sector]],Table2[% Away From Day High],"&lt;=0.05")/Table3[[#This Row],[Count]]</f>
        <v>1</v>
      </c>
      <c r="L19" s="1">
        <f>COUNTIFS(Table2[Sub-Sector],Table3[[#This Row],[Sub-Sector]],Table2[% Away From Current Week Low],"&gt;=0.05")/Table3[[#This Row],[Count]]</f>
        <v>0.5</v>
      </c>
      <c r="M19" s="1">
        <f>COUNTIFS(Table2[Sub-Sector],Table3[[#This Row],[Sub-Sector]],Table2[% Away From Current Week High],"&lt;=0.05")/Table3[[#This Row],[Count]]</f>
        <v>1</v>
      </c>
      <c r="N19" s="1">
        <f>COUNTIFS(Table2[Sub-Sector],Table3[[#This Row],[Sub-Sector]],Table2[% Away From Current Month Low],"&gt;=0.05")/Table3[[#This Row],[Count]]</f>
        <v>0.5</v>
      </c>
      <c r="O19" s="1">
        <f>COUNTIFS(Table2[Sub-Sector],Table3[[#This Row],[Sub-Sector]],Table2[% Away From Current Month High],"&lt;=0.05")/Table3[[#This Row],[Count]]</f>
        <v>0.5</v>
      </c>
      <c r="P19" s="1">
        <f>COUNTIFS(Table2[Sub-Sector],Table3[[#This Row],[Sub-Sector]],Table2[% Away From 52W High],"&lt;=10")/Table3[[#This Row],[Count]]</f>
        <v>0.5</v>
      </c>
      <c r="Q19" s="1">
        <f>COUNTIFS(Table2[Sub-Sector],Table3[[#This Row],[Sub-Sector]],Table2[% Away From 52W Low],"&gt;=10")/Table3[[#This Row],[Count]]</f>
        <v>1</v>
      </c>
      <c r="R19" s="1">
        <f>COUNTIFS(Table2[Sub-Sector],Table3[[#This Row],[Sub-Sector]],Table2[% Price above 20 EMA],"&gt;=0")/Table3[[#This Row],[Count]]</f>
        <v>1</v>
      </c>
      <c r="S19" s="1">
        <f>COUNTIFS(Table2[Sub-Sector],Table3[[#This Row],[Sub-Sector]],Table2[% Price above 50 EMA],"&gt;=0")/Table3[[#This Row],[Count]]</f>
        <v>1</v>
      </c>
      <c r="T19" s="1">
        <f>COUNTIFS(Table2[Sub-Sector],Table3[[#This Row],[Sub-Sector]],Table2[% Price above 200 EMA],"&gt;=0")/Table3[[#This Row],[Count]]</f>
        <v>1</v>
      </c>
      <c r="U19" s="1">
        <f>COUNTIFS(Table2[Sub-Sector],Table3[[#This Row],[Sub-Sector]],Table2[Rate of Change - Zone],"Positive")/Table3[[#This Row],[Count]]</f>
        <v>1</v>
      </c>
      <c r="V19" s="1">
        <f>COUNTIFS(Table2[Sub-Sector],Table3[[#This Row],[Sub-Sector]],Table2[Sharpe Ratio],"&gt;=0.10")/Table3[[#This Row],[Count]]</f>
        <v>0.5</v>
      </c>
      <c r="W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258</v>
      </c>
      <c r="X19">
        <f>_xlfn.RANK.AVG(Table3[[#This Row],[Score]],Table3[Score],1)</f>
        <v>15</v>
      </c>
      <c r="Y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147.5</v>
      </c>
      <c r="Z19">
        <f>_xlfn.RANK.AVG(Table3[[#This Row],[Score 2 ]],Table3[[Score 2 ]],1)</f>
        <v>18</v>
      </c>
    </row>
    <row r="20" spans="1:26" x14ac:dyDescent="0.3">
      <c r="A20" t="s">
        <v>117</v>
      </c>
      <c r="B20">
        <f>COUNTIFS(Table2[Sub-Sector],Table3[[#This Row],[Sub-Sector]])</f>
        <v>24</v>
      </c>
      <c r="C20" s="1">
        <f>COUNTIFS(Table2[Sub-Sector],Table3[[#This Row],[Sub-Sector]],Table2[Uptrend],"Uptrend")/Table3[[#This Row],[Count]]</f>
        <v>0.625</v>
      </c>
      <c r="D20" s="1">
        <f>COUNTIFS(Table2[Sub-Sector],Table3[[#This Row],[Sub-Sector]],Table2[1W Return vs Nifty],"&gt;=5")/Table3[[#This Row],[Count]]</f>
        <v>4.1666666666666664E-2</v>
      </c>
      <c r="E20" s="1">
        <f>COUNTIFS(Table2[Sub-Sector],Table3[[#This Row],[Sub-Sector]],Table2[1M Return vs Nifty],"&gt;=5")/Table3[[#This Row],[Count]]</f>
        <v>0.41666666666666669</v>
      </c>
      <c r="F20" s="1">
        <f>COUNTIFS(Table2[Sub-Sector],Table3[[#This Row],[Sub-Sector]],Table2[6M Return vs Nifty],"&gt;=10")/Table3[[#This Row],[Count]]</f>
        <v>0.375</v>
      </c>
      <c r="G20" s="1">
        <f>COUNTIFS(Table2[Sub-Sector],Table3[[#This Row],[Sub-Sector]],Table2[1Y Return vs Nifty],"&gt;=10")/Table3[[#This Row],[Count]]</f>
        <v>0.66666666666666663</v>
      </c>
      <c r="H20" s="1">
        <f>COUNTIFS(Table2[Sub-Sector],Table3[[#This Row],[Sub-Sector]],Table2[RSI Exponential â€“ 14D],"&gt;=50")/Table3[[#This Row],[Count]]</f>
        <v>0.58333333333333337</v>
      </c>
      <c r="I20" s="1">
        <f>COUNTIFS(Table2[Sub-Sector],Table3[[#This Row],[Sub-Sector]],Table2[Relative Volume],"&gt;=1")/Table3[[#This Row],[Count]]</f>
        <v>0.58333333333333337</v>
      </c>
      <c r="J20" s="1">
        <f>COUNTIFS(Table2[Sub-Sector],Table3[[#This Row],[Sub-Sector]],Table2[% Away From Day Low],"&gt;=0.05")/Table3[[#This Row],[Count]]</f>
        <v>0</v>
      </c>
      <c r="K20" s="1">
        <f>COUNTIFS(Table2[Sub-Sector],Table3[[#This Row],[Sub-Sector]],Table2[% Away From Day High],"&lt;=0.05")/Table3[[#This Row],[Count]]</f>
        <v>1</v>
      </c>
      <c r="L20" s="1">
        <f>COUNTIFS(Table2[Sub-Sector],Table3[[#This Row],[Sub-Sector]],Table2[% Away From Current Week Low],"&gt;=0.05")/Table3[[#This Row],[Count]]</f>
        <v>0.41666666666666669</v>
      </c>
      <c r="M20" s="1">
        <f>COUNTIFS(Table2[Sub-Sector],Table3[[#This Row],[Sub-Sector]],Table2[% Away From Current Week High],"&lt;=0.05")/Table3[[#This Row],[Count]]</f>
        <v>0.625</v>
      </c>
      <c r="N20" s="1">
        <f>COUNTIFS(Table2[Sub-Sector],Table3[[#This Row],[Sub-Sector]],Table2[% Away From Current Month Low],"&gt;=0.05")/Table3[[#This Row],[Count]]</f>
        <v>0.41666666666666669</v>
      </c>
      <c r="O20" s="1">
        <f>COUNTIFS(Table2[Sub-Sector],Table3[[#This Row],[Sub-Sector]],Table2[% Away From Current Month High],"&lt;=0.05")/Table3[[#This Row],[Count]]</f>
        <v>0.25</v>
      </c>
      <c r="P20" s="1">
        <f>COUNTIFS(Table2[Sub-Sector],Table3[[#This Row],[Sub-Sector]],Table2[% Away From 52W High],"&lt;=10")/Table3[[#This Row],[Count]]</f>
        <v>0.25</v>
      </c>
      <c r="Q20" s="1">
        <f>COUNTIFS(Table2[Sub-Sector],Table3[[#This Row],[Sub-Sector]],Table2[% Away From 52W Low],"&gt;=10")/Table3[[#This Row],[Count]]</f>
        <v>1</v>
      </c>
      <c r="R20" s="1">
        <f>COUNTIFS(Table2[Sub-Sector],Table3[[#This Row],[Sub-Sector]],Table2[% Price above 20 EMA],"&gt;=0")/Table3[[#This Row],[Count]]</f>
        <v>0.29166666666666669</v>
      </c>
      <c r="S20" s="1">
        <f>COUNTIFS(Table2[Sub-Sector],Table3[[#This Row],[Sub-Sector]],Table2[% Price above 50 EMA],"&gt;=0")/Table3[[#This Row],[Count]]</f>
        <v>0.5</v>
      </c>
      <c r="T20" s="1">
        <f>COUNTIFS(Table2[Sub-Sector],Table3[[#This Row],[Sub-Sector]],Table2[% Price above 200 EMA],"&gt;=0")/Table3[[#This Row],[Count]]</f>
        <v>0.83333333333333337</v>
      </c>
      <c r="U20" s="1">
        <f>COUNTIFS(Table2[Sub-Sector],Table3[[#This Row],[Sub-Sector]],Table2[Rate of Change - Zone],"Positive")/Table3[[#This Row],[Count]]</f>
        <v>0.58333333333333337</v>
      </c>
      <c r="V20" s="1">
        <f>COUNTIFS(Table2[Sub-Sector],Table3[[#This Row],[Sub-Sector]],Table2[Sharpe Ratio],"&gt;=0.10")/Table3[[#This Row],[Count]]</f>
        <v>0.45833333333333331</v>
      </c>
      <c r="W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261</v>
      </c>
      <c r="X20">
        <f>_xlfn.RANK.AVG(Table3[[#This Row],[Score]],Table3[Score],1)</f>
        <v>16</v>
      </c>
      <c r="Y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149</v>
      </c>
      <c r="Z20">
        <f>_xlfn.RANK.AVG(Table3[[#This Row],[Score 2 ]],Table3[[Score 2 ]],1)</f>
        <v>19</v>
      </c>
    </row>
    <row r="21" spans="1:26" x14ac:dyDescent="0.3">
      <c r="A21" t="s">
        <v>422</v>
      </c>
      <c r="B21">
        <f>COUNTIFS(Table2[Sub-Sector],Table3[[#This Row],[Sub-Sector]])</f>
        <v>4</v>
      </c>
      <c r="C21" s="1">
        <f>COUNTIFS(Table2[Sub-Sector],Table3[[#This Row],[Sub-Sector]],Table2[Uptrend],"Uptrend")/Table3[[#This Row],[Count]]</f>
        <v>1</v>
      </c>
      <c r="D21" s="1">
        <f>COUNTIFS(Table2[Sub-Sector],Table3[[#This Row],[Sub-Sector]],Table2[1W Return vs Nifty],"&gt;=5")/Table3[[#This Row],[Count]]</f>
        <v>0.5</v>
      </c>
      <c r="E21" s="1">
        <f>COUNTIFS(Table2[Sub-Sector],Table3[[#This Row],[Sub-Sector]],Table2[1M Return vs Nifty],"&gt;=5")/Table3[[#This Row],[Count]]</f>
        <v>0.5</v>
      </c>
      <c r="F21" s="1">
        <f>COUNTIFS(Table2[Sub-Sector],Table3[[#This Row],[Sub-Sector]],Table2[6M Return vs Nifty],"&gt;=10")/Table3[[#This Row],[Count]]</f>
        <v>0.75</v>
      </c>
      <c r="G21" s="1">
        <f>COUNTIFS(Table2[Sub-Sector],Table3[[#This Row],[Sub-Sector]],Table2[1Y Return vs Nifty],"&gt;=10")/Table3[[#This Row],[Count]]</f>
        <v>0.75</v>
      </c>
      <c r="H21" s="1">
        <f>COUNTIFS(Table2[Sub-Sector],Table3[[#This Row],[Sub-Sector]],Table2[RSI Exponential â€“ 14D],"&gt;=50")/Table3[[#This Row],[Count]]</f>
        <v>0.5</v>
      </c>
      <c r="I21" s="1">
        <f>COUNTIFS(Table2[Sub-Sector],Table3[[#This Row],[Sub-Sector]],Table2[Relative Volume],"&gt;=1")/Table3[[#This Row],[Count]]</f>
        <v>0.25</v>
      </c>
      <c r="J21" s="1">
        <f>COUNTIFS(Table2[Sub-Sector],Table3[[#This Row],[Sub-Sector]],Table2[% Away From Day Low],"&gt;=0.05")/Table3[[#This Row],[Count]]</f>
        <v>0.25</v>
      </c>
      <c r="K21" s="1">
        <f>COUNTIFS(Table2[Sub-Sector],Table3[[#This Row],[Sub-Sector]],Table2[% Away From Day High],"&lt;=0.05")/Table3[[#This Row],[Count]]</f>
        <v>0.75</v>
      </c>
      <c r="L21" s="1">
        <f>COUNTIFS(Table2[Sub-Sector],Table3[[#This Row],[Sub-Sector]],Table2[% Away From Current Week Low],"&gt;=0.05")/Table3[[#This Row],[Count]]</f>
        <v>1</v>
      </c>
      <c r="M21" s="1">
        <f>COUNTIFS(Table2[Sub-Sector],Table3[[#This Row],[Sub-Sector]],Table2[% Away From Current Week High],"&lt;=0.05")/Table3[[#This Row],[Count]]</f>
        <v>0.75</v>
      </c>
      <c r="N21" s="1">
        <f>COUNTIFS(Table2[Sub-Sector],Table3[[#This Row],[Sub-Sector]],Table2[% Away From Current Month Low],"&gt;=0.05")/Table3[[#This Row],[Count]]</f>
        <v>1</v>
      </c>
      <c r="O21" s="1">
        <f>COUNTIFS(Table2[Sub-Sector],Table3[[#This Row],[Sub-Sector]],Table2[% Away From Current Month High],"&lt;=0.05")/Table3[[#This Row],[Count]]</f>
        <v>0.75</v>
      </c>
      <c r="P21" s="1">
        <f>COUNTIFS(Table2[Sub-Sector],Table3[[#This Row],[Sub-Sector]],Table2[% Away From 52W High],"&lt;=10")/Table3[[#This Row],[Count]]</f>
        <v>0.5</v>
      </c>
      <c r="Q21" s="1">
        <f>COUNTIFS(Table2[Sub-Sector],Table3[[#This Row],[Sub-Sector]],Table2[% Away From 52W Low],"&gt;=10")/Table3[[#This Row],[Count]]</f>
        <v>1</v>
      </c>
      <c r="R21" s="1">
        <f>COUNTIFS(Table2[Sub-Sector],Table3[[#This Row],[Sub-Sector]],Table2[% Price above 20 EMA],"&gt;=0")/Table3[[#This Row],[Count]]</f>
        <v>0.75</v>
      </c>
      <c r="S21" s="1">
        <f>COUNTIFS(Table2[Sub-Sector],Table3[[#This Row],[Sub-Sector]],Table2[% Price above 50 EMA],"&gt;=0")/Table3[[#This Row],[Count]]</f>
        <v>0.75</v>
      </c>
      <c r="T21" s="1">
        <f>COUNTIFS(Table2[Sub-Sector],Table3[[#This Row],[Sub-Sector]],Table2[% Price above 200 EMA],"&gt;=0")/Table3[[#This Row],[Count]]</f>
        <v>1</v>
      </c>
      <c r="U21" s="1">
        <f>COUNTIFS(Table2[Sub-Sector],Table3[[#This Row],[Sub-Sector]],Table2[Rate of Change - Zone],"Positive")/Table3[[#This Row],[Count]]</f>
        <v>0.5</v>
      </c>
      <c r="V21" s="1">
        <f>COUNTIFS(Table2[Sub-Sector],Table3[[#This Row],[Sub-Sector]],Table2[Sharpe Ratio],"&gt;=0.10")/Table3[[#This Row],[Count]]</f>
        <v>0.5</v>
      </c>
      <c r="W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183.5</v>
      </c>
      <c r="X21">
        <f>_xlfn.RANK.AVG(Table3[[#This Row],[Score]],Table3[Score],1)</f>
        <v>5</v>
      </c>
      <c r="Y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150.5</v>
      </c>
      <c r="Z21">
        <f>_xlfn.RANK.AVG(Table3[[#This Row],[Score 2 ]],Table3[[Score 2 ]],1)</f>
        <v>20.5</v>
      </c>
    </row>
    <row r="22" spans="1:26" x14ac:dyDescent="0.3">
      <c r="A22" t="s">
        <v>439</v>
      </c>
      <c r="B22">
        <f>COUNTIFS(Table2[Sub-Sector],Table3[[#This Row],[Sub-Sector]])</f>
        <v>4</v>
      </c>
      <c r="C22" s="1">
        <f>COUNTIFS(Table2[Sub-Sector],Table3[[#This Row],[Sub-Sector]],Table2[Uptrend],"Uptrend")/Table3[[#This Row],[Count]]</f>
        <v>0</v>
      </c>
      <c r="D22" s="1">
        <f>COUNTIFS(Table2[Sub-Sector],Table3[[#This Row],[Sub-Sector]],Table2[1W Return vs Nifty],"&gt;=5")/Table3[[#This Row],[Count]]</f>
        <v>0.5</v>
      </c>
      <c r="E22" s="1">
        <f>COUNTIFS(Table2[Sub-Sector],Table3[[#This Row],[Sub-Sector]],Table2[1M Return vs Nifty],"&gt;=5")/Table3[[#This Row],[Count]]</f>
        <v>0</v>
      </c>
      <c r="F22" s="1">
        <f>COUNTIFS(Table2[Sub-Sector],Table3[[#This Row],[Sub-Sector]],Table2[6M Return vs Nifty],"&gt;=10")/Table3[[#This Row],[Count]]</f>
        <v>0.75</v>
      </c>
      <c r="G22" s="1">
        <f>COUNTIFS(Table2[Sub-Sector],Table3[[#This Row],[Sub-Sector]],Table2[1Y Return vs Nifty],"&gt;=10")/Table3[[#This Row],[Count]]</f>
        <v>0.75</v>
      </c>
      <c r="H22" s="1">
        <f>COUNTIFS(Table2[Sub-Sector],Table3[[#This Row],[Sub-Sector]],Table2[RSI Exponential â€“ 14D],"&gt;=50")/Table3[[#This Row],[Count]]</f>
        <v>0.5</v>
      </c>
      <c r="I22" s="1">
        <f>COUNTIFS(Table2[Sub-Sector],Table3[[#This Row],[Sub-Sector]],Table2[Relative Volume],"&gt;=1")/Table3[[#This Row],[Count]]</f>
        <v>0.25</v>
      </c>
      <c r="J22" s="1">
        <f>COUNTIFS(Table2[Sub-Sector],Table3[[#This Row],[Sub-Sector]],Table2[% Away From Day Low],"&gt;=0.05")/Table3[[#This Row],[Count]]</f>
        <v>0</v>
      </c>
      <c r="K22" s="1">
        <f>COUNTIFS(Table2[Sub-Sector],Table3[[#This Row],[Sub-Sector]],Table2[% Away From Day High],"&lt;=0.05")/Table3[[#This Row],[Count]]</f>
        <v>1</v>
      </c>
      <c r="L22" s="1">
        <f>COUNTIFS(Table2[Sub-Sector],Table3[[#This Row],[Sub-Sector]],Table2[% Away From Current Week Low],"&gt;=0.05")/Table3[[#This Row],[Count]]</f>
        <v>0.75</v>
      </c>
      <c r="M22" s="1">
        <f>COUNTIFS(Table2[Sub-Sector],Table3[[#This Row],[Sub-Sector]],Table2[% Away From Current Week High],"&lt;=0.05")/Table3[[#This Row],[Count]]</f>
        <v>1</v>
      </c>
      <c r="N22" s="1">
        <f>COUNTIFS(Table2[Sub-Sector],Table3[[#This Row],[Sub-Sector]],Table2[% Away From Current Month Low],"&gt;=0.05")/Table3[[#This Row],[Count]]</f>
        <v>0.75</v>
      </c>
      <c r="O22" s="1">
        <f>COUNTIFS(Table2[Sub-Sector],Table3[[#This Row],[Sub-Sector]],Table2[% Away From Current Month High],"&lt;=0.05")/Table3[[#This Row],[Count]]</f>
        <v>0.5</v>
      </c>
      <c r="P22" s="1">
        <f>COUNTIFS(Table2[Sub-Sector],Table3[[#This Row],[Sub-Sector]],Table2[% Away From 52W High],"&lt;=10")/Table3[[#This Row],[Count]]</f>
        <v>0.25</v>
      </c>
      <c r="Q22" s="1">
        <f>COUNTIFS(Table2[Sub-Sector],Table3[[#This Row],[Sub-Sector]],Table2[% Away From 52W Low],"&gt;=10")/Table3[[#This Row],[Count]]</f>
        <v>1</v>
      </c>
      <c r="R22" s="1">
        <f>COUNTIFS(Table2[Sub-Sector],Table3[[#This Row],[Sub-Sector]],Table2[% Price above 20 EMA],"&gt;=0")/Table3[[#This Row],[Count]]</f>
        <v>0.5</v>
      </c>
      <c r="S22" s="1">
        <f>COUNTIFS(Table2[Sub-Sector],Table3[[#This Row],[Sub-Sector]],Table2[% Price above 50 EMA],"&gt;=0")/Table3[[#This Row],[Count]]</f>
        <v>0.5</v>
      </c>
      <c r="T22" s="1">
        <f>COUNTIFS(Table2[Sub-Sector],Table3[[#This Row],[Sub-Sector]],Table2[% Price above 200 EMA],"&gt;=0")/Table3[[#This Row],[Count]]</f>
        <v>0.75</v>
      </c>
      <c r="U22" s="1">
        <f>COUNTIFS(Table2[Sub-Sector],Table3[[#This Row],[Sub-Sector]],Table2[Rate of Change - Zone],"Positive")/Table3[[#This Row],[Count]]</f>
        <v>0.5</v>
      </c>
      <c r="V22" s="1">
        <f>COUNTIFS(Table2[Sub-Sector],Table3[[#This Row],[Sub-Sector]],Table2[Sharpe Ratio],"&gt;=0.10")/Table3[[#This Row],[Count]]</f>
        <v>0.5</v>
      </c>
      <c r="W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358.5</v>
      </c>
      <c r="X22">
        <f>_xlfn.RANK.AVG(Table3[[#This Row],[Score]],Table3[Score],1)</f>
        <v>44</v>
      </c>
      <c r="Y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150.5</v>
      </c>
      <c r="Z22">
        <f>_xlfn.RANK.AVG(Table3[[#This Row],[Score 2 ]],Table3[[Score 2 ]],1)</f>
        <v>20.5</v>
      </c>
    </row>
    <row r="23" spans="1:26" x14ac:dyDescent="0.3">
      <c r="A23" t="s">
        <v>284</v>
      </c>
      <c r="B23">
        <f>COUNTIFS(Table2[Sub-Sector],Table3[[#This Row],[Sub-Sector]])</f>
        <v>14</v>
      </c>
      <c r="C23" s="1">
        <f>COUNTIFS(Table2[Sub-Sector],Table3[[#This Row],[Sub-Sector]],Table2[Uptrend],"Uptrend")/Table3[[#This Row],[Count]]</f>
        <v>0.8571428571428571</v>
      </c>
      <c r="D23" s="1">
        <f>COUNTIFS(Table2[Sub-Sector],Table3[[#This Row],[Sub-Sector]],Table2[1W Return vs Nifty],"&gt;=5")/Table3[[#This Row],[Count]]</f>
        <v>0.21428571428571427</v>
      </c>
      <c r="E23" s="1">
        <f>COUNTIFS(Table2[Sub-Sector],Table3[[#This Row],[Sub-Sector]],Table2[1M Return vs Nifty],"&gt;=5")/Table3[[#This Row],[Count]]</f>
        <v>0.5714285714285714</v>
      </c>
      <c r="F23" s="1">
        <f>COUNTIFS(Table2[Sub-Sector],Table3[[#This Row],[Sub-Sector]],Table2[6M Return vs Nifty],"&gt;=10")/Table3[[#This Row],[Count]]</f>
        <v>0.42857142857142855</v>
      </c>
      <c r="G23" s="1">
        <f>COUNTIFS(Table2[Sub-Sector],Table3[[#This Row],[Sub-Sector]],Table2[1Y Return vs Nifty],"&gt;=10")/Table3[[#This Row],[Count]]</f>
        <v>0.5714285714285714</v>
      </c>
      <c r="H23" s="1">
        <f>COUNTIFS(Table2[Sub-Sector],Table3[[#This Row],[Sub-Sector]],Table2[RSI Exponential â€“ 14D],"&gt;=50")/Table3[[#This Row],[Count]]</f>
        <v>0.5</v>
      </c>
      <c r="I23" s="1">
        <f>COUNTIFS(Table2[Sub-Sector],Table3[[#This Row],[Sub-Sector]],Table2[Relative Volume],"&gt;=1")/Table3[[#This Row],[Count]]</f>
        <v>0.6428571428571429</v>
      </c>
      <c r="J23" s="1">
        <f>COUNTIFS(Table2[Sub-Sector],Table3[[#This Row],[Sub-Sector]],Table2[% Away From Day Low],"&gt;=0.05")/Table3[[#This Row],[Count]]</f>
        <v>0</v>
      </c>
      <c r="K23" s="1">
        <f>COUNTIFS(Table2[Sub-Sector],Table3[[#This Row],[Sub-Sector]],Table2[% Away From Day High],"&lt;=0.05")/Table3[[#This Row],[Count]]</f>
        <v>1</v>
      </c>
      <c r="L23" s="1">
        <f>COUNTIFS(Table2[Sub-Sector],Table3[[#This Row],[Sub-Sector]],Table2[% Away From Current Week Low],"&gt;=0.05")/Table3[[#This Row],[Count]]</f>
        <v>0.5714285714285714</v>
      </c>
      <c r="M23" s="1">
        <f>COUNTIFS(Table2[Sub-Sector],Table3[[#This Row],[Sub-Sector]],Table2[% Away From Current Week High],"&lt;=0.05")/Table3[[#This Row],[Count]]</f>
        <v>1</v>
      </c>
      <c r="N23" s="1">
        <f>COUNTIFS(Table2[Sub-Sector],Table3[[#This Row],[Sub-Sector]],Table2[% Away From Current Month Low],"&gt;=0.05")/Table3[[#This Row],[Count]]</f>
        <v>0.6428571428571429</v>
      </c>
      <c r="O23" s="1">
        <f>COUNTIFS(Table2[Sub-Sector],Table3[[#This Row],[Sub-Sector]],Table2[% Away From Current Month High],"&lt;=0.05")/Table3[[#This Row],[Count]]</f>
        <v>0.9285714285714286</v>
      </c>
      <c r="P23" s="1">
        <f>COUNTIFS(Table2[Sub-Sector],Table3[[#This Row],[Sub-Sector]],Table2[% Away From 52W High],"&lt;=10")/Table3[[#This Row],[Count]]</f>
        <v>0.5714285714285714</v>
      </c>
      <c r="Q23" s="1">
        <f>COUNTIFS(Table2[Sub-Sector],Table3[[#This Row],[Sub-Sector]],Table2[% Away From 52W Low],"&gt;=10")/Table3[[#This Row],[Count]]</f>
        <v>1</v>
      </c>
      <c r="R23" s="1">
        <f>COUNTIFS(Table2[Sub-Sector],Table3[[#This Row],[Sub-Sector]],Table2[% Price above 20 EMA],"&gt;=0")/Table3[[#This Row],[Count]]</f>
        <v>0.7857142857142857</v>
      </c>
      <c r="S23" s="1">
        <f>COUNTIFS(Table2[Sub-Sector],Table3[[#This Row],[Sub-Sector]],Table2[% Price above 50 EMA],"&gt;=0")/Table3[[#This Row],[Count]]</f>
        <v>0.8571428571428571</v>
      </c>
      <c r="T23" s="1">
        <f>COUNTIFS(Table2[Sub-Sector],Table3[[#This Row],[Sub-Sector]],Table2[% Price above 200 EMA],"&gt;=0")/Table3[[#This Row],[Count]]</f>
        <v>0.9285714285714286</v>
      </c>
      <c r="U23" s="1">
        <f>COUNTIFS(Table2[Sub-Sector],Table3[[#This Row],[Sub-Sector]],Table2[Rate of Change - Zone],"Positive")/Table3[[#This Row],[Count]]</f>
        <v>0.5714285714285714</v>
      </c>
      <c r="V23" s="1">
        <f>COUNTIFS(Table2[Sub-Sector],Table3[[#This Row],[Sub-Sector]],Table2[Sharpe Ratio],"&gt;=0.10")/Table3[[#This Row],[Count]]</f>
        <v>0.35714285714285715</v>
      </c>
      <c r="W2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215</v>
      </c>
      <c r="X23">
        <f>_xlfn.RANK.AVG(Table3[[#This Row],[Score]],Table3[Score],1)</f>
        <v>7</v>
      </c>
      <c r="Y2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152</v>
      </c>
      <c r="Z23">
        <f>_xlfn.RANK.AVG(Table3[[#This Row],[Score 2 ]],Table3[[Score 2 ]],1)</f>
        <v>22</v>
      </c>
    </row>
    <row r="24" spans="1:26" x14ac:dyDescent="0.3">
      <c r="A24" t="s">
        <v>140</v>
      </c>
      <c r="B24">
        <f>COUNTIFS(Table2[Sub-Sector],Table3[[#This Row],[Sub-Sector]])</f>
        <v>6</v>
      </c>
      <c r="C24" s="1">
        <f>COUNTIFS(Table2[Sub-Sector],Table3[[#This Row],[Sub-Sector]],Table2[Uptrend],"Uptrend")/Table3[[#This Row],[Count]]</f>
        <v>0.5</v>
      </c>
      <c r="D24" s="1">
        <f>COUNTIFS(Table2[Sub-Sector],Table3[[#This Row],[Sub-Sector]],Table2[1W Return vs Nifty],"&gt;=5")/Table3[[#This Row],[Count]]</f>
        <v>0</v>
      </c>
      <c r="E24" s="1">
        <f>COUNTIFS(Table2[Sub-Sector],Table3[[#This Row],[Sub-Sector]],Table2[1M Return vs Nifty],"&gt;=5")/Table3[[#This Row],[Count]]</f>
        <v>0.16666666666666666</v>
      </c>
      <c r="F24" s="1">
        <f>COUNTIFS(Table2[Sub-Sector],Table3[[#This Row],[Sub-Sector]],Table2[6M Return vs Nifty],"&gt;=10")/Table3[[#This Row],[Count]]</f>
        <v>0.5</v>
      </c>
      <c r="G24" s="1">
        <f>COUNTIFS(Table2[Sub-Sector],Table3[[#This Row],[Sub-Sector]],Table2[1Y Return vs Nifty],"&gt;=10")/Table3[[#This Row],[Count]]</f>
        <v>0.5</v>
      </c>
      <c r="H24" s="1">
        <f>COUNTIFS(Table2[Sub-Sector],Table3[[#This Row],[Sub-Sector]],Table2[RSI Exponential â€“ 14D],"&gt;=50")/Table3[[#This Row],[Count]]</f>
        <v>0</v>
      </c>
      <c r="I24" s="1">
        <f>COUNTIFS(Table2[Sub-Sector],Table3[[#This Row],[Sub-Sector]],Table2[Relative Volume],"&gt;=1")/Table3[[#This Row],[Count]]</f>
        <v>0.66666666666666663</v>
      </c>
      <c r="J24" s="1">
        <f>COUNTIFS(Table2[Sub-Sector],Table3[[#This Row],[Sub-Sector]],Table2[% Away From Day Low],"&gt;=0.05")/Table3[[#This Row],[Count]]</f>
        <v>0.16666666666666666</v>
      </c>
      <c r="K24" s="1">
        <f>COUNTIFS(Table2[Sub-Sector],Table3[[#This Row],[Sub-Sector]],Table2[% Away From Day High],"&lt;=0.05")/Table3[[#This Row],[Count]]</f>
        <v>1</v>
      </c>
      <c r="L24" s="1">
        <f>COUNTIFS(Table2[Sub-Sector],Table3[[#This Row],[Sub-Sector]],Table2[% Away From Current Week Low],"&gt;=0.05")/Table3[[#This Row],[Count]]</f>
        <v>0.83333333333333337</v>
      </c>
      <c r="M24" s="1">
        <f>COUNTIFS(Table2[Sub-Sector],Table3[[#This Row],[Sub-Sector]],Table2[% Away From Current Week High],"&lt;=0.05")/Table3[[#This Row],[Count]]</f>
        <v>1</v>
      </c>
      <c r="N24" s="1">
        <f>COUNTIFS(Table2[Sub-Sector],Table3[[#This Row],[Sub-Sector]],Table2[% Away From Current Month Low],"&gt;=0.05")/Table3[[#This Row],[Count]]</f>
        <v>0.83333333333333337</v>
      </c>
      <c r="O24" s="1">
        <f>COUNTIFS(Table2[Sub-Sector],Table3[[#This Row],[Sub-Sector]],Table2[% Away From Current Month High],"&lt;=0.05")/Table3[[#This Row],[Count]]</f>
        <v>0.83333333333333337</v>
      </c>
      <c r="P24" s="1">
        <f>COUNTIFS(Table2[Sub-Sector],Table3[[#This Row],[Sub-Sector]],Table2[% Away From 52W High],"&lt;=10")/Table3[[#This Row],[Count]]</f>
        <v>0</v>
      </c>
      <c r="Q24" s="1">
        <f>COUNTIFS(Table2[Sub-Sector],Table3[[#This Row],[Sub-Sector]],Table2[% Away From 52W Low],"&gt;=10")/Table3[[#This Row],[Count]]</f>
        <v>0.83333333333333337</v>
      </c>
      <c r="R24" s="1">
        <f>COUNTIFS(Table2[Sub-Sector],Table3[[#This Row],[Sub-Sector]],Table2[% Price above 20 EMA],"&gt;=0")/Table3[[#This Row],[Count]]</f>
        <v>0.66666666666666663</v>
      </c>
      <c r="S24" s="1">
        <f>COUNTIFS(Table2[Sub-Sector],Table3[[#This Row],[Sub-Sector]],Table2[% Price above 50 EMA],"&gt;=0")/Table3[[#This Row],[Count]]</f>
        <v>0.5</v>
      </c>
      <c r="T24" s="1">
        <f>COUNTIFS(Table2[Sub-Sector],Table3[[#This Row],[Sub-Sector]],Table2[% Price above 200 EMA],"&gt;=0")/Table3[[#This Row],[Count]]</f>
        <v>0.83333333333333337</v>
      </c>
      <c r="U24" s="1">
        <f>COUNTIFS(Table2[Sub-Sector],Table3[[#This Row],[Sub-Sector]],Table2[Rate of Change - Zone],"Positive")/Table3[[#This Row],[Count]]</f>
        <v>0.5</v>
      </c>
      <c r="V24" s="1">
        <f>COUNTIFS(Table2[Sub-Sector],Table3[[#This Row],[Sub-Sector]],Table2[Sharpe Ratio],"&gt;=0.10")/Table3[[#This Row],[Count]]</f>
        <v>0.5</v>
      </c>
      <c r="W2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353</v>
      </c>
      <c r="X24">
        <f>_xlfn.RANK.AVG(Table3[[#This Row],[Score]],Table3[Score],1)</f>
        <v>42</v>
      </c>
      <c r="Y2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154</v>
      </c>
      <c r="Z24">
        <f>_xlfn.RANK.AVG(Table3[[#This Row],[Score 2 ]],Table3[[Score 2 ]],1)</f>
        <v>23</v>
      </c>
    </row>
    <row r="25" spans="1:26" x14ac:dyDescent="0.3">
      <c r="A25" t="s">
        <v>130</v>
      </c>
      <c r="B25">
        <f>COUNTIFS(Table2[Sub-Sector],Table3[[#This Row],[Sub-Sector]])</f>
        <v>3</v>
      </c>
      <c r="C25" s="1">
        <f>COUNTIFS(Table2[Sub-Sector],Table3[[#This Row],[Sub-Sector]],Table2[Uptrend],"Uptrend")/Table3[[#This Row],[Count]]</f>
        <v>0.33333333333333331</v>
      </c>
      <c r="D25" s="1">
        <f>COUNTIFS(Table2[Sub-Sector],Table3[[#This Row],[Sub-Sector]],Table2[1W Return vs Nifty],"&gt;=5")/Table3[[#This Row],[Count]]</f>
        <v>0</v>
      </c>
      <c r="E25" s="1">
        <f>COUNTIFS(Table2[Sub-Sector],Table3[[#This Row],[Sub-Sector]],Table2[1M Return vs Nifty],"&gt;=5")/Table3[[#This Row],[Count]]</f>
        <v>0.66666666666666663</v>
      </c>
      <c r="F25" s="1">
        <f>COUNTIFS(Table2[Sub-Sector],Table3[[#This Row],[Sub-Sector]],Table2[6M Return vs Nifty],"&gt;=10")/Table3[[#This Row],[Count]]</f>
        <v>0.66666666666666663</v>
      </c>
      <c r="G25" s="1">
        <f>COUNTIFS(Table2[Sub-Sector],Table3[[#This Row],[Sub-Sector]],Table2[1Y Return vs Nifty],"&gt;=10")/Table3[[#This Row],[Count]]</f>
        <v>0.66666666666666663</v>
      </c>
      <c r="H25" s="1">
        <f>COUNTIFS(Table2[Sub-Sector],Table3[[#This Row],[Sub-Sector]],Table2[RSI Exponential â€“ 14D],"&gt;=50")/Table3[[#This Row],[Count]]</f>
        <v>0.66666666666666663</v>
      </c>
      <c r="I25" s="1">
        <f>COUNTIFS(Table2[Sub-Sector],Table3[[#This Row],[Sub-Sector]],Table2[Relative Volume],"&gt;=1")/Table3[[#This Row],[Count]]</f>
        <v>0.33333333333333331</v>
      </c>
      <c r="J25" s="1">
        <f>COUNTIFS(Table2[Sub-Sector],Table3[[#This Row],[Sub-Sector]],Table2[% Away From Day Low],"&gt;=0.05")/Table3[[#This Row],[Count]]</f>
        <v>0</v>
      </c>
      <c r="K25" s="1">
        <f>COUNTIFS(Table2[Sub-Sector],Table3[[#This Row],[Sub-Sector]],Table2[% Away From Day High],"&lt;=0.05")/Table3[[#This Row],[Count]]</f>
        <v>1</v>
      </c>
      <c r="L25" s="1">
        <f>COUNTIFS(Table2[Sub-Sector],Table3[[#This Row],[Sub-Sector]],Table2[% Away From Current Week Low],"&gt;=0.05")/Table3[[#This Row],[Count]]</f>
        <v>0.33333333333333331</v>
      </c>
      <c r="M25" s="1">
        <f>COUNTIFS(Table2[Sub-Sector],Table3[[#This Row],[Sub-Sector]],Table2[% Away From Current Week High],"&lt;=0.05")/Table3[[#This Row],[Count]]</f>
        <v>1</v>
      </c>
      <c r="N25" s="1">
        <f>COUNTIFS(Table2[Sub-Sector],Table3[[#This Row],[Sub-Sector]],Table2[% Away From Current Month Low],"&gt;=0.05")/Table3[[#This Row],[Count]]</f>
        <v>0.33333333333333331</v>
      </c>
      <c r="O25" s="1">
        <f>COUNTIFS(Table2[Sub-Sector],Table3[[#This Row],[Sub-Sector]],Table2[% Away From Current Month High],"&lt;=0.05")/Table3[[#This Row],[Count]]</f>
        <v>0</v>
      </c>
      <c r="P25" s="1">
        <f>COUNTIFS(Table2[Sub-Sector],Table3[[#This Row],[Sub-Sector]],Table2[% Away From 52W High],"&lt;=10")/Table3[[#This Row],[Count]]</f>
        <v>0.33333333333333331</v>
      </c>
      <c r="Q25" s="1">
        <f>COUNTIFS(Table2[Sub-Sector],Table3[[#This Row],[Sub-Sector]],Table2[% Away From 52W Low],"&gt;=10")/Table3[[#This Row],[Count]]</f>
        <v>0.66666666666666663</v>
      </c>
      <c r="R25" s="1">
        <f>COUNTIFS(Table2[Sub-Sector],Table3[[#This Row],[Sub-Sector]],Table2[% Price above 20 EMA],"&gt;=0")/Table3[[#This Row],[Count]]</f>
        <v>0.33333333333333331</v>
      </c>
      <c r="S25" s="1">
        <f>COUNTIFS(Table2[Sub-Sector],Table3[[#This Row],[Sub-Sector]],Table2[% Price above 50 EMA],"&gt;=0")/Table3[[#This Row],[Count]]</f>
        <v>0.33333333333333331</v>
      </c>
      <c r="T25" s="1">
        <f>COUNTIFS(Table2[Sub-Sector],Table3[[#This Row],[Sub-Sector]],Table2[% Price above 200 EMA],"&gt;=0")/Table3[[#This Row],[Count]]</f>
        <v>0.66666666666666663</v>
      </c>
      <c r="U25" s="1">
        <f>COUNTIFS(Table2[Sub-Sector],Table3[[#This Row],[Sub-Sector]],Table2[Rate of Change - Zone],"Positive")/Table3[[#This Row],[Count]]</f>
        <v>0.33333333333333331</v>
      </c>
      <c r="V25" s="1">
        <f>COUNTIFS(Table2[Sub-Sector],Table3[[#This Row],[Sub-Sector]],Table2[Sharpe Ratio],"&gt;=0.10")/Table3[[#This Row],[Count]]</f>
        <v>0.66666666666666663</v>
      </c>
      <c r="W2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342</v>
      </c>
      <c r="X25">
        <f>_xlfn.RANK.AVG(Table3[[#This Row],[Score]],Table3[Score],1)</f>
        <v>37</v>
      </c>
      <c r="Y2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167</v>
      </c>
      <c r="Z25">
        <f>_xlfn.RANK.AVG(Table3[[#This Row],[Score 2 ]],Table3[[Score 2 ]],1)</f>
        <v>24</v>
      </c>
    </row>
    <row r="26" spans="1:26" x14ac:dyDescent="0.3">
      <c r="A26" t="s">
        <v>995</v>
      </c>
      <c r="B26">
        <f>COUNTIFS(Table2[Sub-Sector],Table3[[#This Row],[Sub-Sector]])</f>
        <v>2</v>
      </c>
      <c r="C26" s="1">
        <f>COUNTIFS(Table2[Sub-Sector],Table3[[#This Row],[Sub-Sector]],Table2[Uptrend],"Uptrend")/Table3[[#This Row],[Count]]</f>
        <v>0.5</v>
      </c>
      <c r="D26" s="1">
        <f>COUNTIFS(Table2[Sub-Sector],Table3[[#This Row],[Sub-Sector]],Table2[1W Return vs Nifty],"&gt;=5")/Table3[[#This Row],[Count]]</f>
        <v>0</v>
      </c>
      <c r="E26" s="1">
        <f>COUNTIFS(Table2[Sub-Sector],Table3[[#This Row],[Sub-Sector]],Table2[1M Return vs Nifty],"&gt;=5")/Table3[[#This Row],[Count]]</f>
        <v>0.5</v>
      </c>
      <c r="F26" s="1">
        <f>COUNTIFS(Table2[Sub-Sector],Table3[[#This Row],[Sub-Sector]],Table2[6M Return vs Nifty],"&gt;=10")/Table3[[#This Row],[Count]]</f>
        <v>0.5</v>
      </c>
      <c r="G26" s="1">
        <f>COUNTIFS(Table2[Sub-Sector],Table3[[#This Row],[Sub-Sector]],Table2[1Y Return vs Nifty],"&gt;=10")/Table3[[#This Row],[Count]]</f>
        <v>0.5</v>
      </c>
      <c r="H26" s="1">
        <f>COUNTIFS(Table2[Sub-Sector],Table3[[#This Row],[Sub-Sector]],Table2[RSI Exponential â€“ 14D],"&gt;=50")/Table3[[#This Row],[Count]]</f>
        <v>0</v>
      </c>
      <c r="I26" s="1">
        <f>COUNTIFS(Table2[Sub-Sector],Table3[[#This Row],[Sub-Sector]],Table2[Relative Volume],"&gt;=1")/Table3[[#This Row],[Count]]</f>
        <v>0.5</v>
      </c>
      <c r="J26" s="1">
        <f>COUNTIFS(Table2[Sub-Sector],Table3[[#This Row],[Sub-Sector]],Table2[% Away From Day Low],"&gt;=0.05")/Table3[[#This Row],[Count]]</f>
        <v>0</v>
      </c>
      <c r="K26" s="1">
        <f>COUNTIFS(Table2[Sub-Sector],Table3[[#This Row],[Sub-Sector]],Table2[% Away From Day High],"&lt;=0.05")/Table3[[#This Row],[Count]]</f>
        <v>1</v>
      </c>
      <c r="L26" s="1">
        <f>COUNTIFS(Table2[Sub-Sector],Table3[[#This Row],[Sub-Sector]],Table2[% Away From Current Week Low],"&gt;=0.05")/Table3[[#This Row],[Count]]</f>
        <v>0.5</v>
      </c>
      <c r="M26" s="1">
        <f>COUNTIFS(Table2[Sub-Sector],Table3[[#This Row],[Sub-Sector]],Table2[% Away From Current Week High],"&lt;=0.05")/Table3[[#This Row],[Count]]</f>
        <v>1</v>
      </c>
      <c r="N26" s="1">
        <f>COUNTIFS(Table2[Sub-Sector],Table3[[#This Row],[Sub-Sector]],Table2[% Away From Current Month Low],"&gt;=0.05")/Table3[[#This Row],[Count]]</f>
        <v>0.5</v>
      </c>
      <c r="O26" s="1">
        <f>COUNTIFS(Table2[Sub-Sector],Table3[[#This Row],[Sub-Sector]],Table2[% Away From Current Month High],"&lt;=0.05")/Table3[[#This Row],[Count]]</f>
        <v>0.5</v>
      </c>
      <c r="P26" s="1">
        <f>COUNTIFS(Table2[Sub-Sector],Table3[[#This Row],[Sub-Sector]],Table2[% Away From 52W High],"&lt;=10")/Table3[[#This Row],[Count]]</f>
        <v>0</v>
      </c>
      <c r="Q26" s="1">
        <f>COUNTIFS(Table2[Sub-Sector],Table3[[#This Row],[Sub-Sector]],Table2[% Away From 52W Low],"&gt;=10")/Table3[[#This Row],[Count]]</f>
        <v>1</v>
      </c>
      <c r="R26" s="1">
        <f>COUNTIFS(Table2[Sub-Sector],Table3[[#This Row],[Sub-Sector]],Table2[% Price above 20 EMA],"&gt;=0")/Table3[[#This Row],[Count]]</f>
        <v>0.5</v>
      </c>
      <c r="S26" s="1">
        <f>COUNTIFS(Table2[Sub-Sector],Table3[[#This Row],[Sub-Sector]],Table2[% Price above 50 EMA],"&gt;=0")/Table3[[#This Row],[Count]]</f>
        <v>0.5</v>
      </c>
      <c r="T26" s="1">
        <f>COUNTIFS(Table2[Sub-Sector],Table3[[#This Row],[Sub-Sector]],Table2[% Price above 200 EMA],"&gt;=0")/Table3[[#This Row],[Count]]</f>
        <v>0.5</v>
      </c>
      <c r="U26" s="1">
        <f>COUNTIFS(Table2[Sub-Sector],Table3[[#This Row],[Sub-Sector]],Table2[Rate of Change - Zone],"Positive")/Table3[[#This Row],[Count]]</f>
        <v>0.5</v>
      </c>
      <c r="V26" s="1">
        <f>COUNTIFS(Table2[Sub-Sector],Table3[[#This Row],[Sub-Sector]],Table2[Sharpe Ratio],"&gt;=0.10")/Table3[[#This Row],[Count]]</f>
        <v>0</v>
      </c>
      <c r="W2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334.5</v>
      </c>
      <c r="X26">
        <f>_xlfn.RANK.AVG(Table3[[#This Row],[Score]],Table3[Score],1)</f>
        <v>33.5</v>
      </c>
      <c r="Y2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169.5</v>
      </c>
      <c r="Z26">
        <f>_xlfn.RANK.AVG(Table3[[#This Row],[Score 2 ]],Table3[[Score 2 ]],1)</f>
        <v>26</v>
      </c>
    </row>
    <row r="27" spans="1:26" x14ac:dyDescent="0.3">
      <c r="A27" t="s">
        <v>1111</v>
      </c>
      <c r="B27">
        <f>COUNTIFS(Table2[Sub-Sector],Table3[[#This Row],[Sub-Sector]])</f>
        <v>2</v>
      </c>
      <c r="C27" s="1">
        <f>COUNTIFS(Table2[Sub-Sector],Table3[[#This Row],[Sub-Sector]],Table2[Uptrend],"Uptrend")/Table3[[#This Row],[Count]]</f>
        <v>0.5</v>
      </c>
      <c r="D27" s="1">
        <f>COUNTIFS(Table2[Sub-Sector],Table3[[#This Row],[Sub-Sector]],Table2[1W Return vs Nifty],"&gt;=5")/Table3[[#This Row],[Count]]</f>
        <v>0</v>
      </c>
      <c r="E27" s="1">
        <f>COUNTIFS(Table2[Sub-Sector],Table3[[#This Row],[Sub-Sector]],Table2[1M Return vs Nifty],"&gt;=5")/Table3[[#This Row],[Count]]</f>
        <v>0.5</v>
      </c>
      <c r="F27" s="1">
        <f>COUNTIFS(Table2[Sub-Sector],Table3[[#This Row],[Sub-Sector]],Table2[6M Return vs Nifty],"&gt;=10")/Table3[[#This Row],[Count]]</f>
        <v>0.5</v>
      </c>
      <c r="G27" s="1">
        <f>COUNTIFS(Table2[Sub-Sector],Table3[[#This Row],[Sub-Sector]],Table2[1Y Return vs Nifty],"&gt;=10")/Table3[[#This Row],[Count]]</f>
        <v>0.5</v>
      </c>
      <c r="H27" s="1">
        <f>COUNTIFS(Table2[Sub-Sector],Table3[[#This Row],[Sub-Sector]],Table2[RSI Exponential â€“ 14D],"&gt;=50")/Table3[[#This Row],[Count]]</f>
        <v>0.5</v>
      </c>
      <c r="I27" s="1">
        <f>COUNTIFS(Table2[Sub-Sector],Table3[[#This Row],[Sub-Sector]],Table2[Relative Volume],"&gt;=1")/Table3[[#This Row],[Count]]</f>
        <v>0.5</v>
      </c>
      <c r="J27" s="1">
        <f>COUNTIFS(Table2[Sub-Sector],Table3[[#This Row],[Sub-Sector]],Table2[% Away From Day Low],"&gt;=0.05")/Table3[[#This Row],[Count]]</f>
        <v>0</v>
      </c>
      <c r="K27" s="1">
        <f>COUNTIFS(Table2[Sub-Sector],Table3[[#This Row],[Sub-Sector]],Table2[% Away From Day High],"&lt;=0.05")/Table3[[#This Row],[Count]]</f>
        <v>1</v>
      </c>
      <c r="L27" s="1">
        <f>COUNTIFS(Table2[Sub-Sector],Table3[[#This Row],[Sub-Sector]],Table2[% Away From Current Week Low],"&gt;=0.05")/Table3[[#This Row],[Count]]</f>
        <v>1</v>
      </c>
      <c r="M27" s="1">
        <f>COUNTIFS(Table2[Sub-Sector],Table3[[#This Row],[Sub-Sector]],Table2[% Away From Current Week High],"&lt;=0.05")/Table3[[#This Row],[Count]]</f>
        <v>1</v>
      </c>
      <c r="N27" s="1">
        <f>COUNTIFS(Table2[Sub-Sector],Table3[[#This Row],[Sub-Sector]],Table2[% Away From Current Month Low],"&gt;=0.05")/Table3[[#This Row],[Count]]</f>
        <v>1</v>
      </c>
      <c r="O27" s="1">
        <f>COUNTIFS(Table2[Sub-Sector],Table3[[#This Row],[Sub-Sector]],Table2[% Away From Current Month High],"&lt;=0.05")/Table3[[#This Row],[Count]]</f>
        <v>0</v>
      </c>
      <c r="P27" s="1">
        <f>COUNTIFS(Table2[Sub-Sector],Table3[[#This Row],[Sub-Sector]],Table2[% Away From 52W High],"&lt;=10")/Table3[[#This Row],[Count]]</f>
        <v>0</v>
      </c>
      <c r="Q27" s="1">
        <f>COUNTIFS(Table2[Sub-Sector],Table3[[#This Row],[Sub-Sector]],Table2[% Away From 52W Low],"&gt;=10")/Table3[[#This Row],[Count]]</f>
        <v>1</v>
      </c>
      <c r="R27" s="1">
        <f>COUNTIFS(Table2[Sub-Sector],Table3[[#This Row],[Sub-Sector]],Table2[% Price above 20 EMA],"&gt;=0")/Table3[[#This Row],[Count]]</f>
        <v>0.5</v>
      </c>
      <c r="S27" s="1">
        <f>COUNTIFS(Table2[Sub-Sector],Table3[[#This Row],[Sub-Sector]],Table2[% Price above 50 EMA],"&gt;=0")/Table3[[#This Row],[Count]]</f>
        <v>0.5</v>
      </c>
      <c r="T27" s="1">
        <f>COUNTIFS(Table2[Sub-Sector],Table3[[#This Row],[Sub-Sector]],Table2[% Price above 200 EMA],"&gt;=0")/Table3[[#This Row],[Count]]</f>
        <v>0.5</v>
      </c>
      <c r="U27" s="1">
        <f>COUNTIFS(Table2[Sub-Sector],Table3[[#This Row],[Sub-Sector]],Table2[Rate of Change - Zone],"Positive")/Table3[[#This Row],[Count]]</f>
        <v>0.5</v>
      </c>
      <c r="V27" s="1">
        <f>COUNTIFS(Table2[Sub-Sector],Table3[[#This Row],[Sub-Sector]],Table2[Sharpe Ratio],"&gt;=0.10")/Table3[[#This Row],[Count]]</f>
        <v>0</v>
      </c>
      <c r="W2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334.5</v>
      </c>
      <c r="X27">
        <f>_xlfn.RANK.AVG(Table3[[#This Row],[Score]],Table3[Score],1)</f>
        <v>33.5</v>
      </c>
      <c r="Y2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169.5</v>
      </c>
      <c r="Z27">
        <f>_xlfn.RANK.AVG(Table3[[#This Row],[Score 2 ]],Table3[[Score 2 ]],1)</f>
        <v>26</v>
      </c>
    </row>
    <row r="28" spans="1:26" x14ac:dyDescent="0.3">
      <c r="A28" t="s">
        <v>1000</v>
      </c>
      <c r="B28">
        <f>COUNTIFS(Table2[Sub-Sector],Table3[[#This Row],[Sub-Sector]])</f>
        <v>2</v>
      </c>
      <c r="C28" s="1">
        <f>COUNTIFS(Table2[Sub-Sector],Table3[[#This Row],[Sub-Sector]],Table2[Uptrend],"Uptrend")/Table3[[#This Row],[Count]]</f>
        <v>0</v>
      </c>
      <c r="D28" s="1">
        <f>COUNTIFS(Table2[Sub-Sector],Table3[[#This Row],[Sub-Sector]],Table2[1W Return vs Nifty],"&gt;=5")/Table3[[#This Row],[Count]]</f>
        <v>0.5</v>
      </c>
      <c r="E28" s="1">
        <f>COUNTIFS(Table2[Sub-Sector],Table3[[#This Row],[Sub-Sector]],Table2[1M Return vs Nifty],"&gt;=5")/Table3[[#This Row],[Count]]</f>
        <v>0</v>
      </c>
      <c r="F28" s="1">
        <f>COUNTIFS(Table2[Sub-Sector],Table3[[#This Row],[Sub-Sector]],Table2[6M Return vs Nifty],"&gt;=10")/Table3[[#This Row],[Count]]</f>
        <v>0.5</v>
      </c>
      <c r="G28" s="1">
        <f>COUNTIFS(Table2[Sub-Sector],Table3[[#This Row],[Sub-Sector]],Table2[1Y Return vs Nifty],"&gt;=10")/Table3[[#This Row],[Count]]</f>
        <v>0.5</v>
      </c>
      <c r="H28" s="1">
        <f>COUNTIFS(Table2[Sub-Sector],Table3[[#This Row],[Sub-Sector]],Table2[RSI Exponential â€“ 14D],"&gt;=50")/Table3[[#This Row],[Count]]</f>
        <v>0</v>
      </c>
      <c r="I28" s="1">
        <f>COUNTIFS(Table2[Sub-Sector],Table3[[#This Row],[Sub-Sector]],Table2[Relative Volume],"&gt;=1")/Table3[[#This Row],[Count]]</f>
        <v>0.5</v>
      </c>
      <c r="J28" s="1">
        <f>COUNTIFS(Table2[Sub-Sector],Table3[[#This Row],[Sub-Sector]],Table2[% Away From Day Low],"&gt;=0.05")/Table3[[#This Row],[Count]]</f>
        <v>0.5</v>
      </c>
      <c r="K28" s="1">
        <f>COUNTIFS(Table2[Sub-Sector],Table3[[#This Row],[Sub-Sector]],Table2[% Away From Day High],"&lt;=0.05")/Table3[[#This Row],[Count]]</f>
        <v>1</v>
      </c>
      <c r="L28" s="1">
        <f>COUNTIFS(Table2[Sub-Sector],Table3[[#This Row],[Sub-Sector]],Table2[% Away From Current Week Low],"&gt;=0.05")/Table3[[#This Row],[Count]]</f>
        <v>1</v>
      </c>
      <c r="M28" s="1">
        <f>COUNTIFS(Table2[Sub-Sector],Table3[[#This Row],[Sub-Sector]],Table2[% Away From Current Week High],"&lt;=0.05")/Table3[[#This Row],[Count]]</f>
        <v>1</v>
      </c>
      <c r="N28" s="1">
        <f>COUNTIFS(Table2[Sub-Sector],Table3[[#This Row],[Sub-Sector]],Table2[% Away From Current Month Low],"&gt;=0.05")/Table3[[#This Row],[Count]]</f>
        <v>1</v>
      </c>
      <c r="O28" s="1">
        <f>COUNTIFS(Table2[Sub-Sector],Table3[[#This Row],[Sub-Sector]],Table2[% Away From Current Month High],"&lt;=0.05")/Table3[[#This Row],[Count]]</f>
        <v>1</v>
      </c>
      <c r="P28" s="1">
        <f>COUNTIFS(Table2[Sub-Sector],Table3[[#This Row],[Sub-Sector]],Table2[% Away From 52W High],"&lt;=10")/Table3[[#This Row],[Count]]</f>
        <v>0</v>
      </c>
      <c r="Q28" s="1">
        <f>COUNTIFS(Table2[Sub-Sector],Table3[[#This Row],[Sub-Sector]],Table2[% Away From 52W Low],"&gt;=10")/Table3[[#This Row],[Count]]</f>
        <v>1</v>
      </c>
      <c r="R28" s="1">
        <f>COUNTIFS(Table2[Sub-Sector],Table3[[#This Row],[Sub-Sector]],Table2[% Price above 20 EMA],"&gt;=0")/Table3[[#This Row],[Count]]</f>
        <v>0.5</v>
      </c>
      <c r="S28" s="1">
        <f>COUNTIFS(Table2[Sub-Sector],Table3[[#This Row],[Sub-Sector]],Table2[% Price above 50 EMA],"&gt;=0")/Table3[[#This Row],[Count]]</f>
        <v>0.5</v>
      </c>
      <c r="T28" s="1">
        <f>COUNTIFS(Table2[Sub-Sector],Table3[[#This Row],[Sub-Sector]],Table2[% Price above 200 EMA],"&gt;=0")/Table3[[#This Row],[Count]]</f>
        <v>0.5</v>
      </c>
      <c r="U28" s="1">
        <f>COUNTIFS(Table2[Sub-Sector],Table3[[#This Row],[Sub-Sector]],Table2[Rate of Change - Zone],"Positive")/Table3[[#This Row],[Count]]</f>
        <v>0.5</v>
      </c>
      <c r="V28" s="1">
        <f>COUNTIFS(Table2[Sub-Sector],Table3[[#This Row],[Sub-Sector]],Table2[Sharpe Ratio],"&gt;=0.10")/Table3[[#This Row],[Count]]</f>
        <v>0</v>
      </c>
      <c r="W2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377.5</v>
      </c>
      <c r="X28">
        <f>_xlfn.RANK.AVG(Table3[[#This Row],[Score]],Table3[Score],1)</f>
        <v>46</v>
      </c>
      <c r="Y2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169.5</v>
      </c>
      <c r="Z28">
        <f>_xlfn.RANK.AVG(Table3[[#This Row],[Score 2 ]],Table3[[Score 2 ]],1)</f>
        <v>26</v>
      </c>
    </row>
    <row r="29" spans="1:26" x14ac:dyDescent="0.3">
      <c r="A29" t="s">
        <v>227</v>
      </c>
      <c r="B29">
        <f>COUNTIFS(Table2[Sub-Sector],Table3[[#This Row],[Sub-Sector]])</f>
        <v>8</v>
      </c>
      <c r="C29" s="1">
        <f>COUNTIFS(Table2[Sub-Sector],Table3[[#This Row],[Sub-Sector]],Table2[Uptrend],"Uptrend")/Table3[[#This Row],[Count]]</f>
        <v>0.875</v>
      </c>
      <c r="D29" s="1">
        <f>COUNTIFS(Table2[Sub-Sector],Table3[[#This Row],[Sub-Sector]],Table2[1W Return vs Nifty],"&gt;=5")/Table3[[#This Row],[Count]]</f>
        <v>0.125</v>
      </c>
      <c r="E29" s="1">
        <f>COUNTIFS(Table2[Sub-Sector],Table3[[#This Row],[Sub-Sector]],Table2[1M Return vs Nifty],"&gt;=5")/Table3[[#This Row],[Count]]</f>
        <v>0.125</v>
      </c>
      <c r="F29" s="1">
        <f>COUNTIFS(Table2[Sub-Sector],Table3[[#This Row],[Sub-Sector]],Table2[6M Return vs Nifty],"&gt;=10")/Table3[[#This Row],[Count]]</f>
        <v>0.625</v>
      </c>
      <c r="G29" s="1">
        <f>COUNTIFS(Table2[Sub-Sector],Table3[[#This Row],[Sub-Sector]],Table2[1Y Return vs Nifty],"&gt;=10")/Table3[[#This Row],[Count]]</f>
        <v>1</v>
      </c>
      <c r="H29" s="1">
        <f>COUNTIFS(Table2[Sub-Sector],Table3[[#This Row],[Sub-Sector]],Table2[RSI Exponential â€“ 14D],"&gt;=50")/Table3[[#This Row],[Count]]</f>
        <v>0.125</v>
      </c>
      <c r="I29" s="1">
        <f>COUNTIFS(Table2[Sub-Sector],Table3[[#This Row],[Sub-Sector]],Table2[Relative Volume],"&gt;=1")/Table3[[#This Row],[Count]]</f>
        <v>0.25</v>
      </c>
      <c r="J29" s="1">
        <f>COUNTIFS(Table2[Sub-Sector],Table3[[#This Row],[Sub-Sector]],Table2[% Away From Day Low],"&gt;=0.05")/Table3[[#This Row],[Count]]</f>
        <v>0.125</v>
      </c>
      <c r="K29" s="1">
        <f>COUNTIFS(Table2[Sub-Sector],Table3[[#This Row],[Sub-Sector]],Table2[% Away From Day High],"&lt;=0.05")/Table3[[#This Row],[Count]]</f>
        <v>1</v>
      </c>
      <c r="L29" s="1">
        <f>COUNTIFS(Table2[Sub-Sector],Table3[[#This Row],[Sub-Sector]],Table2[% Away From Current Week Low],"&gt;=0.05")/Table3[[#This Row],[Count]]</f>
        <v>0.625</v>
      </c>
      <c r="M29" s="1">
        <f>COUNTIFS(Table2[Sub-Sector],Table3[[#This Row],[Sub-Sector]],Table2[% Away From Current Week High],"&lt;=0.05")/Table3[[#This Row],[Count]]</f>
        <v>1</v>
      </c>
      <c r="N29" s="1">
        <f>COUNTIFS(Table2[Sub-Sector],Table3[[#This Row],[Sub-Sector]],Table2[% Away From Current Month Low],"&gt;=0.05")/Table3[[#This Row],[Count]]</f>
        <v>0.625</v>
      </c>
      <c r="O29" s="1">
        <f>COUNTIFS(Table2[Sub-Sector],Table3[[#This Row],[Sub-Sector]],Table2[% Away From Current Month High],"&lt;=0.05")/Table3[[#This Row],[Count]]</f>
        <v>0.75</v>
      </c>
      <c r="P29" s="1">
        <f>COUNTIFS(Table2[Sub-Sector],Table3[[#This Row],[Sub-Sector]],Table2[% Away From 52W High],"&lt;=10")/Table3[[#This Row],[Count]]</f>
        <v>0.75</v>
      </c>
      <c r="Q29" s="1">
        <f>COUNTIFS(Table2[Sub-Sector],Table3[[#This Row],[Sub-Sector]],Table2[% Away From 52W Low],"&gt;=10")/Table3[[#This Row],[Count]]</f>
        <v>1</v>
      </c>
      <c r="R29" s="1">
        <f>COUNTIFS(Table2[Sub-Sector],Table3[[#This Row],[Sub-Sector]],Table2[% Price above 20 EMA],"&gt;=0")/Table3[[#This Row],[Count]]</f>
        <v>0.5</v>
      </c>
      <c r="S29" s="1">
        <f>COUNTIFS(Table2[Sub-Sector],Table3[[#This Row],[Sub-Sector]],Table2[% Price above 50 EMA],"&gt;=0")/Table3[[#This Row],[Count]]</f>
        <v>0.625</v>
      </c>
      <c r="T29" s="1">
        <f>COUNTIFS(Table2[Sub-Sector],Table3[[#This Row],[Sub-Sector]],Table2[% Price above 200 EMA],"&gt;=0")/Table3[[#This Row],[Count]]</f>
        <v>1</v>
      </c>
      <c r="U29" s="1">
        <f>COUNTIFS(Table2[Sub-Sector],Table3[[#This Row],[Sub-Sector]],Table2[Rate of Change - Zone],"Positive")/Table3[[#This Row],[Count]]</f>
        <v>0.25</v>
      </c>
      <c r="V29" s="1">
        <f>COUNTIFS(Table2[Sub-Sector],Table3[[#This Row],[Sub-Sector]],Table2[Sharpe Ratio],"&gt;=0.10")/Table3[[#This Row],[Count]]</f>
        <v>0.375</v>
      </c>
      <c r="W2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281.5</v>
      </c>
      <c r="X29">
        <f>_xlfn.RANK.AVG(Table3[[#This Row],[Score]],Table3[Score],1)</f>
        <v>18</v>
      </c>
      <c r="Y2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174</v>
      </c>
      <c r="Z29">
        <f>_xlfn.RANK.AVG(Table3[[#This Row],[Score 2 ]],Table3[[Score 2 ]],1)</f>
        <v>28</v>
      </c>
    </row>
    <row r="30" spans="1:26" x14ac:dyDescent="0.3">
      <c r="A30" t="s">
        <v>83</v>
      </c>
      <c r="B30">
        <f>COUNTIFS(Table2[Sub-Sector],Table3[[#This Row],[Sub-Sector]])</f>
        <v>5</v>
      </c>
      <c r="C30" s="1">
        <f>COUNTIFS(Table2[Sub-Sector],Table3[[#This Row],[Sub-Sector]],Table2[Uptrend],"Uptrend")/Table3[[#This Row],[Count]]</f>
        <v>0.8</v>
      </c>
      <c r="D30" s="1">
        <f>COUNTIFS(Table2[Sub-Sector],Table3[[#This Row],[Sub-Sector]],Table2[1W Return vs Nifty],"&gt;=5")/Table3[[#This Row],[Count]]</f>
        <v>0</v>
      </c>
      <c r="E30" s="1">
        <f>COUNTIFS(Table2[Sub-Sector],Table3[[#This Row],[Sub-Sector]],Table2[1M Return vs Nifty],"&gt;=5")/Table3[[#This Row],[Count]]</f>
        <v>0.4</v>
      </c>
      <c r="F30" s="1">
        <f>COUNTIFS(Table2[Sub-Sector],Table3[[#This Row],[Sub-Sector]],Table2[6M Return vs Nifty],"&gt;=10")/Table3[[#This Row],[Count]]</f>
        <v>0.6</v>
      </c>
      <c r="G30" s="1">
        <f>COUNTIFS(Table2[Sub-Sector],Table3[[#This Row],[Sub-Sector]],Table2[1Y Return vs Nifty],"&gt;=10")/Table3[[#This Row],[Count]]</f>
        <v>0.6</v>
      </c>
      <c r="H30" s="1">
        <f>COUNTIFS(Table2[Sub-Sector],Table3[[#This Row],[Sub-Sector]],Table2[RSI Exponential â€“ 14D],"&gt;=50")/Table3[[#This Row],[Count]]</f>
        <v>0.2</v>
      </c>
      <c r="I30" s="1">
        <f>COUNTIFS(Table2[Sub-Sector],Table3[[#This Row],[Sub-Sector]],Table2[Relative Volume],"&gt;=1")/Table3[[#This Row],[Count]]</f>
        <v>0.6</v>
      </c>
      <c r="J30" s="1">
        <f>COUNTIFS(Table2[Sub-Sector],Table3[[#This Row],[Sub-Sector]],Table2[% Away From Day Low],"&gt;=0.05")/Table3[[#This Row],[Count]]</f>
        <v>0</v>
      </c>
      <c r="K30" s="1">
        <f>COUNTIFS(Table2[Sub-Sector],Table3[[#This Row],[Sub-Sector]],Table2[% Away From Day High],"&lt;=0.05")/Table3[[#This Row],[Count]]</f>
        <v>1</v>
      </c>
      <c r="L30" s="1">
        <f>COUNTIFS(Table2[Sub-Sector],Table3[[#This Row],[Sub-Sector]],Table2[% Away From Current Week Low],"&gt;=0.05")/Table3[[#This Row],[Count]]</f>
        <v>0.4</v>
      </c>
      <c r="M30" s="1">
        <f>COUNTIFS(Table2[Sub-Sector],Table3[[#This Row],[Sub-Sector]],Table2[% Away From Current Week High],"&lt;=0.05")/Table3[[#This Row],[Count]]</f>
        <v>0.6</v>
      </c>
      <c r="N30" s="1">
        <f>COUNTIFS(Table2[Sub-Sector],Table3[[#This Row],[Sub-Sector]],Table2[% Away From Current Month Low],"&gt;=0.05")/Table3[[#This Row],[Count]]</f>
        <v>0.4</v>
      </c>
      <c r="O30" s="1">
        <f>COUNTIFS(Table2[Sub-Sector],Table3[[#This Row],[Sub-Sector]],Table2[% Away From Current Month High],"&lt;=0.05")/Table3[[#This Row],[Count]]</f>
        <v>0</v>
      </c>
      <c r="P30" s="1">
        <f>COUNTIFS(Table2[Sub-Sector],Table3[[#This Row],[Sub-Sector]],Table2[% Away From 52W High],"&lt;=10")/Table3[[#This Row],[Count]]</f>
        <v>0.4</v>
      </c>
      <c r="Q30" s="1">
        <f>COUNTIFS(Table2[Sub-Sector],Table3[[#This Row],[Sub-Sector]],Table2[% Away From 52W Low],"&gt;=10")/Table3[[#This Row],[Count]]</f>
        <v>0.8</v>
      </c>
      <c r="R30" s="1">
        <f>COUNTIFS(Table2[Sub-Sector],Table3[[#This Row],[Sub-Sector]],Table2[% Price above 20 EMA],"&gt;=0")/Table3[[#This Row],[Count]]</f>
        <v>0.4</v>
      </c>
      <c r="S30" s="1">
        <f>COUNTIFS(Table2[Sub-Sector],Table3[[#This Row],[Sub-Sector]],Table2[% Price above 50 EMA],"&gt;=0")/Table3[[#This Row],[Count]]</f>
        <v>0.4</v>
      </c>
      <c r="T30" s="1">
        <f>COUNTIFS(Table2[Sub-Sector],Table3[[#This Row],[Sub-Sector]],Table2[% Price above 200 EMA],"&gt;=0")/Table3[[#This Row],[Count]]</f>
        <v>0.8</v>
      </c>
      <c r="U30" s="1">
        <f>COUNTIFS(Table2[Sub-Sector],Table3[[#This Row],[Sub-Sector]],Table2[Rate of Change - Zone],"Positive")/Table3[[#This Row],[Count]]</f>
        <v>0.2</v>
      </c>
      <c r="V30" s="1">
        <f>COUNTIFS(Table2[Sub-Sector],Table3[[#This Row],[Sub-Sector]],Table2[Sharpe Ratio],"&gt;=0.10")/Table3[[#This Row],[Count]]</f>
        <v>0.4</v>
      </c>
      <c r="W3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309</v>
      </c>
      <c r="X30">
        <f>_xlfn.RANK.AVG(Table3[[#This Row],[Score]],Table3[Score],1)</f>
        <v>22</v>
      </c>
      <c r="Y3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175.5</v>
      </c>
      <c r="Z30">
        <f>_xlfn.RANK.AVG(Table3[[#This Row],[Score 2 ]],Table3[[Score 2 ]],1)</f>
        <v>29</v>
      </c>
    </row>
    <row r="31" spans="1:26" x14ac:dyDescent="0.3">
      <c r="A31" t="s">
        <v>146</v>
      </c>
      <c r="B31">
        <f>COUNTIFS(Table2[Sub-Sector],Table3[[#This Row],[Sub-Sector]])</f>
        <v>3</v>
      </c>
      <c r="C31" s="1">
        <f>COUNTIFS(Table2[Sub-Sector],Table3[[#This Row],[Sub-Sector]],Table2[Uptrend],"Uptrend")/Table3[[#This Row],[Count]]</f>
        <v>0.66666666666666663</v>
      </c>
      <c r="D31" s="1">
        <f>COUNTIFS(Table2[Sub-Sector],Table3[[#This Row],[Sub-Sector]],Table2[1W Return vs Nifty],"&gt;=5")/Table3[[#This Row],[Count]]</f>
        <v>0</v>
      </c>
      <c r="E31" s="1">
        <f>COUNTIFS(Table2[Sub-Sector],Table3[[#This Row],[Sub-Sector]],Table2[1M Return vs Nifty],"&gt;=5")/Table3[[#This Row],[Count]]</f>
        <v>0.33333333333333331</v>
      </c>
      <c r="F31" s="1">
        <f>COUNTIFS(Table2[Sub-Sector],Table3[[#This Row],[Sub-Sector]],Table2[6M Return vs Nifty],"&gt;=10")/Table3[[#This Row],[Count]]</f>
        <v>0.33333333333333331</v>
      </c>
      <c r="G31" s="1">
        <f>COUNTIFS(Table2[Sub-Sector],Table3[[#This Row],[Sub-Sector]],Table2[1Y Return vs Nifty],"&gt;=10")/Table3[[#This Row],[Count]]</f>
        <v>0.66666666666666663</v>
      </c>
      <c r="H31" s="1">
        <f>COUNTIFS(Table2[Sub-Sector],Table3[[#This Row],[Sub-Sector]],Table2[RSI Exponential â€“ 14D],"&gt;=50")/Table3[[#This Row],[Count]]</f>
        <v>0.33333333333333331</v>
      </c>
      <c r="I31" s="1">
        <f>COUNTIFS(Table2[Sub-Sector],Table3[[#This Row],[Sub-Sector]],Table2[Relative Volume],"&gt;=1")/Table3[[#This Row],[Count]]</f>
        <v>0.33333333333333331</v>
      </c>
      <c r="J31" s="1">
        <f>COUNTIFS(Table2[Sub-Sector],Table3[[#This Row],[Sub-Sector]],Table2[% Away From Day Low],"&gt;=0.05")/Table3[[#This Row],[Count]]</f>
        <v>0</v>
      </c>
      <c r="K31" s="1">
        <f>COUNTIFS(Table2[Sub-Sector],Table3[[#This Row],[Sub-Sector]],Table2[% Away From Day High],"&lt;=0.05")/Table3[[#This Row],[Count]]</f>
        <v>1</v>
      </c>
      <c r="L31" s="1">
        <f>COUNTIFS(Table2[Sub-Sector],Table3[[#This Row],[Sub-Sector]],Table2[% Away From Current Week Low],"&gt;=0.05")/Table3[[#This Row],[Count]]</f>
        <v>0.66666666666666663</v>
      </c>
      <c r="M31" s="1">
        <f>COUNTIFS(Table2[Sub-Sector],Table3[[#This Row],[Sub-Sector]],Table2[% Away From Current Week High],"&lt;=0.05")/Table3[[#This Row],[Count]]</f>
        <v>1</v>
      </c>
      <c r="N31" s="1">
        <f>COUNTIFS(Table2[Sub-Sector],Table3[[#This Row],[Sub-Sector]],Table2[% Away From Current Month Low],"&gt;=0.05")/Table3[[#This Row],[Count]]</f>
        <v>0.66666666666666663</v>
      </c>
      <c r="O31" s="1">
        <f>COUNTIFS(Table2[Sub-Sector],Table3[[#This Row],[Sub-Sector]],Table2[% Away From Current Month High],"&lt;=0.05")/Table3[[#This Row],[Count]]</f>
        <v>0</v>
      </c>
      <c r="P31" s="1">
        <f>COUNTIFS(Table2[Sub-Sector],Table3[[#This Row],[Sub-Sector]],Table2[% Away From 52W High],"&lt;=10")/Table3[[#This Row],[Count]]</f>
        <v>0.33333333333333331</v>
      </c>
      <c r="Q31" s="1">
        <f>COUNTIFS(Table2[Sub-Sector],Table3[[#This Row],[Sub-Sector]],Table2[% Away From 52W Low],"&gt;=10")/Table3[[#This Row],[Count]]</f>
        <v>1</v>
      </c>
      <c r="R31" s="1">
        <f>COUNTIFS(Table2[Sub-Sector],Table3[[#This Row],[Sub-Sector]],Table2[% Price above 20 EMA],"&gt;=0")/Table3[[#This Row],[Count]]</f>
        <v>0.33333333333333331</v>
      </c>
      <c r="S31" s="1">
        <f>COUNTIFS(Table2[Sub-Sector],Table3[[#This Row],[Sub-Sector]],Table2[% Price above 50 EMA],"&gt;=0")/Table3[[#This Row],[Count]]</f>
        <v>0.66666666666666663</v>
      </c>
      <c r="T31" s="1">
        <f>COUNTIFS(Table2[Sub-Sector],Table3[[#This Row],[Sub-Sector]],Table2[% Price above 200 EMA],"&gt;=0")/Table3[[#This Row],[Count]]</f>
        <v>0.66666666666666663</v>
      </c>
      <c r="U31" s="1">
        <f>COUNTIFS(Table2[Sub-Sector],Table3[[#This Row],[Sub-Sector]],Table2[Rate of Change - Zone],"Positive")/Table3[[#This Row],[Count]]</f>
        <v>0.66666666666666663</v>
      </c>
      <c r="V31" s="1">
        <f>COUNTIFS(Table2[Sub-Sector],Table3[[#This Row],[Sub-Sector]],Table2[Sharpe Ratio],"&gt;=0.10")/Table3[[#This Row],[Count]]</f>
        <v>0.33333333333333331</v>
      </c>
      <c r="W3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331</v>
      </c>
      <c r="X31">
        <f>_xlfn.RANK.AVG(Table3[[#This Row],[Score]],Table3[Score],1)</f>
        <v>32</v>
      </c>
      <c r="Y3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179.5</v>
      </c>
      <c r="Z31">
        <f>_xlfn.RANK.AVG(Table3[[#This Row],[Score 2 ]],Table3[[Score 2 ]],1)</f>
        <v>30</v>
      </c>
    </row>
    <row r="32" spans="1:26" x14ac:dyDescent="0.3">
      <c r="A32" t="s">
        <v>63</v>
      </c>
      <c r="B32">
        <f>COUNTIFS(Table2[Sub-Sector],Table3[[#This Row],[Sub-Sector]])</f>
        <v>3</v>
      </c>
      <c r="C32" s="1">
        <f>COUNTIFS(Table2[Sub-Sector],Table3[[#This Row],[Sub-Sector]],Table2[Uptrend],"Uptrend")/Table3[[#This Row],[Count]]</f>
        <v>0</v>
      </c>
      <c r="D32" s="1">
        <f>COUNTIFS(Table2[Sub-Sector],Table3[[#This Row],[Sub-Sector]],Table2[1W Return vs Nifty],"&gt;=5")/Table3[[#This Row],[Count]]</f>
        <v>0</v>
      </c>
      <c r="E32" s="1">
        <f>COUNTIFS(Table2[Sub-Sector],Table3[[#This Row],[Sub-Sector]],Table2[1M Return vs Nifty],"&gt;=5")/Table3[[#This Row],[Count]]</f>
        <v>0</v>
      </c>
      <c r="F32" s="1">
        <f>COUNTIFS(Table2[Sub-Sector],Table3[[#This Row],[Sub-Sector]],Table2[6M Return vs Nifty],"&gt;=10")/Table3[[#This Row],[Count]]</f>
        <v>0.66666666666666663</v>
      </c>
      <c r="G32" s="1">
        <f>COUNTIFS(Table2[Sub-Sector],Table3[[#This Row],[Sub-Sector]],Table2[1Y Return vs Nifty],"&gt;=10")/Table3[[#This Row],[Count]]</f>
        <v>0.66666666666666663</v>
      </c>
      <c r="H32" s="1">
        <f>COUNTIFS(Table2[Sub-Sector],Table3[[#This Row],[Sub-Sector]],Table2[RSI Exponential â€“ 14D],"&gt;=50")/Table3[[#This Row],[Count]]</f>
        <v>0</v>
      </c>
      <c r="I32" s="1">
        <f>COUNTIFS(Table2[Sub-Sector],Table3[[#This Row],[Sub-Sector]],Table2[Relative Volume],"&gt;=1")/Table3[[#This Row],[Count]]</f>
        <v>0</v>
      </c>
      <c r="J32" s="1">
        <f>COUNTIFS(Table2[Sub-Sector],Table3[[#This Row],[Sub-Sector]],Table2[% Away From Day Low],"&gt;=0.05")/Table3[[#This Row],[Count]]</f>
        <v>0</v>
      </c>
      <c r="K32" s="1">
        <f>COUNTIFS(Table2[Sub-Sector],Table3[[#This Row],[Sub-Sector]],Table2[% Away From Day High],"&lt;=0.05")/Table3[[#This Row],[Count]]</f>
        <v>1</v>
      </c>
      <c r="L32" s="1">
        <f>COUNTIFS(Table2[Sub-Sector],Table3[[#This Row],[Sub-Sector]],Table2[% Away From Current Week Low],"&gt;=0.05")/Table3[[#This Row],[Count]]</f>
        <v>0.33333333333333331</v>
      </c>
      <c r="M32" s="1">
        <f>COUNTIFS(Table2[Sub-Sector],Table3[[#This Row],[Sub-Sector]],Table2[% Away From Current Week High],"&lt;=0.05")/Table3[[#This Row],[Count]]</f>
        <v>0.66666666666666663</v>
      </c>
      <c r="N32" s="1">
        <f>COUNTIFS(Table2[Sub-Sector],Table3[[#This Row],[Sub-Sector]],Table2[% Away From Current Month Low],"&gt;=0.05")/Table3[[#This Row],[Count]]</f>
        <v>0.33333333333333331</v>
      </c>
      <c r="O32" s="1">
        <f>COUNTIFS(Table2[Sub-Sector],Table3[[#This Row],[Sub-Sector]],Table2[% Away From Current Month High],"&lt;=0.05")/Table3[[#This Row],[Count]]</f>
        <v>0.66666666666666663</v>
      </c>
      <c r="P32" s="1">
        <f>COUNTIFS(Table2[Sub-Sector],Table3[[#This Row],[Sub-Sector]],Table2[% Away From 52W High],"&lt;=10")/Table3[[#This Row],[Count]]</f>
        <v>0</v>
      </c>
      <c r="Q32" s="1">
        <f>COUNTIFS(Table2[Sub-Sector],Table3[[#This Row],[Sub-Sector]],Table2[% Away From 52W Low],"&gt;=10")/Table3[[#This Row],[Count]]</f>
        <v>1</v>
      </c>
      <c r="R32" s="1">
        <f>COUNTIFS(Table2[Sub-Sector],Table3[[#This Row],[Sub-Sector]],Table2[% Price above 20 EMA],"&gt;=0")/Table3[[#This Row],[Count]]</f>
        <v>0</v>
      </c>
      <c r="S32" s="1">
        <f>COUNTIFS(Table2[Sub-Sector],Table3[[#This Row],[Sub-Sector]],Table2[% Price above 50 EMA],"&gt;=0")/Table3[[#This Row],[Count]]</f>
        <v>0</v>
      </c>
      <c r="T32" s="1">
        <f>COUNTIFS(Table2[Sub-Sector],Table3[[#This Row],[Sub-Sector]],Table2[% Price above 200 EMA],"&gt;=0")/Table3[[#This Row],[Count]]</f>
        <v>1</v>
      </c>
      <c r="U32" s="1">
        <f>COUNTIFS(Table2[Sub-Sector],Table3[[#This Row],[Sub-Sector]],Table2[Rate of Change - Zone],"Positive")/Table3[[#This Row],[Count]]</f>
        <v>0.66666666666666663</v>
      </c>
      <c r="V32" s="1">
        <f>COUNTIFS(Table2[Sub-Sector],Table3[[#This Row],[Sub-Sector]],Table2[Sharpe Ratio],"&gt;=0.10")/Table3[[#This Row],[Count]]</f>
        <v>0.33333333333333331</v>
      </c>
      <c r="W3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468</v>
      </c>
      <c r="X32">
        <f>_xlfn.RANK.AVG(Table3[[#This Row],[Score]],Table3[Score],1)</f>
        <v>70</v>
      </c>
      <c r="Y3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183.5</v>
      </c>
      <c r="Z32">
        <f>_xlfn.RANK.AVG(Table3[[#This Row],[Score 2 ]],Table3[[Score 2 ]],1)</f>
        <v>31</v>
      </c>
    </row>
    <row r="33" spans="1:26" x14ac:dyDescent="0.3">
      <c r="A33" t="s">
        <v>57</v>
      </c>
      <c r="B33">
        <f>COUNTIFS(Table2[Sub-Sector],Table3[[#This Row],[Sub-Sector]])</f>
        <v>4</v>
      </c>
      <c r="C33" s="1">
        <f>COUNTIFS(Table2[Sub-Sector],Table3[[#This Row],[Sub-Sector]],Table2[Uptrend],"Uptrend")/Table3[[#This Row],[Count]]</f>
        <v>0.75</v>
      </c>
      <c r="D33" s="1">
        <f>COUNTIFS(Table2[Sub-Sector],Table3[[#This Row],[Sub-Sector]],Table2[1W Return vs Nifty],"&gt;=5")/Table3[[#This Row],[Count]]</f>
        <v>0</v>
      </c>
      <c r="E33" s="1">
        <f>COUNTIFS(Table2[Sub-Sector],Table3[[#This Row],[Sub-Sector]],Table2[1M Return vs Nifty],"&gt;=5")/Table3[[#This Row],[Count]]</f>
        <v>0.25</v>
      </c>
      <c r="F33" s="1">
        <f>COUNTIFS(Table2[Sub-Sector],Table3[[#This Row],[Sub-Sector]],Table2[6M Return vs Nifty],"&gt;=10")/Table3[[#This Row],[Count]]</f>
        <v>0.25</v>
      </c>
      <c r="G33" s="1">
        <f>COUNTIFS(Table2[Sub-Sector],Table3[[#This Row],[Sub-Sector]],Table2[1Y Return vs Nifty],"&gt;=10")/Table3[[#This Row],[Count]]</f>
        <v>1</v>
      </c>
      <c r="H33" s="1">
        <f>COUNTIFS(Table2[Sub-Sector],Table3[[#This Row],[Sub-Sector]],Table2[RSI Exponential â€“ 14D],"&gt;=50")/Table3[[#This Row],[Count]]</f>
        <v>0.25</v>
      </c>
      <c r="I33" s="1">
        <f>COUNTIFS(Table2[Sub-Sector],Table3[[#This Row],[Sub-Sector]],Table2[Relative Volume],"&gt;=1")/Table3[[#This Row],[Count]]</f>
        <v>0.5</v>
      </c>
      <c r="J33" s="1">
        <f>COUNTIFS(Table2[Sub-Sector],Table3[[#This Row],[Sub-Sector]],Table2[% Away From Day Low],"&gt;=0.05")/Table3[[#This Row],[Count]]</f>
        <v>0</v>
      </c>
      <c r="K33" s="1">
        <f>COUNTIFS(Table2[Sub-Sector],Table3[[#This Row],[Sub-Sector]],Table2[% Away From Day High],"&lt;=0.05")/Table3[[#This Row],[Count]]</f>
        <v>1</v>
      </c>
      <c r="L33" s="1">
        <f>COUNTIFS(Table2[Sub-Sector],Table3[[#This Row],[Sub-Sector]],Table2[% Away From Current Week Low],"&gt;=0.05")/Table3[[#This Row],[Count]]</f>
        <v>0.25</v>
      </c>
      <c r="M33" s="1">
        <f>COUNTIFS(Table2[Sub-Sector],Table3[[#This Row],[Sub-Sector]],Table2[% Away From Current Week High],"&lt;=0.05")/Table3[[#This Row],[Count]]</f>
        <v>1</v>
      </c>
      <c r="N33" s="1">
        <f>COUNTIFS(Table2[Sub-Sector],Table3[[#This Row],[Sub-Sector]],Table2[% Away From Current Month Low],"&gt;=0.05")/Table3[[#This Row],[Count]]</f>
        <v>0.25</v>
      </c>
      <c r="O33" s="1">
        <f>COUNTIFS(Table2[Sub-Sector],Table3[[#This Row],[Sub-Sector]],Table2[% Away From Current Month High],"&lt;=0.05")/Table3[[#This Row],[Count]]</f>
        <v>0.5</v>
      </c>
      <c r="P33" s="1">
        <f>COUNTIFS(Table2[Sub-Sector],Table3[[#This Row],[Sub-Sector]],Table2[% Away From 52W High],"&lt;=10")/Table3[[#This Row],[Count]]</f>
        <v>0.25</v>
      </c>
      <c r="Q33" s="1">
        <f>COUNTIFS(Table2[Sub-Sector],Table3[[#This Row],[Sub-Sector]],Table2[% Away From 52W Low],"&gt;=10")/Table3[[#This Row],[Count]]</f>
        <v>1</v>
      </c>
      <c r="R33" s="1">
        <f>COUNTIFS(Table2[Sub-Sector],Table3[[#This Row],[Sub-Sector]],Table2[% Price above 20 EMA],"&gt;=0")/Table3[[#This Row],[Count]]</f>
        <v>0</v>
      </c>
      <c r="S33" s="1">
        <f>COUNTIFS(Table2[Sub-Sector],Table3[[#This Row],[Sub-Sector]],Table2[% Price above 50 EMA],"&gt;=0")/Table3[[#This Row],[Count]]</f>
        <v>0.5</v>
      </c>
      <c r="T33" s="1">
        <f>COUNTIFS(Table2[Sub-Sector],Table3[[#This Row],[Sub-Sector]],Table2[% Price above 200 EMA],"&gt;=0")/Table3[[#This Row],[Count]]</f>
        <v>1</v>
      </c>
      <c r="U33" s="1">
        <f>COUNTIFS(Table2[Sub-Sector],Table3[[#This Row],[Sub-Sector]],Table2[Rate of Change - Zone],"Positive")/Table3[[#This Row],[Count]]</f>
        <v>0.25</v>
      </c>
      <c r="V33" s="1">
        <f>COUNTIFS(Table2[Sub-Sector],Table3[[#This Row],[Sub-Sector]],Table2[Sharpe Ratio],"&gt;=0.10")/Table3[[#This Row],[Count]]</f>
        <v>0.5</v>
      </c>
      <c r="W3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341.5</v>
      </c>
      <c r="X33">
        <f>_xlfn.RANK.AVG(Table3[[#This Row],[Score]],Table3[Score],1)</f>
        <v>36</v>
      </c>
      <c r="Y3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187.5</v>
      </c>
      <c r="Z33">
        <f>_xlfn.RANK.AVG(Table3[[#This Row],[Score 2 ]],Table3[[Score 2 ]],1)</f>
        <v>32</v>
      </c>
    </row>
    <row r="34" spans="1:26" x14ac:dyDescent="0.3">
      <c r="A34" t="s">
        <v>167</v>
      </c>
      <c r="B34">
        <f>COUNTIFS(Table2[Sub-Sector],Table3[[#This Row],[Sub-Sector]])</f>
        <v>9</v>
      </c>
      <c r="C34" s="1">
        <f>COUNTIFS(Table2[Sub-Sector],Table3[[#This Row],[Sub-Sector]],Table2[Uptrend],"Uptrend")/Table3[[#This Row],[Count]]</f>
        <v>0.77777777777777779</v>
      </c>
      <c r="D34" s="1">
        <f>COUNTIFS(Table2[Sub-Sector],Table3[[#This Row],[Sub-Sector]],Table2[1W Return vs Nifty],"&gt;=5")/Table3[[#This Row],[Count]]</f>
        <v>0.1111111111111111</v>
      </c>
      <c r="E34" s="1">
        <f>COUNTIFS(Table2[Sub-Sector],Table3[[#This Row],[Sub-Sector]],Table2[1M Return vs Nifty],"&gt;=5")/Table3[[#This Row],[Count]]</f>
        <v>0.1111111111111111</v>
      </c>
      <c r="F34" s="1">
        <f>COUNTIFS(Table2[Sub-Sector],Table3[[#This Row],[Sub-Sector]],Table2[6M Return vs Nifty],"&gt;=10")/Table3[[#This Row],[Count]]</f>
        <v>0.44444444444444442</v>
      </c>
      <c r="G34" s="1">
        <f>COUNTIFS(Table2[Sub-Sector],Table3[[#This Row],[Sub-Sector]],Table2[1Y Return vs Nifty],"&gt;=10")/Table3[[#This Row],[Count]]</f>
        <v>0.33333333333333331</v>
      </c>
      <c r="H34" s="1">
        <f>COUNTIFS(Table2[Sub-Sector],Table3[[#This Row],[Sub-Sector]],Table2[RSI Exponential â€“ 14D],"&gt;=50")/Table3[[#This Row],[Count]]</f>
        <v>0.22222222222222221</v>
      </c>
      <c r="I34" s="1">
        <f>COUNTIFS(Table2[Sub-Sector],Table3[[#This Row],[Sub-Sector]],Table2[Relative Volume],"&gt;=1")/Table3[[#This Row],[Count]]</f>
        <v>0.66666666666666663</v>
      </c>
      <c r="J34" s="1">
        <f>COUNTIFS(Table2[Sub-Sector],Table3[[#This Row],[Sub-Sector]],Table2[% Away From Day Low],"&gt;=0.05")/Table3[[#This Row],[Count]]</f>
        <v>0</v>
      </c>
      <c r="K34" s="1">
        <f>COUNTIFS(Table2[Sub-Sector],Table3[[#This Row],[Sub-Sector]],Table2[% Away From Day High],"&lt;=0.05")/Table3[[#This Row],[Count]]</f>
        <v>0.88888888888888884</v>
      </c>
      <c r="L34" s="1">
        <f>COUNTIFS(Table2[Sub-Sector],Table3[[#This Row],[Sub-Sector]],Table2[% Away From Current Week Low],"&gt;=0.05")/Table3[[#This Row],[Count]]</f>
        <v>0.33333333333333331</v>
      </c>
      <c r="M34" s="1">
        <f>COUNTIFS(Table2[Sub-Sector],Table3[[#This Row],[Sub-Sector]],Table2[% Away From Current Week High],"&lt;=0.05")/Table3[[#This Row],[Count]]</f>
        <v>0.88888888888888884</v>
      </c>
      <c r="N34" s="1">
        <f>COUNTIFS(Table2[Sub-Sector],Table3[[#This Row],[Sub-Sector]],Table2[% Away From Current Month Low],"&gt;=0.05")/Table3[[#This Row],[Count]]</f>
        <v>0.44444444444444442</v>
      </c>
      <c r="O34" s="1">
        <f>COUNTIFS(Table2[Sub-Sector],Table3[[#This Row],[Sub-Sector]],Table2[% Away From Current Month High],"&lt;=0.05")/Table3[[#This Row],[Count]]</f>
        <v>0.33333333333333331</v>
      </c>
      <c r="P34" s="1">
        <f>COUNTIFS(Table2[Sub-Sector],Table3[[#This Row],[Sub-Sector]],Table2[% Away From 52W High],"&lt;=10")/Table3[[#This Row],[Count]]</f>
        <v>0.44444444444444442</v>
      </c>
      <c r="Q34" s="1">
        <f>COUNTIFS(Table2[Sub-Sector],Table3[[#This Row],[Sub-Sector]],Table2[% Away From 52W Low],"&gt;=10")/Table3[[#This Row],[Count]]</f>
        <v>1</v>
      </c>
      <c r="R34" s="1">
        <f>COUNTIFS(Table2[Sub-Sector],Table3[[#This Row],[Sub-Sector]],Table2[% Price above 20 EMA],"&gt;=0")/Table3[[#This Row],[Count]]</f>
        <v>0.44444444444444442</v>
      </c>
      <c r="S34" s="1">
        <f>COUNTIFS(Table2[Sub-Sector],Table3[[#This Row],[Sub-Sector]],Table2[% Price above 50 EMA],"&gt;=0")/Table3[[#This Row],[Count]]</f>
        <v>0.66666666666666663</v>
      </c>
      <c r="T34" s="1">
        <f>COUNTIFS(Table2[Sub-Sector],Table3[[#This Row],[Sub-Sector]],Table2[% Price above 200 EMA],"&gt;=0")/Table3[[#This Row],[Count]]</f>
        <v>0.77777777777777779</v>
      </c>
      <c r="U34" s="1">
        <f>COUNTIFS(Table2[Sub-Sector],Table3[[#This Row],[Sub-Sector]],Table2[Rate of Change - Zone],"Positive")/Table3[[#This Row],[Count]]</f>
        <v>0.44444444444444442</v>
      </c>
      <c r="V34" s="1">
        <f>COUNTIFS(Table2[Sub-Sector],Table3[[#This Row],[Sub-Sector]],Table2[Sharpe Ratio],"&gt;=0.10")/Table3[[#This Row],[Count]]</f>
        <v>0</v>
      </c>
      <c r="W3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310.5</v>
      </c>
      <c r="X34">
        <f>_xlfn.RANK.AVG(Table3[[#This Row],[Score]],Table3[Score],1)</f>
        <v>23</v>
      </c>
      <c r="Y3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188.5</v>
      </c>
      <c r="Z34">
        <f>_xlfn.RANK.AVG(Table3[[#This Row],[Score 2 ]],Table3[[Score 2 ]],1)</f>
        <v>33</v>
      </c>
    </row>
    <row r="35" spans="1:26" x14ac:dyDescent="0.3">
      <c r="A35" t="s">
        <v>839</v>
      </c>
      <c r="B35">
        <f>COUNTIFS(Table2[Sub-Sector],Table3[[#This Row],[Sub-Sector]])</f>
        <v>3</v>
      </c>
      <c r="C35" s="1">
        <f>COUNTIFS(Table2[Sub-Sector],Table3[[#This Row],[Sub-Sector]],Table2[Uptrend],"Uptrend")/Table3[[#This Row],[Count]]</f>
        <v>1</v>
      </c>
      <c r="D35" s="1">
        <f>COUNTIFS(Table2[Sub-Sector],Table3[[#This Row],[Sub-Sector]],Table2[1W Return vs Nifty],"&gt;=5")/Table3[[#This Row],[Count]]</f>
        <v>0.66666666666666663</v>
      </c>
      <c r="E35" s="1">
        <f>COUNTIFS(Table2[Sub-Sector],Table3[[#This Row],[Sub-Sector]],Table2[1M Return vs Nifty],"&gt;=5")/Table3[[#This Row],[Count]]</f>
        <v>0.33333333333333331</v>
      </c>
      <c r="F35" s="1">
        <f>COUNTIFS(Table2[Sub-Sector],Table3[[#This Row],[Sub-Sector]],Table2[6M Return vs Nifty],"&gt;=10")/Table3[[#This Row],[Count]]</f>
        <v>1</v>
      </c>
      <c r="G35" s="1">
        <f>COUNTIFS(Table2[Sub-Sector],Table3[[#This Row],[Sub-Sector]],Table2[1Y Return vs Nifty],"&gt;=10")/Table3[[#This Row],[Count]]</f>
        <v>0.33333333333333331</v>
      </c>
      <c r="H35" s="1">
        <f>COUNTIFS(Table2[Sub-Sector],Table3[[#This Row],[Sub-Sector]],Table2[RSI Exponential â€“ 14D],"&gt;=50")/Table3[[#This Row],[Count]]</f>
        <v>0.33333333333333331</v>
      </c>
      <c r="I35" s="1">
        <f>COUNTIFS(Table2[Sub-Sector],Table3[[#This Row],[Sub-Sector]],Table2[Relative Volume],"&gt;=1")/Table3[[#This Row],[Count]]</f>
        <v>0.33333333333333331</v>
      </c>
      <c r="J35" s="1">
        <f>COUNTIFS(Table2[Sub-Sector],Table3[[#This Row],[Sub-Sector]],Table2[% Away From Day Low],"&gt;=0.05")/Table3[[#This Row],[Count]]</f>
        <v>0</v>
      </c>
      <c r="K35" s="1">
        <f>COUNTIFS(Table2[Sub-Sector],Table3[[#This Row],[Sub-Sector]],Table2[% Away From Day High],"&lt;=0.05")/Table3[[#This Row],[Count]]</f>
        <v>0.66666666666666663</v>
      </c>
      <c r="L35" s="1">
        <f>COUNTIFS(Table2[Sub-Sector],Table3[[#This Row],[Sub-Sector]],Table2[% Away From Current Week Low],"&gt;=0.05")/Table3[[#This Row],[Count]]</f>
        <v>1</v>
      </c>
      <c r="M35" s="1">
        <f>COUNTIFS(Table2[Sub-Sector],Table3[[#This Row],[Sub-Sector]],Table2[% Away From Current Week High],"&lt;=0.05")/Table3[[#This Row],[Count]]</f>
        <v>0.66666666666666663</v>
      </c>
      <c r="N35" s="1">
        <f>COUNTIFS(Table2[Sub-Sector],Table3[[#This Row],[Sub-Sector]],Table2[% Away From Current Month Low],"&gt;=0.05")/Table3[[#This Row],[Count]]</f>
        <v>1</v>
      </c>
      <c r="O35" s="1">
        <f>COUNTIFS(Table2[Sub-Sector],Table3[[#This Row],[Sub-Sector]],Table2[% Away From Current Month High],"&lt;=0.05")/Table3[[#This Row],[Count]]</f>
        <v>0.66666666666666663</v>
      </c>
      <c r="P35" s="1">
        <f>COUNTIFS(Table2[Sub-Sector],Table3[[#This Row],[Sub-Sector]],Table2[% Away From 52W High],"&lt;=10")/Table3[[#This Row],[Count]]</f>
        <v>0.66666666666666663</v>
      </c>
      <c r="Q35" s="1">
        <f>COUNTIFS(Table2[Sub-Sector],Table3[[#This Row],[Sub-Sector]],Table2[% Away From 52W Low],"&gt;=10")/Table3[[#This Row],[Count]]</f>
        <v>1</v>
      </c>
      <c r="R35" s="1">
        <f>COUNTIFS(Table2[Sub-Sector],Table3[[#This Row],[Sub-Sector]],Table2[% Price above 20 EMA],"&gt;=0")/Table3[[#This Row],[Count]]</f>
        <v>1</v>
      </c>
      <c r="S35" s="1">
        <f>COUNTIFS(Table2[Sub-Sector],Table3[[#This Row],[Sub-Sector]],Table2[% Price above 50 EMA],"&gt;=0")/Table3[[#This Row],[Count]]</f>
        <v>1</v>
      </c>
      <c r="T35" s="1">
        <f>COUNTIFS(Table2[Sub-Sector],Table3[[#This Row],[Sub-Sector]],Table2[% Price above 200 EMA],"&gt;=0")/Table3[[#This Row],[Count]]</f>
        <v>1</v>
      </c>
      <c r="U35" s="1">
        <f>COUNTIFS(Table2[Sub-Sector],Table3[[#This Row],[Sub-Sector]],Table2[Rate of Change - Zone],"Positive")/Table3[[#This Row],[Count]]</f>
        <v>0.33333333333333331</v>
      </c>
      <c r="V35" s="1">
        <f>COUNTIFS(Table2[Sub-Sector],Table3[[#This Row],[Sub-Sector]],Table2[Sharpe Ratio],"&gt;=0.10")/Table3[[#This Row],[Count]]</f>
        <v>0</v>
      </c>
      <c r="W3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228</v>
      </c>
      <c r="X35">
        <f>_xlfn.RANK.AVG(Table3[[#This Row],[Score]],Table3[Score],1)</f>
        <v>10</v>
      </c>
      <c r="Y3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189</v>
      </c>
      <c r="Z35">
        <f>_xlfn.RANK.AVG(Table3[[#This Row],[Score 2 ]],Table3[[Score 2 ]],1)</f>
        <v>34</v>
      </c>
    </row>
    <row r="36" spans="1:26" x14ac:dyDescent="0.3">
      <c r="A36" t="s">
        <v>264</v>
      </c>
      <c r="B36">
        <f>COUNTIFS(Table2[Sub-Sector],Table3[[#This Row],[Sub-Sector]])</f>
        <v>2</v>
      </c>
      <c r="C36" s="1">
        <f>COUNTIFS(Table2[Sub-Sector],Table3[[#This Row],[Sub-Sector]],Table2[Uptrend],"Uptrend")/Table3[[#This Row],[Count]]</f>
        <v>0.5</v>
      </c>
      <c r="D36" s="1">
        <f>COUNTIFS(Table2[Sub-Sector],Table3[[#This Row],[Sub-Sector]],Table2[1W Return vs Nifty],"&gt;=5")/Table3[[#This Row],[Count]]</f>
        <v>0</v>
      </c>
      <c r="E36" s="1">
        <f>COUNTIFS(Table2[Sub-Sector],Table3[[#This Row],[Sub-Sector]],Table2[1M Return vs Nifty],"&gt;=5")/Table3[[#This Row],[Count]]</f>
        <v>0</v>
      </c>
      <c r="F36" s="1">
        <f>COUNTIFS(Table2[Sub-Sector],Table3[[#This Row],[Sub-Sector]],Table2[6M Return vs Nifty],"&gt;=10")/Table3[[#This Row],[Count]]</f>
        <v>0.5</v>
      </c>
      <c r="G36" s="1">
        <f>COUNTIFS(Table2[Sub-Sector],Table3[[#This Row],[Sub-Sector]],Table2[1Y Return vs Nifty],"&gt;=10")/Table3[[#This Row],[Count]]</f>
        <v>1</v>
      </c>
      <c r="H36" s="1">
        <f>COUNTIFS(Table2[Sub-Sector],Table3[[#This Row],[Sub-Sector]],Table2[RSI Exponential â€“ 14D],"&gt;=50")/Table3[[#This Row],[Count]]</f>
        <v>0</v>
      </c>
      <c r="I36" s="1">
        <f>COUNTIFS(Table2[Sub-Sector],Table3[[#This Row],[Sub-Sector]],Table2[Relative Volume],"&gt;=1")/Table3[[#This Row],[Count]]</f>
        <v>0.5</v>
      </c>
      <c r="J36" s="1">
        <f>COUNTIFS(Table2[Sub-Sector],Table3[[#This Row],[Sub-Sector]],Table2[% Away From Day Low],"&gt;=0.05")/Table3[[#This Row],[Count]]</f>
        <v>0</v>
      </c>
      <c r="K36" s="1">
        <f>COUNTIFS(Table2[Sub-Sector],Table3[[#This Row],[Sub-Sector]],Table2[% Away From Day High],"&lt;=0.05")/Table3[[#This Row],[Count]]</f>
        <v>0.5</v>
      </c>
      <c r="L36" s="1">
        <f>COUNTIFS(Table2[Sub-Sector],Table3[[#This Row],[Sub-Sector]],Table2[% Away From Current Week Low],"&gt;=0.05")/Table3[[#This Row],[Count]]</f>
        <v>1</v>
      </c>
      <c r="M36" s="1">
        <f>COUNTIFS(Table2[Sub-Sector],Table3[[#This Row],[Sub-Sector]],Table2[% Away From Current Week High],"&lt;=0.05")/Table3[[#This Row],[Count]]</f>
        <v>0.5</v>
      </c>
      <c r="N36" s="1">
        <f>COUNTIFS(Table2[Sub-Sector],Table3[[#This Row],[Sub-Sector]],Table2[% Away From Current Month Low],"&gt;=0.05")/Table3[[#This Row],[Count]]</f>
        <v>1</v>
      </c>
      <c r="O36" s="1">
        <f>COUNTIFS(Table2[Sub-Sector],Table3[[#This Row],[Sub-Sector]],Table2[% Away From Current Month High],"&lt;=0.05")/Table3[[#This Row],[Count]]</f>
        <v>0</v>
      </c>
      <c r="P36" s="1">
        <f>COUNTIFS(Table2[Sub-Sector],Table3[[#This Row],[Sub-Sector]],Table2[% Away From 52W High],"&lt;=10")/Table3[[#This Row],[Count]]</f>
        <v>0</v>
      </c>
      <c r="Q36" s="1">
        <f>COUNTIFS(Table2[Sub-Sector],Table3[[#This Row],[Sub-Sector]],Table2[% Away From 52W Low],"&gt;=10")/Table3[[#This Row],[Count]]</f>
        <v>1</v>
      </c>
      <c r="R36" s="1">
        <f>COUNTIFS(Table2[Sub-Sector],Table3[[#This Row],[Sub-Sector]],Table2[% Price above 20 EMA],"&gt;=0")/Table3[[#This Row],[Count]]</f>
        <v>0</v>
      </c>
      <c r="S36" s="1">
        <f>COUNTIFS(Table2[Sub-Sector],Table3[[#This Row],[Sub-Sector]],Table2[% Price above 50 EMA],"&gt;=0")/Table3[[#This Row],[Count]]</f>
        <v>0.5</v>
      </c>
      <c r="T36" s="1">
        <f>COUNTIFS(Table2[Sub-Sector],Table3[[#This Row],[Sub-Sector]],Table2[% Price above 200 EMA],"&gt;=0")/Table3[[#This Row],[Count]]</f>
        <v>0.5</v>
      </c>
      <c r="U36" s="1">
        <f>COUNTIFS(Table2[Sub-Sector],Table3[[#This Row],[Sub-Sector]],Table2[Rate of Change - Zone],"Positive")/Table3[[#This Row],[Count]]</f>
        <v>0</v>
      </c>
      <c r="V36" s="1">
        <f>COUNTIFS(Table2[Sub-Sector],Table3[[#This Row],[Sub-Sector]],Table2[Sharpe Ratio],"&gt;=0.10")/Table3[[#This Row],[Count]]</f>
        <v>0.5</v>
      </c>
      <c r="W3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433</v>
      </c>
      <c r="X36">
        <f>_xlfn.RANK.AVG(Table3[[#This Row],[Score]],Table3[Score],1)</f>
        <v>61</v>
      </c>
      <c r="Y3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190.5</v>
      </c>
      <c r="Z36">
        <f>_xlfn.RANK.AVG(Table3[[#This Row],[Score 2 ]],Table3[[Score 2 ]],1)</f>
        <v>35</v>
      </c>
    </row>
    <row r="37" spans="1:26" x14ac:dyDescent="0.3">
      <c r="A37" t="s">
        <v>562</v>
      </c>
      <c r="B37">
        <f>COUNTIFS(Table2[Sub-Sector],Table3[[#This Row],[Sub-Sector]])</f>
        <v>9</v>
      </c>
      <c r="C37" s="1">
        <f>COUNTIFS(Table2[Sub-Sector],Table3[[#This Row],[Sub-Sector]],Table2[Uptrend],"Uptrend")/Table3[[#This Row],[Count]]</f>
        <v>0.55555555555555558</v>
      </c>
      <c r="D37" s="1">
        <f>COUNTIFS(Table2[Sub-Sector],Table3[[#This Row],[Sub-Sector]],Table2[1W Return vs Nifty],"&gt;=5")/Table3[[#This Row],[Count]]</f>
        <v>0.22222222222222221</v>
      </c>
      <c r="E37" s="1">
        <f>COUNTIFS(Table2[Sub-Sector],Table3[[#This Row],[Sub-Sector]],Table2[1M Return vs Nifty],"&gt;=5")/Table3[[#This Row],[Count]]</f>
        <v>0.22222222222222221</v>
      </c>
      <c r="F37" s="1">
        <f>COUNTIFS(Table2[Sub-Sector],Table3[[#This Row],[Sub-Sector]],Table2[6M Return vs Nifty],"&gt;=10")/Table3[[#This Row],[Count]]</f>
        <v>0.44444444444444442</v>
      </c>
      <c r="G37" s="1">
        <f>COUNTIFS(Table2[Sub-Sector],Table3[[#This Row],[Sub-Sector]],Table2[1Y Return vs Nifty],"&gt;=10")/Table3[[#This Row],[Count]]</f>
        <v>0.55555555555555558</v>
      </c>
      <c r="H37" s="1">
        <f>COUNTIFS(Table2[Sub-Sector],Table3[[#This Row],[Sub-Sector]],Table2[RSI Exponential â€“ 14D],"&gt;=50")/Table3[[#This Row],[Count]]</f>
        <v>0.33333333333333331</v>
      </c>
      <c r="I37" s="1">
        <f>COUNTIFS(Table2[Sub-Sector],Table3[[#This Row],[Sub-Sector]],Table2[Relative Volume],"&gt;=1")/Table3[[#This Row],[Count]]</f>
        <v>0.44444444444444442</v>
      </c>
      <c r="J37" s="1">
        <f>COUNTIFS(Table2[Sub-Sector],Table3[[#This Row],[Sub-Sector]],Table2[% Away From Day Low],"&gt;=0.05")/Table3[[#This Row],[Count]]</f>
        <v>0.1111111111111111</v>
      </c>
      <c r="K37" s="1">
        <f>COUNTIFS(Table2[Sub-Sector],Table3[[#This Row],[Sub-Sector]],Table2[% Away From Day High],"&lt;=0.05")/Table3[[#This Row],[Count]]</f>
        <v>1</v>
      </c>
      <c r="L37" s="1">
        <f>COUNTIFS(Table2[Sub-Sector],Table3[[#This Row],[Sub-Sector]],Table2[% Away From Current Week Low],"&gt;=0.05")/Table3[[#This Row],[Count]]</f>
        <v>0.55555555555555558</v>
      </c>
      <c r="M37" s="1">
        <f>COUNTIFS(Table2[Sub-Sector],Table3[[#This Row],[Sub-Sector]],Table2[% Away From Current Week High],"&lt;=0.05")/Table3[[#This Row],[Count]]</f>
        <v>1</v>
      </c>
      <c r="N37" s="1">
        <f>COUNTIFS(Table2[Sub-Sector],Table3[[#This Row],[Sub-Sector]],Table2[% Away From Current Month Low],"&gt;=0.05")/Table3[[#This Row],[Count]]</f>
        <v>0.66666666666666663</v>
      </c>
      <c r="O37" s="1">
        <f>COUNTIFS(Table2[Sub-Sector],Table3[[#This Row],[Sub-Sector]],Table2[% Away From Current Month High],"&lt;=0.05")/Table3[[#This Row],[Count]]</f>
        <v>0.44444444444444442</v>
      </c>
      <c r="P37" s="1">
        <f>COUNTIFS(Table2[Sub-Sector],Table3[[#This Row],[Sub-Sector]],Table2[% Away From 52W High],"&lt;=10")/Table3[[#This Row],[Count]]</f>
        <v>0.44444444444444442</v>
      </c>
      <c r="Q37" s="1">
        <f>COUNTIFS(Table2[Sub-Sector],Table3[[#This Row],[Sub-Sector]],Table2[% Away From 52W Low],"&gt;=10")/Table3[[#This Row],[Count]]</f>
        <v>1</v>
      </c>
      <c r="R37" s="1">
        <f>COUNTIFS(Table2[Sub-Sector],Table3[[#This Row],[Sub-Sector]],Table2[% Price above 20 EMA],"&gt;=0")/Table3[[#This Row],[Count]]</f>
        <v>0.55555555555555558</v>
      </c>
      <c r="S37" s="1">
        <f>COUNTIFS(Table2[Sub-Sector],Table3[[#This Row],[Sub-Sector]],Table2[% Price above 50 EMA],"&gt;=0")/Table3[[#This Row],[Count]]</f>
        <v>0.66666666666666663</v>
      </c>
      <c r="T37" s="1">
        <f>COUNTIFS(Table2[Sub-Sector],Table3[[#This Row],[Sub-Sector]],Table2[% Price above 200 EMA],"&gt;=0")/Table3[[#This Row],[Count]]</f>
        <v>0.77777777777777779</v>
      </c>
      <c r="U37" s="1">
        <f>COUNTIFS(Table2[Sub-Sector],Table3[[#This Row],[Sub-Sector]],Table2[Rate of Change - Zone],"Positive")/Table3[[#This Row],[Count]]</f>
        <v>0.44444444444444442</v>
      </c>
      <c r="V37" s="1">
        <f>COUNTIFS(Table2[Sub-Sector],Table3[[#This Row],[Sub-Sector]],Table2[Sharpe Ratio],"&gt;=0.10")/Table3[[#This Row],[Count]]</f>
        <v>0.22222222222222221</v>
      </c>
      <c r="W3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314</v>
      </c>
      <c r="X37">
        <f>_xlfn.RANK.AVG(Table3[[#This Row],[Score]],Table3[Score],1)</f>
        <v>24</v>
      </c>
      <c r="Y3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192.5</v>
      </c>
      <c r="Z37">
        <f>_xlfn.RANK.AVG(Table3[[#This Row],[Score 2 ]],Table3[[Score 2 ]],1)</f>
        <v>36</v>
      </c>
    </row>
    <row r="38" spans="1:26" x14ac:dyDescent="0.3">
      <c r="A38" t="s">
        <v>398</v>
      </c>
      <c r="B38">
        <f>COUNTIFS(Table2[Sub-Sector],Table3[[#This Row],[Sub-Sector]])</f>
        <v>10</v>
      </c>
      <c r="C38" s="1">
        <f>COUNTIFS(Table2[Sub-Sector],Table3[[#This Row],[Sub-Sector]],Table2[Uptrend],"Uptrend")/Table3[[#This Row],[Count]]</f>
        <v>0.8</v>
      </c>
      <c r="D38" s="1">
        <f>COUNTIFS(Table2[Sub-Sector],Table3[[#This Row],[Sub-Sector]],Table2[1W Return vs Nifty],"&gt;=5")/Table3[[#This Row],[Count]]</f>
        <v>0.1</v>
      </c>
      <c r="E38" s="1">
        <f>COUNTIFS(Table2[Sub-Sector],Table3[[#This Row],[Sub-Sector]],Table2[1M Return vs Nifty],"&gt;=5")/Table3[[#This Row],[Count]]</f>
        <v>0.2</v>
      </c>
      <c r="F38" s="1">
        <f>COUNTIFS(Table2[Sub-Sector],Table3[[#This Row],[Sub-Sector]],Table2[6M Return vs Nifty],"&gt;=10")/Table3[[#This Row],[Count]]</f>
        <v>0.6</v>
      </c>
      <c r="G38" s="1">
        <f>COUNTIFS(Table2[Sub-Sector],Table3[[#This Row],[Sub-Sector]],Table2[1Y Return vs Nifty],"&gt;=10")/Table3[[#This Row],[Count]]</f>
        <v>0.6</v>
      </c>
      <c r="H38" s="1">
        <f>COUNTIFS(Table2[Sub-Sector],Table3[[#This Row],[Sub-Sector]],Table2[RSI Exponential â€“ 14D],"&gt;=50")/Table3[[#This Row],[Count]]</f>
        <v>0.2</v>
      </c>
      <c r="I38" s="1">
        <f>COUNTIFS(Table2[Sub-Sector],Table3[[#This Row],[Sub-Sector]],Table2[Relative Volume],"&gt;=1")/Table3[[#This Row],[Count]]</f>
        <v>0.4</v>
      </c>
      <c r="J38" s="1">
        <f>COUNTIFS(Table2[Sub-Sector],Table3[[#This Row],[Sub-Sector]],Table2[% Away From Day Low],"&gt;=0.05")/Table3[[#This Row],[Count]]</f>
        <v>0.1</v>
      </c>
      <c r="K38" s="1">
        <f>COUNTIFS(Table2[Sub-Sector],Table3[[#This Row],[Sub-Sector]],Table2[% Away From Day High],"&lt;=0.05")/Table3[[#This Row],[Count]]</f>
        <v>0.9</v>
      </c>
      <c r="L38" s="1">
        <f>COUNTIFS(Table2[Sub-Sector],Table3[[#This Row],[Sub-Sector]],Table2[% Away From Current Week Low],"&gt;=0.05")/Table3[[#This Row],[Count]]</f>
        <v>0.4</v>
      </c>
      <c r="M38" s="1">
        <f>COUNTIFS(Table2[Sub-Sector],Table3[[#This Row],[Sub-Sector]],Table2[% Away From Current Week High],"&lt;=0.05")/Table3[[#This Row],[Count]]</f>
        <v>0.8</v>
      </c>
      <c r="N38" s="1">
        <f>COUNTIFS(Table2[Sub-Sector],Table3[[#This Row],[Sub-Sector]],Table2[% Away From Current Month Low],"&gt;=0.05")/Table3[[#This Row],[Count]]</f>
        <v>0.4</v>
      </c>
      <c r="O38" s="1">
        <f>COUNTIFS(Table2[Sub-Sector],Table3[[#This Row],[Sub-Sector]],Table2[% Away From Current Month High],"&lt;=0.05")/Table3[[#This Row],[Count]]</f>
        <v>0.4</v>
      </c>
      <c r="P38" s="1">
        <f>COUNTIFS(Table2[Sub-Sector],Table3[[#This Row],[Sub-Sector]],Table2[% Away From 52W High],"&lt;=10")/Table3[[#This Row],[Count]]</f>
        <v>0.3</v>
      </c>
      <c r="Q38" s="1">
        <f>COUNTIFS(Table2[Sub-Sector],Table3[[#This Row],[Sub-Sector]],Table2[% Away From 52W Low],"&gt;=10")/Table3[[#This Row],[Count]]</f>
        <v>0.8</v>
      </c>
      <c r="R38" s="1">
        <f>COUNTIFS(Table2[Sub-Sector],Table3[[#This Row],[Sub-Sector]],Table2[% Price above 20 EMA],"&gt;=0")/Table3[[#This Row],[Count]]</f>
        <v>0.3</v>
      </c>
      <c r="S38" s="1">
        <f>COUNTIFS(Table2[Sub-Sector],Table3[[#This Row],[Sub-Sector]],Table2[% Price above 50 EMA],"&gt;=0")/Table3[[#This Row],[Count]]</f>
        <v>0.7</v>
      </c>
      <c r="T38" s="1">
        <f>COUNTIFS(Table2[Sub-Sector],Table3[[#This Row],[Sub-Sector]],Table2[% Price above 200 EMA],"&gt;=0")/Table3[[#This Row],[Count]]</f>
        <v>0.8</v>
      </c>
      <c r="U38" s="1">
        <f>COUNTIFS(Table2[Sub-Sector],Table3[[#This Row],[Sub-Sector]],Table2[Rate of Change - Zone],"Positive")/Table3[[#This Row],[Count]]</f>
        <v>0.1</v>
      </c>
      <c r="V38" s="1">
        <f>COUNTIFS(Table2[Sub-Sector],Table3[[#This Row],[Sub-Sector]],Table2[Sharpe Ratio],"&gt;=0.10")/Table3[[#This Row],[Count]]</f>
        <v>0.5</v>
      </c>
      <c r="W3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315</v>
      </c>
      <c r="X38">
        <f>_xlfn.RANK.AVG(Table3[[#This Row],[Score]],Table3[Score],1)</f>
        <v>25</v>
      </c>
      <c r="Y3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203</v>
      </c>
      <c r="Z38">
        <f>_xlfn.RANK.AVG(Table3[[#This Row],[Score 2 ]],Table3[[Score 2 ]],1)</f>
        <v>37</v>
      </c>
    </row>
    <row r="39" spans="1:26" x14ac:dyDescent="0.3">
      <c r="A39" t="s">
        <v>190</v>
      </c>
      <c r="B39">
        <f>COUNTIFS(Table2[Sub-Sector],Table3[[#This Row],[Sub-Sector]])</f>
        <v>28</v>
      </c>
      <c r="C39" s="1">
        <f>COUNTIFS(Table2[Sub-Sector],Table3[[#This Row],[Sub-Sector]],Table2[Uptrend],"Uptrend")/Table3[[#This Row],[Count]]</f>
        <v>0.5357142857142857</v>
      </c>
      <c r="D39" s="1">
        <f>COUNTIFS(Table2[Sub-Sector],Table3[[#This Row],[Sub-Sector]],Table2[1W Return vs Nifty],"&gt;=5")/Table3[[#This Row],[Count]]</f>
        <v>3.5714285714285712E-2</v>
      </c>
      <c r="E39" s="1">
        <f>COUNTIFS(Table2[Sub-Sector],Table3[[#This Row],[Sub-Sector]],Table2[1M Return vs Nifty],"&gt;=5")/Table3[[#This Row],[Count]]</f>
        <v>0.14285714285714285</v>
      </c>
      <c r="F39" s="1">
        <f>COUNTIFS(Table2[Sub-Sector],Table3[[#This Row],[Sub-Sector]],Table2[6M Return vs Nifty],"&gt;=10")/Table3[[#This Row],[Count]]</f>
        <v>0.5</v>
      </c>
      <c r="G39" s="1">
        <f>COUNTIFS(Table2[Sub-Sector],Table3[[#This Row],[Sub-Sector]],Table2[1Y Return vs Nifty],"&gt;=10")/Table3[[#This Row],[Count]]</f>
        <v>0.5714285714285714</v>
      </c>
      <c r="H39" s="1">
        <f>COUNTIFS(Table2[Sub-Sector],Table3[[#This Row],[Sub-Sector]],Table2[RSI Exponential â€“ 14D],"&gt;=50")/Table3[[#This Row],[Count]]</f>
        <v>0.21428571428571427</v>
      </c>
      <c r="I39" s="1">
        <f>COUNTIFS(Table2[Sub-Sector],Table3[[#This Row],[Sub-Sector]],Table2[Relative Volume],"&gt;=1")/Table3[[#This Row],[Count]]</f>
        <v>0.2857142857142857</v>
      </c>
      <c r="J39" s="1">
        <f>COUNTIFS(Table2[Sub-Sector],Table3[[#This Row],[Sub-Sector]],Table2[% Away From Day Low],"&gt;=0.05")/Table3[[#This Row],[Count]]</f>
        <v>3.5714285714285712E-2</v>
      </c>
      <c r="K39" s="1">
        <f>COUNTIFS(Table2[Sub-Sector],Table3[[#This Row],[Sub-Sector]],Table2[% Away From Day High],"&lt;=0.05")/Table3[[#This Row],[Count]]</f>
        <v>1</v>
      </c>
      <c r="L39" s="1">
        <f>COUNTIFS(Table2[Sub-Sector],Table3[[#This Row],[Sub-Sector]],Table2[% Away From Current Week Low],"&gt;=0.05")/Table3[[#This Row],[Count]]</f>
        <v>0.5</v>
      </c>
      <c r="M39" s="1">
        <f>COUNTIFS(Table2[Sub-Sector],Table3[[#This Row],[Sub-Sector]],Table2[% Away From Current Week High],"&lt;=0.05")/Table3[[#This Row],[Count]]</f>
        <v>0.9642857142857143</v>
      </c>
      <c r="N39" s="1">
        <f>COUNTIFS(Table2[Sub-Sector],Table3[[#This Row],[Sub-Sector]],Table2[% Away From Current Month Low],"&gt;=0.05")/Table3[[#This Row],[Count]]</f>
        <v>0.5357142857142857</v>
      </c>
      <c r="O39" s="1">
        <f>COUNTIFS(Table2[Sub-Sector],Table3[[#This Row],[Sub-Sector]],Table2[% Away From Current Month High],"&lt;=0.05")/Table3[[#This Row],[Count]]</f>
        <v>0.4642857142857143</v>
      </c>
      <c r="P39" s="1">
        <f>COUNTIFS(Table2[Sub-Sector],Table3[[#This Row],[Sub-Sector]],Table2[% Away From 52W High],"&lt;=10")/Table3[[#This Row],[Count]]</f>
        <v>0.17857142857142858</v>
      </c>
      <c r="Q39" s="1">
        <f>COUNTIFS(Table2[Sub-Sector],Table3[[#This Row],[Sub-Sector]],Table2[% Away From 52W Low],"&gt;=10")/Table3[[#This Row],[Count]]</f>
        <v>1</v>
      </c>
      <c r="R39" s="1">
        <f>COUNTIFS(Table2[Sub-Sector],Table3[[#This Row],[Sub-Sector]],Table2[% Price above 20 EMA],"&gt;=0")/Table3[[#This Row],[Count]]</f>
        <v>0.39285714285714285</v>
      </c>
      <c r="S39" s="1">
        <f>COUNTIFS(Table2[Sub-Sector],Table3[[#This Row],[Sub-Sector]],Table2[% Price above 50 EMA],"&gt;=0")/Table3[[#This Row],[Count]]</f>
        <v>0.39285714285714285</v>
      </c>
      <c r="T39" s="1">
        <f>COUNTIFS(Table2[Sub-Sector],Table3[[#This Row],[Sub-Sector]],Table2[% Price above 200 EMA],"&gt;=0")/Table3[[#This Row],[Count]]</f>
        <v>0.8571428571428571</v>
      </c>
      <c r="U39" s="1">
        <f>COUNTIFS(Table2[Sub-Sector],Table3[[#This Row],[Sub-Sector]],Table2[Rate of Change - Zone],"Positive")/Table3[[#This Row],[Count]]</f>
        <v>0.35714285714285715</v>
      </c>
      <c r="V39" s="1">
        <f>COUNTIFS(Table2[Sub-Sector],Table3[[#This Row],[Sub-Sector]],Table2[Sharpe Ratio],"&gt;=0.10")/Table3[[#This Row],[Count]]</f>
        <v>0.42857142857142855</v>
      </c>
      <c r="W3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357</v>
      </c>
      <c r="X39">
        <f>_xlfn.RANK.AVG(Table3[[#This Row],[Score]],Table3[Score],1)</f>
        <v>43</v>
      </c>
      <c r="Y3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205</v>
      </c>
      <c r="Z39">
        <f>_xlfn.RANK.AVG(Table3[[#This Row],[Score 2 ]],Table3[[Score 2 ]],1)</f>
        <v>38</v>
      </c>
    </row>
    <row r="40" spans="1:26" x14ac:dyDescent="0.3">
      <c r="A40" t="s">
        <v>276</v>
      </c>
      <c r="B40">
        <f>COUNTIFS(Table2[Sub-Sector],Table3[[#This Row],[Sub-Sector]])</f>
        <v>19</v>
      </c>
      <c r="C40" s="1">
        <f>COUNTIFS(Table2[Sub-Sector],Table3[[#This Row],[Sub-Sector]],Table2[Uptrend],"Uptrend")/Table3[[#This Row],[Count]]</f>
        <v>0.84210526315789469</v>
      </c>
      <c r="D40" s="1">
        <f>COUNTIFS(Table2[Sub-Sector],Table3[[#This Row],[Sub-Sector]],Table2[1W Return vs Nifty],"&gt;=5")/Table3[[#This Row],[Count]]</f>
        <v>5.2631578947368418E-2</v>
      </c>
      <c r="E40" s="1">
        <f>COUNTIFS(Table2[Sub-Sector],Table3[[#This Row],[Sub-Sector]],Table2[1M Return vs Nifty],"&gt;=5")/Table3[[#This Row],[Count]]</f>
        <v>0.31578947368421051</v>
      </c>
      <c r="F40" s="1">
        <f>COUNTIFS(Table2[Sub-Sector],Table3[[#This Row],[Sub-Sector]],Table2[6M Return vs Nifty],"&gt;=10")/Table3[[#This Row],[Count]]</f>
        <v>0.63157894736842102</v>
      </c>
      <c r="G40" s="1">
        <f>COUNTIFS(Table2[Sub-Sector],Table3[[#This Row],[Sub-Sector]],Table2[1Y Return vs Nifty],"&gt;=10")/Table3[[#This Row],[Count]]</f>
        <v>0.57894736842105265</v>
      </c>
      <c r="H40" s="1">
        <f>COUNTIFS(Table2[Sub-Sector],Table3[[#This Row],[Sub-Sector]],Table2[RSI Exponential â€“ 14D],"&gt;=50")/Table3[[#This Row],[Count]]</f>
        <v>0.21052631578947367</v>
      </c>
      <c r="I40" s="1">
        <f>COUNTIFS(Table2[Sub-Sector],Table3[[#This Row],[Sub-Sector]],Table2[Relative Volume],"&gt;=1")/Table3[[#This Row],[Count]]</f>
        <v>0.15789473684210525</v>
      </c>
      <c r="J40" s="1">
        <f>COUNTIFS(Table2[Sub-Sector],Table3[[#This Row],[Sub-Sector]],Table2[% Away From Day Low],"&gt;=0.05")/Table3[[#This Row],[Count]]</f>
        <v>0</v>
      </c>
      <c r="K40" s="1">
        <f>COUNTIFS(Table2[Sub-Sector],Table3[[#This Row],[Sub-Sector]],Table2[% Away From Day High],"&lt;=0.05")/Table3[[#This Row],[Count]]</f>
        <v>1</v>
      </c>
      <c r="L40" s="1">
        <f>COUNTIFS(Table2[Sub-Sector],Table3[[#This Row],[Sub-Sector]],Table2[% Away From Current Week Low],"&gt;=0.05")/Table3[[#This Row],[Count]]</f>
        <v>0.52631578947368418</v>
      </c>
      <c r="M40" s="1">
        <f>COUNTIFS(Table2[Sub-Sector],Table3[[#This Row],[Sub-Sector]],Table2[% Away From Current Week High],"&lt;=0.05")/Table3[[#This Row],[Count]]</f>
        <v>0.94736842105263153</v>
      </c>
      <c r="N40" s="1">
        <f>COUNTIFS(Table2[Sub-Sector],Table3[[#This Row],[Sub-Sector]],Table2[% Away From Current Month Low],"&gt;=0.05")/Table3[[#This Row],[Count]]</f>
        <v>0.52631578947368418</v>
      </c>
      <c r="O40" s="1">
        <f>COUNTIFS(Table2[Sub-Sector],Table3[[#This Row],[Sub-Sector]],Table2[% Away From Current Month High],"&lt;=0.05")/Table3[[#This Row],[Count]]</f>
        <v>0.26315789473684209</v>
      </c>
      <c r="P40" s="1">
        <f>COUNTIFS(Table2[Sub-Sector],Table3[[#This Row],[Sub-Sector]],Table2[% Away From 52W High],"&lt;=10")/Table3[[#This Row],[Count]]</f>
        <v>0.21052631578947367</v>
      </c>
      <c r="Q40" s="1">
        <f>COUNTIFS(Table2[Sub-Sector],Table3[[#This Row],[Sub-Sector]],Table2[% Away From 52W Low],"&gt;=10")/Table3[[#This Row],[Count]]</f>
        <v>1</v>
      </c>
      <c r="R40" s="1">
        <f>COUNTIFS(Table2[Sub-Sector],Table3[[#This Row],[Sub-Sector]],Table2[% Price above 20 EMA],"&gt;=0")/Table3[[#This Row],[Count]]</f>
        <v>0.36842105263157893</v>
      </c>
      <c r="S40" s="1">
        <f>COUNTIFS(Table2[Sub-Sector],Table3[[#This Row],[Sub-Sector]],Table2[% Price above 50 EMA],"&gt;=0")/Table3[[#This Row],[Count]]</f>
        <v>0.47368421052631576</v>
      </c>
      <c r="T40" s="1">
        <f>COUNTIFS(Table2[Sub-Sector],Table3[[#This Row],[Sub-Sector]],Table2[% Price above 200 EMA],"&gt;=0")/Table3[[#This Row],[Count]]</f>
        <v>0.94736842105263153</v>
      </c>
      <c r="U40" s="1">
        <f>COUNTIFS(Table2[Sub-Sector],Table3[[#This Row],[Sub-Sector]],Table2[Rate of Change - Zone],"Positive")/Table3[[#This Row],[Count]]</f>
        <v>0.36842105263157893</v>
      </c>
      <c r="V40" s="1">
        <f>COUNTIFS(Table2[Sub-Sector],Table3[[#This Row],[Sub-Sector]],Table2[Sharpe Ratio],"&gt;=0.10")/Table3[[#This Row],[Count]]</f>
        <v>0.26315789473684209</v>
      </c>
      <c r="W4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305</v>
      </c>
      <c r="X40">
        <f>_xlfn.RANK.AVG(Table3[[#This Row],[Score]],Table3[Score],1)</f>
        <v>21</v>
      </c>
      <c r="Y4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206</v>
      </c>
      <c r="Z40">
        <f>_xlfn.RANK.AVG(Table3[[#This Row],[Score 2 ]],Table3[[Score 2 ]],1)</f>
        <v>39.5</v>
      </c>
    </row>
    <row r="41" spans="1:26" x14ac:dyDescent="0.3">
      <c r="A41" t="s">
        <v>271</v>
      </c>
      <c r="B41">
        <f>COUNTIFS(Table2[Sub-Sector],Table3[[#This Row],[Sub-Sector]])</f>
        <v>25</v>
      </c>
      <c r="C41" s="1">
        <f>COUNTIFS(Table2[Sub-Sector],Table3[[#This Row],[Sub-Sector]],Table2[Uptrend],"Uptrend")/Table3[[#This Row],[Count]]</f>
        <v>0.32</v>
      </c>
      <c r="D41" s="1">
        <f>COUNTIFS(Table2[Sub-Sector],Table3[[#This Row],[Sub-Sector]],Table2[1W Return vs Nifty],"&gt;=5")/Table3[[#This Row],[Count]]</f>
        <v>0</v>
      </c>
      <c r="E41" s="1">
        <f>COUNTIFS(Table2[Sub-Sector],Table3[[#This Row],[Sub-Sector]],Table2[1M Return vs Nifty],"&gt;=5")/Table3[[#This Row],[Count]]</f>
        <v>0.08</v>
      </c>
      <c r="F41" s="1">
        <f>COUNTIFS(Table2[Sub-Sector],Table3[[#This Row],[Sub-Sector]],Table2[6M Return vs Nifty],"&gt;=10")/Table3[[#This Row],[Count]]</f>
        <v>0.52</v>
      </c>
      <c r="G41" s="1">
        <f>COUNTIFS(Table2[Sub-Sector],Table3[[#This Row],[Sub-Sector]],Table2[1Y Return vs Nifty],"&gt;=10")/Table3[[#This Row],[Count]]</f>
        <v>0.44</v>
      </c>
      <c r="H41" s="1">
        <f>COUNTIFS(Table2[Sub-Sector],Table3[[#This Row],[Sub-Sector]],Table2[RSI Exponential â€“ 14D],"&gt;=50")/Table3[[#This Row],[Count]]</f>
        <v>0.24</v>
      </c>
      <c r="I41" s="1">
        <f>COUNTIFS(Table2[Sub-Sector],Table3[[#This Row],[Sub-Sector]],Table2[Relative Volume],"&gt;=1")/Table3[[#This Row],[Count]]</f>
        <v>0.36</v>
      </c>
      <c r="J41" s="1">
        <f>COUNTIFS(Table2[Sub-Sector],Table3[[#This Row],[Sub-Sector]],Table2[% Away From Day Low],"&gt;=0.05")/Table3[[#This Row],[Count]]</f>
        <v>0</v>
      </c>
      <c r="K41" s="1">
        <f>COUNTIFS(Table2[Sub-Sector],Table3[[#This Row],[Sub-Sector]],Table2[% Away From Day High],"&lt;=0.05")/Table3[[#This Row],[Count]]</f>
        <v>1</v>
      </c>
      <c r="L41" s="1">
        <f>COUNTIFS(Table2[Sub-Sector],Table3[[#This Row],[Sub-Sector]],Table2[% Away From Current Week Low],"&gt;=0.05")/Table3[[#This Row],[Count]]</f>
        <v>0.44</v>
      </c>
      <c r="M41" s="1">
        <f>COUNTIFS(Table2[Sub-Sector],Table3[[#This Row],[Sub-Sector]],Table2[% Away From Current Week High],"&lt;=0.05")/Table3[[#This Row],[Count]]</f>
        <v>1</v>
      </c>
      <c r="N41" s="1">
        <f>COUNTIFS(Table2[Sub-Sector],Table3[[#This Row],[Sub-Sector]],Table2[% Away From Current Month Low],"&gt;=0.05")/Table3[[#This Row],[Count]]</f>
        <v>0.48</v>
      </c>
      <c r="O41" s="1">
        <f>COUNTIFS(Table2[Sub-Sector],Table3[[#This Row],[Sub-Sector]],Table2[% Away From Current Month High],"&lt;=0.05")/Table3[[#This Row],[Count]]</f>
        <v>0.6</v>
      </c>
      <c r="P41" s="1">
        <f>COUNTIFS(Table2[Sub-Sector],Table3[[#This Row],[Sub-Sector]],Table2[% Away From 52W High],"&lt;=10")/Table3[[#This Row],[Count]]</f>
        <v>0.04</v>
      </c>
      <c r="Q41" s="1">
        <f>COUNTIFS(Table2[Sub-Sector],Table3[[#This Row],[Sub-Sector]],Table2[% Away From 52W Low],"&gt;=10")/Table3[[#This Row],[Count]]</f>
        <v>1</v>
      </c>
      <c r="R41" s="1">
        <f>COUNTIFS(Table2[Sub-Sector],Table3[[#This Row],[Sub-Sector]],Table2[% Price above 20 EMA],"&gt;=0")/Table3[[#This Row],[Count]]</f>
        <v>0.4</v>
      </c>
      <c r="S41" s="1">
        <f>COUNTIFS(Table2[Sub-Sector],Table3[[#This Row],[Sub-Sector]],Table2[% Price above 50 EMA],"&gt;=0")/Table3[[#This Row],[Count]]</f>
        <v>0.36</v>
      </c>
      <c r="T41" s="1">
        <f>COUNTIFS(Table2[Sub-Sector],Table3[[#This Row],[Sub-Sector]],Table2[% Price above 200 EMA],"&gt;=0")/Table3[[#This Row],[Count]]</f>
        <v>0.84</v>
      </c>
      <c r="U41" s="1">
        <f>COUNTIFS(Table2[Sub-Sector],Table3[[#This Row],[Sub-Sector]],Table2[Rate of Change - Zone],"Positive")/Table3[[#This Row],[Count]]</f>
        <v>0.32</v>
      </c>
      <c r="V41" s="1">
        <f>COUNTIFS(Table2[Sub-Sector],Table3[[#This Row],[Sub-Sector]],Table2[Sharpe Ratio],"&gt;=0.10")/Table3[[#This Row],[Count]]</f>
        <v>0.56000000000000005</v>
      </c>
      <c r="W4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437</v>
      </c>
      <c r="X41">
        <f>_xlfn.RANK.AVG(Table3[[#This Row],[Score]],Table3[Score],1)</f>
        <v>62</v>
      </c>
      <c r="Y4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206</v>
      </c>
      <c r="Z41">
        <f>_xlfn.RANK.AVG(Table3[[#This Row],[Score 2 ]],Table3[[Score 2 ]],1)</f>
        <v>39.5</v>
      </c>
    </row>
    <row r="42" spans="1:26" x14ac:dyDescent="0.3">
      <c r="A42" t="s">
        <v>125</v>
      </c>
      <c r="B42">
        <f>COUNTIFS(Table2[Sub-Sector],Table3[[#This Row],[Sub-Sector]])</f>
        <v>8</v>
      </c>
      <c r="C42" s="1">
        <f>COUNTIFS(Table2[Sub-Sector],Table3[[#This Row],[Sub-Sector]],Table2[Uptrend],"Uptrend")/Table3[[#This Row],[Count]]</f>
        <v>0.75</v>
      </c>
      <c r="D42" s="1">
        <f>COUNTIFS(Table2[Sub-Sector],Table3[[#This Row],[Sub-Sector]],Table2[1W Return vs Nifty],"&gt;=5")/Table3[[#This Row],[Count]]</f>
        <v>0.375</v>
      </c>
      <c r="E42" s="1">
        <f>COUNTIFS(Table2[Sub-Sector],Table3[[#This Row],[Sub-Sector]],Table2[1M Return vs Nifty],"&gt;=5")/Table3[[#This Row],[Count]]</f>
        <v>0.25</v>
      </c>
      <c r="F42" s="1">
        <f>COUNTIFS(Table2[Sub-Sector],Table3[[#This Row],[Sub-Sector]],Table2[6M Return vs Nifty],"&gt;=10")/Table3[[#This Row],[Count]]</f>
        <v>0.625</v>
      </c>
      <c r="G42" s="1">
        <f>COUNTIFS(Table2[Sub-Sector],Table3[[#This Row],[Sub-Sector]],Table2[1Y Return vs Nifty],"&gt;=10")/Table3[[#This Row],[Count]]</f>
        <v>0.625</v>
      </c>
      <c r="H42" s="1">
        <f>COUNTIFS(Table2[Sub-Sector],Table3[[#This Row],[Sub-Sector]],Table2[RSI Exponential â€“ 14D],"&gt;=50")/Table3[[#This Row],[Count]]</f>
        <v>0.25</v>
      </c>
      <c r="I42" s="1">
        <f>COUNTIFS(Table2[Sub-Sector],Table3[[#This Row],[Sub-Sector]],Table2[Relative Volume],"&gt;=1")/Table3[[#This Row],[Count]]</f>
        <v>0.25</v>
      </c>
      <c r="J42" s="1">
        <f>COUNTIFS(Table2[Sub-Sector],Table3[[#This Row],[Sub-Sector]],Table2[% Away From Day Low],"&gt;=0.05")/Table3[[#This Row],[Count]]</f>
        <v>0</v>
      </c>
      <c r="K42" s="1">
        <f>COUNTIFS(Table2[Sub-Sector],Table3[[#This Row],[Sub-Sector]],Table2[% Away From Day High],"&lt;=0.05")/Table3[[#This Row],[Count]]</f>
        <v>1</v>
      </c>
      <c r="L42" s="1">
        <f>COUNTIFS(Table2[Sub-Sector],Table3[[#This Row],[Sub-Sector]],Table2[% Away From Current Week Low],"&gt;=0.05")/Table3[[#This Row],[Count]]</f>
        <v>0.625</v>
      </c>
      <c r="M42" s="1">
        <f>COUNTIFS(Table2[Sub-Sector],Table3[[#This Row],[Sub-Sector]],Table2[% Away From Current Week High],"&lt;=0.05")/Table3[[#This Row],[Count]]</f>
        <v>0.875</v>
      </c>
      <c r="N42" s="1">
        <f>COUNTIFS(Table2[Sub-Sector],Table3[[#This Row],[Sub-Sector]],Table2[% Away From Current Month Low],"&gt;=0.05")/Table3[[#This Row],[Count]]</f>
        <v>0.625</v>
      </c>
      <c r="O42" s="1">
        <f>COUNTIFS(Table2[Sub-Sector],Table3[[#This Row],[Sub-Sector]],Table2[% Away From Current Month High],"&lt;=0.05")/Table3[[#This Row],[Count]]</f>
        <v>0.625</v>
      </c>
      <c r="P42" s="1">
        <f>COUNTIFS(Table2[Sub-Sector],Table3[[#This Row],[Sub-Sector]],Table2[% Away From 52W High],"&lt;=10")/Table3[[#This Row],[Count]]</f>
        <v>0.375</v>
      </c>
      <c r="Q42" s="1">
        <f>COUNTIFS(Table2[Sub-Sector],Table3[[#This Row],[Sub-Sector]],Table2[% Away From 52W Low],"&gt;=10")/Table3[[#This Row],[Count]]</f>
        <v>0.875</v>
      </c>
      <c r="R42" s="1">
        <f>COUNTIFS(Table2[Sub-Sector],Table3[[#This Row],[Sub-Sector]],Table2[% Price above 20 EMA],"&gt;=0")/Table3[[#This Row],[Count]]</f>
        <v>0.5</v>
      </c>
      <c r="S42" s="1">
        <f>COUNTIFS(Table2[Sub-Sector],Table3[[#This Row],[Sub-Sector]],Table2[% Price above 50 EMA],"&gt;=0")/Table3[[#This Row],[Count]]</f>
        <v>0.5</v>
      </c>
      <c r="T42" s="1">
        <f>COUNTIFS(Table2[Sub-Sector],Table3[[#This Row],[Sub-Sector]],Table2[% Price above 200 EMA],"&gt;=0")/Table3[[#This Row],[Count]]</f>
        <v>0.75</v>
      </c>
      <c r="U42" s="1">
        <f>COUNTIFS(Table2[Sub-Sector],Table3[[#This Row],[Sub-Sector]],Table2[Rate of Change - Zone],"Positive")/Table3[[#This Row],[Count]]</f>
        <v>0.25</v>
      </c>
      <c r="V42" s="1">
        <f>COUNTIFS(Table2[Sub-Sector],Table3[[#This Row],[Sub-Sector]],Table2[Sharpe Ratio],"&gt;=0.10")/Table3[[#This Row],[Count]]</f>
        <v>0</v>
      </c>
      <c r="W4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291.5</v>
      </c>
      <c r="X42">
        <f>_xlfn.RANK.AVG(Table3[[#This Row],[Score]],Table3[Score],1)</f>
        <v>20</v>
      </c>
      <c r="Y4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208.5</v>
      </c>
      <c r="Z42">
        <f>_xlfn.RANK.AVG(Table3[[#This Row],[Score 2 ]],Table3[[Score 2 ]],1)</f>
        <v>41</v>
      </c>
    </row>
    <row r="43" spans="1:26" x14ac:dyDescent="0.3">
      <c r="A43" t="s">
        <v>135</v>
      </c>
      <c r="B43">
        <f>COUNTIFS(Table2[Sub-Sector],Table3[[#This Row],[Sub-Sector]])</f>
        <v>20</v>
      </c>
      <c r="C43" s="1">
        <f>COUNTIFS(Table2[Sub-Sector],Table3[[#This Row],[Sub-Sector]],Table2[Uptrend],"Uptrend")/Table3[[#This Row],[Count]]</f>
        <v>0.55000000000000004</v>
      </c>
      <c r="D43" s="1">
        <f>COUNTIFS(Table2[Sub-Sector],Table3[[#This Row],[Sub-Sector]],Table2[1W Return vs Nifty],"&gt;=5")/Table3[[#This Row],[Count]]</f>
        <v>0.1</v>
      </c>
      <c r="E43" s="1">
        <f>COUNTIFS(Table2[Sub-Sector],Table3[[#This Row],[Sub-Sector]],Table2[1M Return vs Nifty],"&gt;=5")/Table3[[#This Row],[Count]]</f>
        <v>0.1</v>
      </c>
      <c r="F43" s="1">
        <f>COUNTIFS(Table2[Sub-Sector],Table3[[#This Row],[Sub-Sector]],Table2[6M Return vs Nifty],"&gt;=10")/Table3[[#This Row],[Count]]</f>
        <v>0.35</v>
      </c>
      <c r="G43" s="1">
        <f>COUNTIFS(Table2[Sub-Sector],Table3[[#This Row],[Sub-Sector]],Table2[1Y Return vs Nifty],"&gt;=10")/Table3[[#This Row],[Count]]</f>
        <v>0.75</v>
      </c>
      <c r="H43" s="1">
        <f>COUNTIFS(Table2[Sub-Sector],Table3[[#This Row],[Sub-Sector]],Table2[RSI Exponential â€“ 14D],"&gt;=50")/Table3[[#This Row],[Count]]</f>
        <v>0.15</v>
      </c>
      <c r="I43" s="1">
        <f>COUNTIFS(Table2[Sub-Sector],Table3[[#This Row],[Sub-Sector]],Table2[Relative Volume],"&gt;=1")/Table3[[#This Row],[Count]]</f>
        <v>0.35</v>
      </c>
      <c r="J43" s="1">
        <f>COUNTIFS(Table2[Sub-Sector],Table3[[#This Row],[Sub-Sector]],Table2[% Away From Day Low],"&gt;=0.05")/Table3[[#This Row],[Count]]</f>
        <v>0.1</v>
      </c>
      <c r="K43" s="1">
        <f>COUNTIFS(Table2[Sub-Sector],Table3[[#This Row],[Sub-Sector]],Table2[% Away From Day High],"&lt;=0.05")/Table3[[#This Row],[Count]]</f>
        <v>1</v>
      </c>
      <c r="L43" s="1">
        <f>COUNTIFS(Table2[Sub-Sector],Table3[[#This Row],[Sub-Sector]],Table2[% Away From Current Week Low],"&gt;=0.05")/Table3[[#This Row],[Count]]</f>
        <v>0.55000000000000004</v>
      </c>
      <c r="M43" s="1">
        <f>COUNTIFS(Table2[Sub-Sector],Table3[[#This Row],[Sub-Sector]],Table2[% Away From Current Week High],"&lt;=0.05")/Table3[[#This Row],[Count]]</f>
        <v>0.9</v>
      </c>
      <c r="N43" s="1">
        <f>COUNTIFS(Table2[Sub-Sector],Table3[[#This Row],[Sub-Sector]],Table2[% Away From Current Month Low],"&gt;=0.05")/Table3[[#This Row],[Count]]</f>
        <v>0.55000000000000004</v>
      </c>
      <c r="O43" s="1">
        <f>COUNTIFS(Table2[Sub-Sector],Table3[[#This Row],[Sub-Sector]],Table2[% Away From Current Month High],"&lt;=0.05")/Table3[[#This Row],[Count]]</f>
        <v>0.5</v>
      </c>
      <c r="P43" s="1">
        <f>COUNTIFS(Table2[Sub-Sector],Table3[[#This Row],[Sub-Sector]],Table2[% Away From 52W High],"&lt;=10")/Table3[[#This Row],[Count]]</f>
        <v>0.25</v>
      </c>
      <c r="Q43" s="1">
        <f>COUNTIFS(Table2[Sub-Sector],Table3[[#This Row],[Sub-Sector]],Table2[% Away From 52W Low],"&gt;=10")/Table3[[#This Row],[Count]]</f>
        <v>0.95</v>
      </c>
      <c r="R43" s="1">
        <f>COUNTIFS(Table2[Sub-Sector],Table3[[#This Row],[Sub-Sector]],Table2[% Price above 20 EMA],"&gt;=0")/Table3[[#This Row],[Count]]</f>
        <v>0.35</v>
      </c>
      <c r="S43" s="1">
        <f>COUNTIFS(Table2[Sub-Sector],Table3[[#This Row],[Sub-Sector]],Table2[% Price above 50 EMA],"&gt;=0")/Table3[[#This Row],[Count]]</f>
        <v>0.35</v>
      </c>
      <c r="T43" s="1">
        <f>COUNTIFS(Table2[Sub-Sector],Table3[[#This Row],[Sub-Sector]],Table2[% Price above 200 EMA],"&gt;=0")/Table3[[#This Row],[Count]]</f>
        <v>0.75</v>
      </c>
      <c r="U43" s="1">
        <f>COUNTIFS(Table2[Sub-Sector],Table3[[#This Row],[Sub-Sector]],Table2[Rate of Change - Zone],"Positive")/Table3[[#This Row],[Count]]</f>
        <v>0.25</v>
      </c>
      <c r="V43" s="1">
        <f>COUNTIFS(Table2[Sub-Sector],Table3[[#This Row],[Sub-Sector]],Table2[Sharpe Ratio],"&gt;=0.10")/Table3[[#This Row],[Count]]</f>
        <v>0.45</v>
      </c>
      <c r="W4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359</v>
      </c>
      <c r="X43">
        <f>_xlfn.RANK.AVG(Table3[[#This Row],[Score]],Table3[Score],1)</f>
        <v>45</v>
      </c>
      <c r="Y4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210.5</v>
      </c>
      <c r="Z43">
        <f>_xlfn.RANK.AVG(Table3[[#This Row],[Score 2 ]],Table3[[Score 2 ]],1)</f>
        <v>42</v>
      </c>
    </row>
    <row r="44" spans="1:26" x14ac:dyDescent="0.3">
      <c r="A44" t="s">
        <v>634</v>
      </c>
      <c r="B44">
        <f>COUNTIFS(Table2[Sub-Sector],Table3[[#This Row],[Sub-Sector]])</f>
        <v>2</v>
      </c>
      <c r="C44" s="1">
        <f>COUNTIFS(Table2[Sub-Sector],Table3[[#This Row],[Sub-Sector]],Table2[Uptrend],"Uptrend")/Table3[[#This Row],[Count]]</f>
        <v>0</v>
      </c>
      <c r="D44" s="1">
        <f>COUNTIFS(Table2[Sub-Sector],Table3[[#This Row],[Sub-Sector]],Table2[1W Return vs Nifty],"&gt;=5")/Table3[[#This Row],[Count]]</f>
        <v>0.5</v>
      </c>
      <c r="E44" s="1">
        <f>COUNTIFS(Table2[Sub-Sector],Table3[[#This Row],[Sub-Sector]],Table2[1M Return vs Nifty],"&gt;=5")/Table3[[#This Row],[Count]]</f>
        <v>0.5</v>
      </c>
      <c r="F44" s="1">
        <f>COUNTIFS(Table2[Sub-Sector],Table3[[#This Row],[Sub-Sector]],Table2[6M Return vs Nifty],"&gt;=10")/Table3[[#This Row],[Count]]</f>
        <v>0.5</v>
      </c>
      <c r="G44" s="1">
        <f>COUNTIFS(Table2[Sub-Sector],Table3[[#This Row],[Sub-Sector]],Table2[1Y Return vs Nifty],"&gt;=10")/Table3[[#This Row],[Count]]</f>
        <v>0</v>
      </c>
      <c r="H44" s="1">
        <f>COUNTIFS(Table2[Sub-Sector],Table3[[#This Row],[Sub-Sector]],Table2[RSI Exponential â€“ 14D],"&gt;=50")/Table3[[#This Row],[Count]]</f>
        <v>0.5</v>
      </c>
      <c r="I44" s="1">
        <f>COUNTIFS(Table2[Sub-Sector],Table3[[#This Row],[Sub-Sector]],Table2[Relative Volume],"&gt;=1")/Table3[[#This Row],[Count]]</f>
        <v>0.5</v>
      </c>
      <c r="J44" s="1">
        <f>COUNTIFS(Table2[Sub-Sector],Table3[[#This Row],[Sub-Sector]],Table2[% Away From Day Low],"&gt;=0.05")/Table3[[#This Row],[Count]]</f>
        <v>0</v>
      </c>
      <c r="K44" s="1">
        <f>COUNTIFS(Table2[Sub-Sector],Table3[[#This Row],[Sub-Sector]],Table2[% Away From Day High],"&lt;=0.05")/Table3[[#This Row],[Count]]</f>
        <v>1</v>
      </c>
      <c r="L44" s="1">
        <f>COUNTIFS(Table2[Sub-Sector],Table3[[#This Row],[Sub-Sector]],Table2[% Away From Current Week Low],"&gt;=0.05")/Table3[[#This Row],[Count]]</f>
        <v>1</v>
      </c>
      <c r="M44" s="1">
        <f>COUNTIFS(Table2[Sub-Sector],Table3[[#This Row],[Sub-Sector]],Table2[% Away From Current Week High],"&lt;=0.05")/Table3[[#This Row],[Count]]</f>
        <v>1</v>
      </c>
      <c r="N44" s="1">
        <f>COUNTIFS(Table2[Sub-Sector],Table3[[#This Row],[Sub-Sector]],Table2[% Away From Current Month Low],"&gt;=0.05")/Table3[[#This Row],[Count]]</f>
        <v>1</v>
      </c>
      <c r="O44" s="1">
        <f>COUNTIFS(Table2[Sub-Sector],Table3[[#This Row],[Sub-Sector]],Table2[% Away From Current Month High],"&lt;=0.05")/Table3[[#This Row],[Count]]</f>
        <v>1</v>
      </c>
      <c r="P44" s="1">
        <f>COUNTIFS(Table2[Sub-Sector],Table3[[#This Row],[Sub-Sector]],Table2[% Away From 52W High],"&lt;=10")/Table3[[#This Row],[Count]]</f>
        <v>0</v>
      </c>
      <c r="Q44" s="1">
        <f>COUNTIFS(Table2[Sub-Sector],Table3[[#This Row],[Sub-Sector]],Table2[% Away From 52W Low],"&gt;=10")/Table3[[#This Row],[Count]]</f>
        <v>1</v>
      </c>
      <c r="R44" s="1">
        <f>COUNTIFS(Table2[Sub-Sector],Table3[[#This Row],[Sub-Sector]],Table2[% Price above 20 EMA],"&gt;=0")/Table3[[#This Row],[Count]]</f>
        <v>0.5</v>
      </c>
      <c r="S44" s="1">
        <f>COUNTIFS(Table2[Sub-Sector],Table3[[#This Row],[Sub-Sector]],Table2[% Price above 50 EMA],"&gt;=0")/Table3[[#This Row],[Count]]</f>
        <v>0.5</v>
      </c>
      <c r="T44" s="1">
        <f>COUNTIFS(Table2[Sub-Sector],Table3[[#This Row],[Sub-Sector]],Table2[% Price above 200 EMA],"&gt;=0")/Table3[[#This Row],[Count]]</f>
        <v>0.5</v>
      </c>
      <c r="U44" s="1">
        <f>COUNTIFS(Table2[Sub-Sector],Table3[[#This Row],[Sub-Sector]],Table2[Rate of Change - Zone],"Positive")/Table3[[#This Row],[Count]]</f>
        <v>0.5</v>
      </c>
      <c r="V44" s="1">
        <f>COUNTIFS(Table2[Sub-Sector],Table3[[#This Row],[Sub-Sector]],Table2[Sharpe Ratio],"&gt;=0.10")/Table3[[#This Row],[Count]]</f>
        <v>0</v>
      </c>
      <c r="W4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342.5</v>
      </c>
      <c r="X44">
        <f>_xlfn.RANK.AVG(Table3[[#This Row],[Score]],Table3[Score],1)</f>
        <v>38</v>
      </c>
      <c r="Y4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212</v>
      </c>
      <c r="Z44">
        <f>_xlfn.RANK.AVG(Table3[[#This Row],[Score 2 ]],Table3[[Score 2 ]],1)</f>
        <v>43</v>
      </c>
    </row>
    <row r="45" spans="1:26" x14ac:dyDescent="0.3">
      <c r="A45" t="s">
        <v>195</v>
      </c>
      <c r="B45">
        <f>COUNTIFS(Table2[Sub-Sector],Table3[[#This Row],[Sub-Sector]])</f>
        <v>9</v>
      </c>
      <c r="C45" s="1">
        <f>COUNTIFS(Table2[Sub-Sector],Table3[[#This Row],[Sub-Sector]],Table2[Uptrend],"Uptrend")/Table3[[#This Row],[Count]]</f>
        <v>0.33333333333333331</v>
      </c>
      <c r="D45" s="1">
        <f>COUNTIFS(Table2[Sub-Sector],Table3[[#This Row],[Sub-Sector]],Table2[1W Return vs Nifty],"&gt;=5")/Table3[[#This Row],[Count]]</f>
        <v>0.1111111111111111</v>
      </c>
      <c r="E45" s="1">
        <f>COUNTIFS(Table2[Sub-Sector],Table3[[#This Row],[Sub-Sector]],Table2[1M Return vs Nifty],"&gt;=5")/Table3[[#This Row],[Count]]</f>
        <v>0</v>
      </c>
      <c r="F45" s="1">
        <f>COUNTIFS(Table2[Sub-Sector],Table3[[#This Row],[Sub-Sector]],Table2[6M Return vs Nifty],"&gt;=10")/Table3[[#This Row],[Count]]</f>
        <v>0.44444444444444442</v>
      </c>
      <c r="G45" s="1">
        <f>COUNTIFS(Table2[Sub-Sector],Table3[[#This Row],[Sub-Sector]],Table2[1Y Return vs Nifty],"&gt;=10")/Table3[[#This Row],[Count]]</f>
        <v>0.33333333333333331</v>
      </c>
      <c r="H45" s="1">
        <f>COUNTIFS(Table2[Sub-Sector],Table3[[#This Row],[Sub-Sector]],Table2[RSI Exponential â€“ 14D],"&gt;=50")/Table3[[#This Row],[Count]]</f>
        <v>0.22222222222222221</v>
      </c>
      <c r="I45" s="1">
        <f>COUNTIFS(Table2[Sub-Sector],Table3[[#This Row],[Sub-Sector]],Table2[Relative Volume],"&gt;=1")/Table3[[#This Row],[Count]]</f>
        <v>0.44444444444444442</v>
      </c>
      <c r="J45" s="1">
        <f>COUNTIFS(Table2[Sub-Sector],Table3[[#This Row],[Sub-Sector]],Table2[% Away From Day Low],"&gt;=0.05")/Table3[[#This Row],[Count]]</f>
        <v>0</v>
      </c>
      <c r="K45" s="1">
        <f>COUNTIFS(Table2[Sub-Sector],Table3[[#This Row],[Sub-Sector]],Table2[% Away From Day High],"&lt;=0.05")/Table3[[#This Row],[Count]]</f>
        <v>1</v>
      </c>
      <c r="L45" s="1">
        <f>COUNTIFS(Table2[Sub-Sector],Table3[[#This Row],[Sub-Sector]],Table2[% Away From Current Week Low],"&gt;=0.05")/Table3[[#This Row],[Count]]</f>
        <v>0.1111111111111111</v>
      </c>
      <c r="M45" s="1">
        <f>COUNTIFS(Table2[Sub-Sector],Table3[[#This Row],[Sub-Sector]],Table2[% Away From Current Week High],"&lt;=0.05")/Table3[[#This Row],[Count]]</f>
        <v>1</v>
      </c>
      <c r="N45" s="1">
        <f>COUNTIFS(Table2[Sub-Sector],Table3[[#This Row],[Sub-Sector]],Table2[% Away From Current Month Low],"&gt;=0.05")/Table3[[#This Row],[Count]]</f>
        <v>0.1111111111111111</v>
      </c>
      <c r="O45" s="1">
        <f>COUNTIFS(Table2[Sub-Sector],Table3[[#This Row],[Sub-Sector]],Table2[% Away From Current Month High],"&lt;=0.05")/Table3[[#This Row],[Count]]</f>
        <v>0.55555555555555558</v>
      </c>
      <c r="P45" s="1">
        <f>COUNTIFS(Table2[Sub-Sector],Table3[[#This Row],[Sub-Sector]],Table2[% Away From 52W High],"&lt;=10")/Table3[[#This Row],[Count]]</f>
        <v>0.33333333333333331</v>
      </c>
      <c r="Q45" s="1">
        <f>COUNTIFS(Table2[Sub-Sector],Table3[[#This Row],[Sub-Sector]],Table2[% Away From 52W Low],"&gt;=10")/Table3[[#This Row],[Count]]</f>
        <v>1</v>
      </c>
      <c r="R45" s="1">
        <f>COUNTIFS(Table2[Sub-Sector],Table3[[#This Row],[Sub-Sector]],Table2[% Price above 20 EMA],"&gt;=0")/Table3[[#This Row],[Count]]</f>
        <v>0.44444444444444442</v>
      </c>
      <c r="S45" s="1">
        <f>COUNTIFS(Table2[Sub-Sector],Table3[[#This Row],[Sub-Sector]],Table2[% Price above 50 EMA],"&gt;=0")/Table3[[#This Row],[Count]]</f>
        <v>0.44444444444444442</v>
      </c>
      <c r="T45" s="1">
        <f>COUNTIFS(Table2[Sub-Sector],Table3[[#This Row],[Sub-Sector]],Table2[% Price above 200 EMA],"&gt;=0")/Table3[[#This Row],[Count]]</f>
        <v>0.66666666666666663</v>
      </c>
      <c r="U45" s="1">
        <f>COUNTIFS(Table2[Sub-Sector],Table3[[#This Row],[Sub-Sector]],Table2[Rate of Change - Zone],"Positive")/Table3[[#This Row],[Count]]</f>
        <v>0.44444444444444442</v>
      </c>
      <c r="V45" s="1">
        <f>COUNTIFS(Table2[Sub-Sector],Table3[[#This Row],[Sub-Sector]],Table2[Sharpe Ratio],"&gt;=0.10")/Table3[[#This Row],[Count]]</f>
        <v>0.1111111111111111</v>
      </c>
      <c r="W4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425</v>
      </c>
      <c r="X45">
        <f>_xlfn.RANK.AVG(Table3[[#This Row],[Score]],Table3[Score],1)</f>
        <v>59.5</v>
      </c>
      <c r="Y4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215</v>
      </c>
      <c r="Z45">
        <f>_xlfn.RANK.AVG(Table3[[#This Row],[Score 2 ]],Table3[[Score 2 ]],1)</f>
        <v>44.5</v>
      </c>
    </row>
    <row r="46" spans="1:26" x14ac:dyDescent="0.3">
      <c r="A46" t="s">
        <v>469</v>
      </c>
      <c r="B46">
        <f>COUNTIFS(Table2[Sub-Sector],Table3[[#This Row],[Sub-Sector]])</f>
        <v>10</v>
      </c>
      <c r="C46" s="1">
        <f>COUNTIFS(Table2[Sub-Sector],Table3[[#This Row],[Sub-Sector]],Table2[Uptrend],"Uptrend")/Table3[[#This Row],[Count]]</f>
        <v>0.6</v>
      </c>
      <c r="D46" s="1">
        <f>COUNTIFS(Table2[Sub-Sector],Table3[[#This Row],[Sub-Sector]],Table2[1W Return vs Nifty],"&gt;=5")/Table3[[#This Row],[Count]]</f>
        <v>0.1</v>
      </c>
      <c r="E46" s="1">
        <f>COUNTIFS(Table2[Sub-Sector],Table3[[#This Row],[Sub-Sector]],Table2[1M Return vs Nifty],"&gt;=5")/Table3[[#This Row],[Count]]</f>
        <v>0.4</v>
      </c>
      <c r="F46" s="1">
        <f>COUNTIFS(Table2[Sub-Sector],Table3[[#This Row],[Sub-Sector]],Table2[6M Return vs Nifty],"&gt;=10")/Table3[[#This Row],[Count]]</f>
        <v>0.5</v>
      </c>
      <c r="G46" s="1">
        <f>COUNTIFS(Table2[Sub-Sector],Table3[[#This Row],[Sub-Sector]],Table2[1Y Return vs Nifty],"&gt;=10")/Table3[[#This Row],[Count]]</f>
        <v>0.3</v>
      </c>
      <c r="H46" s="1">
        <f>COUNTIFS(Table2[Sub-Sector],Table3[[#This Row],[Sub-Sector]],Table2[RSI Exponential â€“ 14D],"&gt;=50")/Table3[[#This Row],[Count]]</f>
        <v>0.3</v>
      </c>
      <c r="I46" s="1">
        <f>COUNTIFS(Table2[Sub-Sector],Table3[[#This Row],[Sub-Sector]],Table2[Relative Volume],"&gt;=1")/Table3[[#This Row],[Count]]</f>
        <v>0.5</v>
      </c>
      <c r="J46" s="1">
        <f>COUNTIFS(Table2[Sub-Sector],Table3[[#This Row],[Sub-Sector]],Table2[% Away From Day Low],"&gt;=0.05")/Table3[[#This Row],[Count]]</f>
        <v>0</v>
      </c>
      <c r="K46" s="1">
        <f>COUNTIFS(Table2[Sub-Sector],Table3[[#This Row],[Sub-Sector]],Table2[% Away From Day High],"&lt;=0.05")/Table3[[#This Row],[Count]]</f>
        <v>1</v>
      </c>
      <c r="L46" s="1">
        <f>COUNTIFS(Table2[Sub-Sector],Table3[[#This Row],[Sub-Sector]],Table2[% Away From Current Week Low],"&gt;=0.05")/Table3[[#This Row],[Count]]</f>
        <v>0.4</v>
      </c>
      <c r="M46" s="1">
        <f>COUNTIFS(Table2[Sub-Sector],Table3[[#This Row],[Sub-Sector]],Table2[% Away From Current Week High],"&lt;=0.05")/Table3[[#This Row],[Count]]</f>
        <v>0.8</v>
      </c>
      <c r="N46" s="1">
        <f>COUNTIFS(Table2[Sub-Sector],Table3[[#This Row],[Sub-Sector]],Table2[% Away From Current Month Low],"&gt;=0.05")/Table3[[#This Row],[Count]]</f>
        <v>0.4</v>
      </c>
      <c r="O46" s="1">
        <f>COUNTIFS(Table2[Sub-Sector],Table3[[#This Row],[Sub-Sector]],Table2[% Away From Current Month High],"&lt;=0.05")/Table3[[#This Row],[Count]]</f>
        <v>0.4</v>
      </c>
      <c r="P46" s="1">
        <f>COUNTIFS(Table2[Sub-Sector],Table3[[#This Row],[Sub-Sector]],Table2[% Away From 52W High],"&lt;=10")/Table3[[#This Row],[Count]]</f>
        <v>0.2</v>
      </c>
      <c r="Q46" s="1">
        <f>COUNTIFS(Table2[Sub-Sector],Table3[[#This Row],[Sub-Sector]],Table2[% Away From 52W Low],"&gt;=10")/Table3[[#This Row],[Count]]</f>
        <v>1</v>
      </c>
      <c r="R46" s="1">
        <f>COUNTIFS(Table2[Sub-Sector],Table3[[#This Row],[Sub-Sector]],Table2[% Price above 20 EMA],"&gt;=0")/Table3[[#This Row],[Count]]</f>
        <v>0.3</v>
      </c>
      <c r="S46" s="1">
        <f>COUNTIFS(Table2[Sub-Sector],Table3[[#This Row],[Sub-Sector]],Table2[% Price above 50 EMA],"&gt;=0")/Table3[[#This Row],[Count]]</f>
        <v>0.5</v>
      </c>
      <c r="T46" s="1">
        <f>COUNTIFS(Table2[Sub-Sector],Table3[[#This Row],[Sub-Sector]],Table2[% Price above 200 EMA],"&gt;=0")/Table3[[#This Row],[Count]]</f>
        <v>0.9</v>
      </c>
      <c r="U46" s="1">
        <f>COUNTIFS(Table2[Sub-Sector],Table3[[#This Row],[Sub-Sector]],Table2[Rate of Change - Zone],"Positive")/Table3[[#This Row],[Count]]</f>
        <v>0.3</v>
      </c>
      <c r="V46" s="1">
        <f>COUNTIFS(Table2[Sub-Sector],Table3[[#This Row],[Sub-Sector]],Table2[Sharpe Ratio],"&gt;=0.10")/Table3[[#This Row],[Count]]</f>
        <v>0.4</v>
      </c>
      <c r="W4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325</v>
      </c>
      <c r="X46">
        <f>_xlfn.RANK.AVG(Table3[[#This Row],[Score]],Table3[Score],1)</f>
        <v>28</v>
      </c>
      <c r="Y4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215</v>
      </c>
      <c r="Z46">
        <f>_xlfn.RANK.AVG(Table3[[#This Row],[Score 2 ]],Table3[[Score 2 ]],1)</f>
        <v>44.5</v>
      </c>
    </row>
    <row r="47" spans="1:26" x14ac:dyDescent="0.3">
      <c r="A47" t="s">
        <v>187</v>
      </c>
      <c r="B47">
        <f>COUNTIFS(Table2[Sub-Sector],Table3[[#This Row],[Sub-Sector]])</f>
        <v>4</v>
      </c>
      <c r="C47" s="1">
        <f>COUNTIFS(Table2[Sub-Sector],Table3[[#This Row],[Sub-Sector]],Table2[Uptrend],"Uptrend")/Table3[[#This Row],[Count]]</f>
        <v>0.5</v>
      </c>
      <c r="D47" s="1">
        <f>COUNTIFS(Table2[Sub-Sector],Table3[[#This Row],[Sub-Sector]],Table2[1W Return vs Nifty],"&gt;=5")/Table3[[#This Row],[Count]]</f>
        <v>0.25</v>
      </c>
      <c r="E47" s="1">
        <f>COUNTIFS(Table2[Sub-Sector],Table3[[#This Row],[Sub-Sector]],Table2[1M Return vs Nifty],"&gt;=5")/Table3[[#This Row],[Count]]</f>
        <v>0.25</v>
      </c>
      <c r="F47" s="1">
        <f>COUNTIFS(Table2[Sub-Sector],Table3[[#This Row],[Sub-Sector]],Table2[6M Return vs Nifty],"&gt;=10")/Table3[[#This Row],[Count]]</f>
        <v>0.75</v>
      </c>
      <c r="G47" s="1">
        <f>COUNTIFS(Table2[Sub-Sector],Table3[[#This Row],[Sub-Sector]],Table2[1Y Return vs Nifty],"&gt;=10")/Table3[[#This Row],[Count]]</f>
        <v>0.5</v>
      </c>
      <c r="H47" s="1">
        <f>COUNTIFS(Table2[Sub-Sector],Table3[[#This Row],[Sub-Sector]],Table2[RSI Exponential â€“ 14D],"&gt;=50")/Table3[[#This Row],[Count]]</f>
        <v>0.25</v>
      </c>
      <c r="I47" s="1">
        <f>COUNTIFS(Table2[Sub-Sector],Table3[[#This Row],[Sub-Sector]],Table2[Relative Volume],"&gt;=1")/Table3[[#This Row],[Count]]</f>
        <v>0.25</v>
      </c>
      <c r="J47" s="1">
        <f>COUNTIFS(Table2[Sub-Sector],Table3[[#This Row],[Sub-Sector]],Table2[% Away From Day Low],"&gt;=0.05")/Table3[[#This Row],[Count]]</f>
        <v>0.25</v>
      </c>
      <c r="K47" s="1">
        <f>COUNTIFS(Table2[Sub-Sector],Table3[[#This Row],[Sub-Sector]],Table2[% Away From Day High],"&lt;=0.05")/Table3[[#This Row],[Count]]</f>
        <v>1</v>
      </c>
      <c r="L47" s="1">
        <f>COUNTIFS(Table2[Sub-Sector],Table3[[#This Row],[Sub-Sector]],Table2[% Away From Current Week Low],"&gt;=0.05")/Table3[[#This Row],[Count]]</f>
        <v>0.75</v>
      </c>
      <c r="M47" s="1">
        <f>COUNTIFS(Table2[Sub-Sector],Table3[[#This Row],[Sub-Sector]],Table2[% Away From Current Week High],"&lt;=0.05")/Table3[[#This Row],[Count]]</f>
        <v>1</v>
      </c>
      <c r="N47" s="1">
        <f>COUNTIFS(Table2[Sub-Sector],Table3[[#This Row],[Sub-Sector]],Table2[% Away From Current Month Low],"&gt;=0.05")/Table3[[#This Row],[Count]]</f>
        <v>0.75</v>
      </c>
      <c r="O47" s="1">
        <f>COUNTIFS(Table2[Sub-Sector],Table3[[#This Row],[Sub-Sector]],Table2[% Away From Current Month High],"&lt;=0.05")/Table3[[#This Row],[Count]]</f>
        <v>1</v>
      </c>
      <c r="P47" s="1">
        <f>COUNTIFS(Table2[Sub-Sector],Table3[[#This Row],[Sub-Sector]],Table2[% Away From 52W High],"&lt;=10")/Table3[[#This Row],[Count]]</f>
        <v>0.5</v>
      </c>
      <c r="Q47" s="1">
        <f>COUNTIFS(Table2[Sub-Sector],Table3[[#This Row],[Sub-Sector]],Table2[% Away From 52W Low],"&gt;=10")/Table3[[#This Row],[Count]]</f>
        <v>1</v>
      </c>
      <c r="R47" s="1">
        <f>COUNTIFS(Table2[Sub-Sector],Table3[[#This Row],[Sub-Sector]],Table2[% Price above 20 EMA],"&gt;=0")/Table3[[#This Row],[Count]]</f>
        <v>0.5</v>
      </c>
      <c r="S47" s="1">
        <f>COUNTIFS(Table2[Sub-Sector],Table3[[#This Row],[Sub-Sector]],Table2[% Price above 50 EMA],"&gt;=0")/Table3[[#This Row],[Count]]</f>
        <v>0.5</v>
      </c>
      <c r="T47" s="1">
        <f>COUNTIFS(Table2[Sub-Sector],Table3[[#This Row],[Sub-Sector]],Table2[% Price above 200 EMA],"&gt;=0")/Table3[[#This Row],[Count]]</f>
        <v>0.75</v>
      </c>
      <c r="U47" s="1">
        <f>COUNTIFS(Table2[Sub-Sector],Table3[[#This Row],[Sub-Sector]],Table2[Rate of Change - Zone],"Positive")/Table3[[#This Row],[Count]]</f>
        <v>0.25</v>
      </c>
      <c r="V47" s="1">
        <f>COUNTIFS(Table2[Sub-Sector],Table3[[#This Row],[Sub-Sector]],Table2[Sharpe Ratio],"&gt;=0.10")/Table3[[#This Row],[Count]]</f>
        <v>0</v>
      </c>
      <c r="W4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339</v>
      </c>
      <c r="X47">
        <f>_xlfn.RANK.AVG(Table3[[#This Row],[Score]],Table3[Score],1)</f>
        <v>35</v>
      </c>
      <c r="Y4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216.5</v>
      </c>
      <c r="Z47">
        <f>_xlfn.RANK.AVG(Table3[[#This Row],[Score 2 ]],Table3[[Score 2 ]],1)</f>
        <v>46</v>
      </c>
    </row>
    <row r="48" spans="1:26" x14ac:dyDescent="0.3">
      <c r="A48" t="s">
        <v>143</v>
      </c>
      <c r="B48">
        <f>COUNTIFS(Table2[Sub-Sector],Table3[[#This Row],[Sub-Sector]])</f>
        <v>8</v>
      </c>
      <c r="C48" s="1">
        <f>COUNTIFS(Table2[Sub-Sector],Table3[[#This Row],[Sub-Sector]],Table2[Uptrend],"Uptrend")/Table3[[#This Row],[Count]]</f>
        <v>0.125</v>
      </c>
      <c r="D48" s="1">
        <f>COUNTIFS(Table2[Sub-Sector],Table3[[#This Row],[Sub-Sector]],Table2[1W Return vs Nifty],"&gt;=5")/Table3[[#This Row],[Count]]</f>
        <v>0</v>
      </c>
      <c r="E48" s="1">
        <f>COUNTIFS(Table2[Sub-Sector],Table3[[#This Row],[Sub-Sector]],Table2[1M Return vs Nifty],"&gt;=5")/Table3[[#This Row],[Count]]</f>
        <v>0.125</v>
      </c>
      <c r="F48" s="1">
        <f>COUNTIFS(Table2[Sub-Sector],Table3[[#This Row],[Sub-Sector]],Table2[6M Return vs Nifty],"&gt;=10")/Table3[[#This Row],[Count]]</f>
        <v>0.5</v>
      </c>
      <c r="G48" s="1">
        <f>COUNTIFS(Table2[Sub-Sector],Table3[[#This Row],[Sub-Sector]],Table2[1Y Return vs Nifty],"&gt;=10")/Table3[[#This Row],[Count]]</f>
        <v>0.875</v>
      </c>
      <c r="H48" s="1">
        <f>COUNTIFS(Table2[Sub-Sector],Table3[[#This Row],[Sub-Sector]],Table2[RSI Exponential â€“ 14D],"&gt;=50")/Table3[[#This Row],[Count]]</f>
        <v>0</v>
      </c>
      <c r="I48" s="1">
        <f>COUNTIFS(Table2[Sub-Sector],Table3[[#This Row],[Sub-Sector]],Table2[Relative Volume],"&gt;=1")/Table3[[#This Row],[Count]]</f>
        <v>0.25</v>
      </c>
      <c r="J48" s="1">
        <f>COUNTIFS(Table2[Sub-Sector],Table3[[#This Row],[Sub-Sector]],Table2[% Away From Day Low],"&gt;=0.05")/Table3[[#This Row],[Count]]</f>
        <v>0</v>
      </c>
      <c r="K48" s="1">
        <f>COUNTIFS(Table2[Sub-Sector],Table3[[#This Row],[Sub-Sector]],Table2[% Away From Day High],"&lt;=0.05")/Table3[[#This Row],[Count]]</f>
        <v>1</v>
      </c>
      <c r="L48" s="1">
        <f>COUNTIFS(Table2[Sub-Sector],Table3[[#This Row],[Sub-Sector]],Table2[% Away From Current Week Low],"&gt;=0.05")/Table3[[#This Row],[Count]]</f>
        <v>0.875</v>
      </c>
      <c r="M48" s="1">
        <f>COUNTIFS(Table2[Sub-Sector],Table3[[#This Row],[Sub-Sector]],Table2[% Away From Current Week High],"&lt;=0.05")/Table3[[#This Row],[Count]]</f>
        <v>1</v>
      </c>
      <c r="N48" s="1">
        <f>COUNTIFS(Table2[Sub-Sector],Table3[[#This Row],[Sub-Sector]],Table2[% Away From Current Month Low],"&gt;=0.05")/Table3[[#This Row],[Count]]</f>
        <v>0.875</v>
      </c>
      <c r="O48" s="1">
        <f>COUNTIFS(Table2[Sub-Sector],Table3[[#This Row],[Sub-Sector]],Table2[% Away From Current Month High],"&lt;=0.05")/Table3[[#This Row],[Count]]</f>
        <v>0.25</v>
      </c>
      <c r="P48" s="1">
        <f>COUNTIFS(Table2[Sub-Sector],Table3[[#This Row],[Sub-Sector]],Table2[% Away From 52W High],"&lt;=10")/Table3[[#This Row],[Count]]</f>
        <v>0</v>
      </c>
      <c r="Q48" s="1">
        <f>COUNTIFS(Table2[Sub-Sector],Table3[[#This Row],[Sub-Sector]],Table2[% Away From 52W Low],"&gt;=10")/Table3[[#This Row],[Count]]</f>
        <v>1</v>
      </c>
      <c r="R48" s="1">
        <f>COUNTIFS(Table2[Sub-Sector],Table3[[#This Row],[Sub-Sector]],Table2[% Price above 20 EMA],"&gt;=0")/Table3[[#This Row],[Count]]</f>
        <v>0.125</v>
      </c>
      <c r="S48" s="1">
        <f>COUNTIFS(Table2[Sub-Sector],Table3[[#This Row],[Sub-Sector]],Table2[% Price above 50 EMA],"&gt;=0")/Table3[[#This Row],[Count]]</f>
        <v>0.125</v>
      </c>
      <c r="T48" s="1">
        <f>COUNTIFS(Table2[Sub-Sector],Table3[[#This Row],[Sub-Sector]],Table2[% Price above 200 EMA],"&gt;=0")/Table3[[#This Row],[Count]]</f>
        <v>0.875</v>
      </c>
      <c r="U48" s="1">
        <f>COUNTIFS(Table2[Sub-Sector],Table3[[#This Row],[Sub-Sector]],Table2[Rate of Change - Zone],"Positive")/Table3[[#This Row],[Count]]</f>
        <v>0.125</v>
      </c>
      <c r="V48" s="1">
        <f>COUNTIFS(Table2[Sub-Sector],Table3[[#This Row],[Sub-Sector]],Table2[Sharpe Ratio],"&gt;=0.10")/Table3[[#This Row],[Count]]</f>
        <v>0.75</v>
      </c>
      <c r="W4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451.5</v>
      </c>
      <c r="X48">
        <f>_xlfn.RANK.AVG(Table3[[#This Row],[Score]],Table3[Score],1)</f>
        <v>67</v>
      </c>
      <c r="Y4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219</v>
      </c>
      <c r="Z48">
        <f>_xlfn.RANK.AVG(Table3[[#This Row],[Score 2 ]],Table3[[Score 2 ]],1)</f>
        <v>47</v>
      </c>
    </row>
    <row r="49" spans="1:26" x14ac:dyDescent="0.3">
      <c r="A49" t="s">
        <v>18</v>
      </c>
      <c r="B49">
        <f>COUNTIFS(Table2[Sub-Sector],Table3[[#This Row],[Sub-Sector]])</f>
        <v>6</v>
      </c>
      <c r="C49" s="1">
        <f>COUNTIFS(Table2[Sub-Sector],Table3[[#This Row],[Sub-Sector]],Table2[Uptrend],"Uptrend")/Table3[[#This Row],[Count]]</f>
        <v>0.33333333333333331</v>
      </c>
      <c r="D49" s="1">
        <f>COUNTIFS(Table2[Sub-Sector],Table3[[#This Row],[Sub-Sector]],Table2[1W Return vs Nifty],"&gt;=5")/Table3[[#This Row],[Count]]</f>
        <v>0</v>
      </c>
      <c r="E49" s="1">
        <f>COUNTIFS(Table2[Sub-Sector],Table3[[#This Row],[Sub-Sector]],Table2[1M Return vs Nifty],"&gt;=5")/Table3[[#This Row],[Count]]</f>
        <v>0</v>
      </c>
      <c r="F49" s="1">
        <f>COUNTIFS(Table2[Sub-Sector],Table3[[#This Row],[Sub-Sector]],Table2[6M Return vs Nifty],"&gt;=10")/Table3[[#This Row],[Count]]</f>
        <v>0.16666666666666666</v>
      </c>
      <c r="G49" s="1">
        <f>COUNTIFS(Table2[Sub-Sector],Table3[[#This Row],[Sub-Sector]],Table2[1Y Return vs Nifty],"&gt;=10")/Table3[[#This Row],[Count]]</f>
        <v>0.83333333333333337</v>
      </c>
      <c r="H49" s="1">
        <f>COUNTIFS(Table2[Sub-Sector],Table3[[#This Row],[Sub-Sector]],Table2[RSI Exponential â€“ 14D],"&gt;=50")/Table3[[#This Row],[Count]]</f>
        <v>0.16666666666666666</v>
      </c>
      <c r="I49" s="1">
        <f>COUNTIFS(Table2[Sub-Sector],Table3[[#This Row],[Sub-Sector]],Table2[Relative Volume],"&gt;=1")/Table3[[#This Row],[Count]]</f>
        <v>0.33333333333333331</v>
      </c>
      <c r="J49" s="1">
        <f>COUNTIFS(Table2[Sub-Sector],Table3[[#This Row],[Sub-Sector]],Table2[% Away From Day Low],"&gt;=0.05")/Table3[[#This Row],[Count]]</f>
        <v>0</v>
      </c>
      <c r="K49" s="1">
        <f>COUNTIFS(Table2[Sub-Sector],Table3[[#This Row],[Sub-Sector]],Table2[% Away From Day High],"&lt;=0.05")/Table3[[#This Row],[Count]]</f>
        <v>1</v>
      </c>
      <c r="L49" s="1">
        <f>COUNTIFS(Table2[Sub-Sector],Table3[[#This Row],[Sub-Sector]],Table2[% Away From Current Week Low],"&gt;=0.05")/Table3[[#This Row],[Count]]</f>
        <v>0.16666666666666666</v>
      </c>
      <c r="M49" s="1">
        <f>COUNTIFS(Table2[Sub-Sector],Table3[[#This Row],[Sub-Sector]],Table2[% Away From Current Week High],"&lt;=0.05")/Table3[[#This Row],[Count]]</f>
        <v>1</v>
      </c>
      <c r="N49" s="1">
        <f>COUNTIFS(Table2[Sub-Sector],Table3[[#This Row],[Sub-Sector]],Table2[% Away From Current Month Low],"&gt;=0.05")/Table3[[#This Row],[Count]]</f>
        <v>0.16666666666666666</v>
      </c>
      <c r="O49" s="1">
        <f>COUNTIFS(Table2[Sub-Sector],Table3[[#This Row],[Sub-Sector]],Table2[% Away From Current Month High],"&lt;=0.05")/Table3[[#This Row],[Count]]</f>
        <v>0.16666666666666666</v>
      </c>
      <c r="P49" s="1">
        <f>COUNTIFS(Table2[Sub-Sector],Table3[[#This Row],[Sub-Sector]],Table2[% Away From 52W High],"&lt;=10")/Table3[[#This Row],[Count]]</f>
        <v>0</v>
      </c>
      <c r="Q49" s="1">
        <f>COUNTIFS(Table2[Sub-Sector],Table3[[#This Row],[Sub-Sector]],Table2[% Away From 52W Low],"&gt;=10")/Table3[[#This Row],[Count]]</f>
        <v>1</v>
      </c>
      <c r="R49" s="1">
        <f>COUNTIFS(Table2[Sub-Sector],Table3[[#This Row],[Sub-Sector]],Table2[% Price above 20 EMA],"&gt;=0")/Table3[[#This Row],[Count]]</f>
        <v>0</v>
      </c>
      <c r="S49" s="1">
        <f>COUNTIFS(Table2[Sub-Sector],Table3[[#This Row],[Sub-Sector]],Table2[% Price above 50 EMA],"&gt;=0")/Table3[[#This Row],[Count]]</f>
        <v>0</v>
      </c>
      <c r="T49" s="1">
        <f>COUNTIFS(Table2[Sub-Sector],Table3[[#This Row],[Sub-Sector]],Table2[% Price above 200 EMA],"&gt;=0")/Table3[[#This Row],[Count]]</f>
        <v>0.66666666666666663</v>
      </c>
      <c r="U49" s="1">
        <f>COUNTIFS(Table2[Sub-Sector],Table3[[#This Row],[Sub-Sector]],Table2[Rate of Change - Zone],"Positive")/Table3[[#This Row],[Count]]</f>
        <v>0.33333333333333331</v>
      </c>
      <c r="V49" s="1">
        <f>COUNTIFS(Table2[Sub-Sector],Table3[[#This Row],[Sub-Sector]],Table2[Sharpe Ratio],"&gt;=0.10")/Table3[[#This Row],[Count]]</f>
        <v>0.33333333333333331</v>
      </c>
      <c r="W4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478</v>
      </c>
      <c r="X49">
        <f>_xlfn.RANK.AVG(Table3[[#This Row],[Score]],Table3[Score],1)</f>
        <v>74.5</v>
      </c>
      <c r="Y4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219.5</v>
      </c>
      <c r="Z49">
        <f>_xlfn.RANK.AVG(Table3[[#This Row],[Score 2 ]],Table3[[Score 2 ]],1)</f>
        <v>48</v>
      </c>
    </row>
    <row r="50" spans="1:26" x14ac:dyDescent="0.3">
      <c r="A50" t="s">
        <v>406</v>
      </c>
      <c r="B50">
        <f>COUNTIFS(Table2[Sub-Sector],Table3[[#This Row],[Sub-Sector]])</f>
        <v>14</v>
      </c>
      <c r="C50" s="1">
        <f>COUNTIFS(Table2[Sub-Sector],Table3[[#This Row],[Sub-Sector]],Table2[Uptrend],"Uptrend")/Table3[[#This Row],[Count]]</f>
        <v>0.42857142857142855</v>
      </c>
      <c r="D50" s="1">
        <f>COUNTIFS(Table2[Sub-Sector],Table3[[#This Row],[Sub-Sector]],Table2[1W Return vs Nifty],"&gt;=5")/Table3[[#This Row],[Count]]</f>
        <v>0</v>
      </c>
      <c r="E50" s="1">
        <f>COUNTIFS(Table2[Sub-Sector],Table3[[#This Row],[Sub-Sector]],Table2[1M Return vs Nifty],"&gt;=5")/Table3[[#This Row],[Count]]</f>
        <v>0</v>
      </c>
      <c r="F50" s="1">
        <f>COUNTIFS(Table2[Sub-Sector],Table3[[#This Row],[Sub-Sector]],Table2[6M Return vs Nifty],"&gt;=10")/Table3[[#This Row],[Count]]</f>
        <v>0.5</v>
      </c>
      <c r="G50" s="1">
        <f>COUNTIFS(Table2[Sub-Sector],Table3[[#This Row],[Sub-Sector]],Table2[1Y Return vs Nifty],"&gt;=10")/Table3[[#This Row],[Count]]</f>
        <v>0.5714285714285714</v>
      </c>
      <c r="H50" s="1">
        <f>COUNTIFS(Table2[Sub-Sector],Table3[[#This Row],[Sub-Sector]],Table2[RSI Exponential â€“ 14D],"&gt;=50")/Table3[[#This Row],[Count]]</f>
        <v>0.14285714285714285</v>
      </c>
      <c r="I50" s="1">
        <f>COUNTIFS(Table2[Sub-Sector],Table3[[#This Row],[Sub-Sector]],Table2[Relative Volume],"&gt;=1")/Table3[[#This Row],[Count]]</f>
        <v>0.21428571428571427</v>
      </c>
      <c r="J50" s="1">
        <f>COUNTIFS(Table2[Sub-Sector],Table3[[#This Row],[Sub-Sector]],Table2[% Away From Day Low],"&gt;=0.05")/Table3[[#This Row],[Count]]</f>
        <v>0</v>
      </c>
      <c r="K50" s="1">
        <f>COUNTIFS(Table2[Sub-Sector],Table3[[#This Row],[Sub-Sector]],Table2[% Away From Day High],"&lt;=0.05")/Table3[[#This Row],[Count]]</f>
        <v>1</v>
      </c>
      <c r="L50" s="1">
        <f>COUNTIFS(Table2[Sub-Sector],Table3[[#This Row],[Sub-Sector]],Table2[% Away From Current Week Low],"&gt;=0.05")/Table3[[#This Row],[Count]]</f>
        <v>0.42857142857142855</v>
      </c>
      <c r="M50" s="1">
        <f>COUNTIFS(Table2[Sub-Sector],Table3[[#This Row],[Sub-Sector]],Table2[% Away From Current Week High],"&lt;=0.05")/Table3[[#This Row],[Count]]</f>
        <v>1</v>
      </c>
      <c r="N50" s="1">
        <f>COUNTIFS(Table2[Sub-Sector],Table3[[#This Row],[Sub-Sector]],Table2[% Away From Current Month Low],"&gt;=0.05")/Table3[[#This Row],[Count]]</f>
        <v>0.5</v>
      </c>
      <c r="O50" s="1">
        <f>COUNTIFS(Table2[Sub-Sector],Table3[[#This Row],[Sub-Sector]],Table2[% Away From Current Month High],"&lt;=0.05")/Table3[[#This Row],[Count]]</f>
        <v>0.14285714285714285</v>
      </c>
      <c r="P50" s="1">
        <f>COUNTIFS(Table2[Sub-Sector],Table3[[#This Row],[Sub-Sector]],Table2[% Away From 52W High],"&lt;=10")/Table3[[#This Row],[Count]]</f>
        <v>0.21428571428571427</v>
      </c>
      <c r="Q50" s="1">
        <f>COUNTIFS(Table2[Sub-Sector],Table3[[#This Row],[Sub-Sector]],Table2[% Away From 52W Low],"&gt;=10")/Table3[[#This Row],[Count]]</f>
        <v>0.8571428571428571</v>
      </c>
      <c r="R50" s="1">
        <f>COUNTIFS(Table2[Sub-Sector],Table3[[#This Row],[Sub-Sector]],Table2[% Price above 20 EMA],"&gt;=0")/Table3[[#This Row],[Count]]</f>
        <v>0.21428571428571427</v>
      </c>
      <c r="S50" s="1">
        <f>COUNTIFS(Table2[Sub-Sector],Table3[[#This Row],[Sub-Sector]],Table2[% Price above 50 EMA],"&gt;=0")/Table3[[#This Row],[Count]]</f>
        <v>0.21428571428571427</v>
      </c>
      <c r="T50" s="1">
        <f>COUNTIFS(Table2[Sub-Sector],Table3[[#This Row],[Sub-Sector]],Table2[% Price above 200 EMA],"&gt;=0")/Table3[[#This Row],[Count]]</f>
        <v>0.7142857142857143</v>
      </c>
      <c r="U50" s="1">
        <f>COUNTIFS(Table2[Sub-Sector],Table3[[#This Row],[Sub-Sector]],Table2[Rate of Change - Zone],"Positive")/Table3[[#This Row],[Count]]</f>
        <v>0.35714285714285715</v>
      </c>
      <c r="V50" s="1">
        <f>COUNTIFS(Table2[Sub-Sector],Table3[[#This Row],[Sub-Sector]],Table2[Sharpe Ratio],"&gt;=0.10")/Table3[[#This Row],[Count]]</f>
        <v>7.1428571428571425E-2</v>
      </c>
      <c r="W5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478</v>
      </c>
      <c r="X50">
        <f>_xlfn.RANK.AVG(Table3[[#This Row],[Score]],Table3[Score],1)</f>
        <v>74.5</v>
      </c>
      <c r="Y5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225</v>
      </c>
      <c r="Z50">
        <f>_xlfn.RANK.AVG(Table3[[#This Row],[Score 2 ]],Table3[[Score 2 ]],1)</f>
        <v>49</v>
      </c>
    </row>
    <row r="51" spans="1:26" x14ac:dyDescent="0.3">
      <c r="A51" t="s">
        <v>103</v>
      </c>
      <c r="B51">
        <f>COUNTIFS(Table2[Sub-Sector],Table3[[#This Row],[Sub-Sector]])</f>
        <v>4</v>
      </c>
      <c r="C51" s="1">
        <f>COUNTIFS(Table2[Sub-Sector],Table3[[#This Row],[Sub-Sector]],Table2[Uptrend],"Uptrend")/Table3[[#This Row],[Count]]</f>
        <v>0.5</v>
      </c>
      <c r="D51" s="1">
        <f>COUNTIFS(Table2[Sub-Sector],Table3[[#This Row],[Sub-Sector]],Table2[1W Return vs Nifty],"&gt;=5")/Table3[[#This Row],[Count]]</f>
        <v>0.25</v>
      </c>
      <c r="E51" s="1">
        <f>COUNTIFS(Table2[Sub-Sector],Table3[[#This Row],[Sub-Sector]],Table2[1M Return vs Nifty],"&gt;=5")/Table3[[#This Row],[Count]]</f>
        <v>0.25</v>
      </c>
      <c r="F51" s="1">
        <f>COUNTIFS(Table2[Sub-Sector],Table3[[#This Row],[Sub-Sector]],Table2[6M Return vs Nifty],"&gt;=10")/Table3[[#This Row],[Count]]</f>
        <v>0.25</v>
      </c>
      <c r="G51" s="1">
        <f>COUNTIFS(Table2[Sub-Sector],Table3[[#This Row],[Sub-Sector]],Table2[1Y Return vs Nifty],"&gt;=10")/Table3[[#This Row],[Count]]</f>
        <v>1</v>
      </c>
      <c r="H51" s="1">
        <f>COUNTIFS(Table2[Sub-Sector],Table3[[#This Row],[Sub-Sector]],Table2[RSI Exponential â€“ 14D],"&gt;=50")/Table3[[#This Row],[Count]]</f>
        <v>0.25</v>
      </c>
      <c r="I51" s="1">
        <f>COUNTIFS(Table2[Sub-Sector],Table3[[#This Row],[Sub-Sector]],Table2[Relative Volume],"&gt;=1")/Table3[[#This Row],[Count]]</f>
        <v>0.25</v>
      </c>
      <c r="J51" s="1">
        <f>COUNTIFS(Table2[Sub-Sector],Table3[[#This Row],[Sub-Sector]],Table2[% Away From Day Low],"&gt;=0.05")/Table3[[#This Row],[Count]]</f>
        <v>0.25</v>
      </c>
      <c r="K51" s="1">
        <f>COUNTIFS(Table2[Sub-Sector],Table3[[#This Row],[Sub-Sector]],Table2[% Away From Day High],"&lt;=0.05")/Table3[[#This Row],[Count]]</f>
        <v>1</v>
      </c>
      <c r="L51" s="1">
        <f>COUNTIFS(Table2[Sub-Sector],Table3[[#This Row],[Sub-Sector]],Table2[% Away From Current Week Low],"&gt;=0.05")/Table3[[#This Row],[Count]]</f>
        <v>0.5</v>
      </c>
      <c r="M51" s="1">
        <f>COUNTIFS(Table2[Sub-Sector],Table3[[#This Row],[Sub-Sector]],Table2[% Away From Current Week High],"&lt;=0.05")/Table3[[#This Row],[Count]]</f>
        <v>0.75</v>
      </c>
      <c r="N51" s="1">
        <f>COUNTIFS(Table2[Sub-Sector],Table3[[#This Row],[Sub-Sector]],Table2[% Away From Current Month Low],"&gt;=0.05")/Table3[[#This Row],[Count]]</f>
        <v>0.5</v>
      </c>
      <c r="O51" s="1">
        <f>COUNTIFS(Table2[Sub-Sector],Table3[[#This Row],[Sub-Sector]],Table2[% Away From Current Month High],"&lt;=0.05")/Table3[[#This Row],[Count]]</f>
        <v>0.5</v>
      </c>
      <c r="P51" s="1">
        <f>COUNTIFS(Table2[Sub-Sector],Table3[[#This Row],[Sub-Sector]],Table2[% Away From 52W High],"&lt;=10")/Table3[[#This Row],[Count]]</f>
        <v>0.25</v>
      </c>
      <c r="Q51" s="1">
        <f>COUNTIFS(Table2[Sub-Sector],Table3[[#This Row],[Sub-Sector]],Table2[% Away From 52W Low],"&gt;=10")/Table3[[#This Row],[Count]]</f>
        <v>1</v>
      </c>
      <c r="R51" s="1">
        <f>COUNTIFS(Table2[Sub-Sector],Table3[[#This Row],[Sub-Sector]],Table2[% Price above 20 EMA],"&gt;=0")/Table3[[#This Row],[Count]]</f>
        <v>0.25</v>
      </c>
      <c r="S51" s="1">
        <f>COUNTIFS(Table2[Sub-Sector],Table3[[#This Row],[Sub-Sector]],Table2[% Price above 50 EMA],"&gt;=0")/Table3[[#This Row],[Count]]</f>
        <v>0.25</v>
      </c>
      <c r="T51" s="1">
        <f>COUNTIFS(Table2[Sub-Sector],Table3[[#This Row],[Sub-Sector]],Table2[% Price above 200 EMA],"&gt;=0")/Table3[[#This Row],[Count]]</f>
        <v>0.75</v>
      </c>
      <c r="U51" s="1">
        <f>COUNTIFS(Table2[Sub-Sector],Table3[[#This Row],[Sub-Sector]],Table2[Rate of Change - Zone],"Positive")/Table3[[#This Row],[Count]]</f>
        <v>0.25</v>
      </c>
      <c r="V51" s="1">
        <f>COUNTIFS(Table2[Sub-Sector],Table3[[#This Row],[Sub-Sector]],Table2[Sharpe Ratio],"&gt;=0.10")/Table3[[#This Row],[Count]]</f>
        <v>0.75</v>
      </c>
      <c r="W5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348.5</v>
      </c>
      <c r="X51">
        <f>_xlfn.RANK.AVG(Table3[[#This Row],[Score]],Table3[Score],1)</f>
        <v>40</v>
      </c>
      <c r="Y5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226</v>
      </c>
      <c r="Z51">
        <f>_xlfn.RANK.AVG(Table3[[#This Row],[Score 2 ]],Table3[[Score 2 ]],1)</f>
        <v>50</v>
      </c>
    </row>
    <row r="52" spans="1:26" x14ac:dyDescent="0.3">
      <c r="A52" t="s">
        <v>928</v>
      </c>
      <c r="B52">
        <f>COUNTIFS(Table2[Sub-Sector],Table3[[#This Row],[Sub-Sector]])</f>
        <v>1</v>
      </c>
      <c r="C52" s="1">
        <f>COUNTIFS(Table2[Sub-Sector],Table3[[#This Row],[Sub-Sector]],Table2[Uptrend],"Uptrend")/Table3[[#This Row],[Count]]</f>
        <v>1</v>
      </c>
      <c r="D52" s="1">
        <f>COUNTIFS(Table2[Sub-Sector],Table3[[#This Row],[Sub-Sector]],Table2[1W Return vs Nifty],"&gt;=5")/Table3[[#This Row],[Count]]</f>
        <v>0</v>
      </c>
      <c r="E52" s="1">
        <f>COUNTIFS(Table2[Sub-Sector],Table3[[#This Row],[Sub-Sector]],Table2[1M Return vs Nifty],"&gt;=5")/Table3[[#This Row],[Count]]</f>
        <v>1</v>
      </c>
      <c r="F52" s="1">
        <f>COUNTIFS(Table2[Sub-Sector],Table3[[#This Row],[Sub-Sector]],Table2[6M Return vs Nifty],"&gt;=10")/Table3[[#This Row],[Count]]</f>
        <v>1</v>
      </c>
      <c r="G52" s="1">
        <f>COUNTIFS(Table2[Sub-Sector],Table3[[#This Row],[Sub-Sector]],Table2[1Y Return vs Nifty],"&gt;=10")/Table3[[#This Row],[Count]]</f>
        <v>1</v>
      </c>
      <c r="H52" s="1">
        <f>COUNTIFS(Table2[Sub-Sector],Table3[[#This Row],[Sub-Sector]],Table2[RSI Exponential â€“ 14D],"&gt;=50")/Table3[[#This Row],[Count]]</f>
        <v>0</v>
      </c>
      <c r="I52" s="1">
        <f>COUNTIFS(Table2[Sub-Sector],Table3[[#This Row],[Sub-Sector]],Table2[Relative Volume],"&gt;=1")/Table3[[#This Row],[Count]]</f>
        <v>0</v>
      </c>
      <c r="J52" s="1">
        <f>COUNTIFS(Table2[Sub-Sector],Table3[[#This Row],[Sub-Sector]],Table2[% Away From Day Low],"&gt;=0.05")/Table3[[#This Row],[Count]]</f>
        <v>0</v>
      </c>
      <c r="K52" s="1">
        <f>COUNTIFS(Table2[Sub-Sector],Table3[[#This Row],[Sub-Sector]],Table2[% Away From Day High],"&lt;=0.05")/Table3[[#This Row],[Count]]</f>
        <v>1</v>
      </c>
      <c r="L52" s="1">
        <f>COUNTIFS(Table2[Sub-Sector],Table3[[#This Row],[Sub-Sector]],Table2[% Away From Current Week Low],"&gt;=0.05")/Table3[[#This Row],[Count]]</f>
        <v>1</v>
      </c>
      <c r="M52" s="1">
        <f>COUNTIFS(Table2[Sub-Sector],Table3[[#This Row],[Sub-Sector]],Table2[% Away From Current Week High],"&lt;=0.05")/Table3[[#This Row],[Count]]</f>
        <v>1</v>
      </c>
      <c r="N52" s="1">
        <f>COUNTIFS(Table2[Sub-Sector],Table3[[#This Row],[Sub-Sector]],Table2[% Away From Current Month Low],"&gt;=0.05")/Table3[[#This Row],[Count]]</f>
        <v>1</v>
      </c>
      <c r="O52" s="1">
        <f>COUNTIFS(Table2[Sub-Sector],Table3[[#This Row],[Sub-Sector]],Table2[% Away From Current Month High],"&lt;=0.05")/Table3[[#This Row],[Count]]</f>
        <v>1</v>
      </c>
      <c r="P52" s="1">
        <f>COUNTIFS(Table2[Sub-Sector],Table3[[#This Row],[Sub-Sector]],Table2[% Away From 52W High],"&lt;=10")/Table3[[#This Row],[Count]]</f>
        <v>0</v>
      </c>
      <c r="Q52" s="1">
        <f>COUNTIFS(Table2[Sub-Sector],Table3[[#This Row],[Sub-Sector]],Table2[% Away From 52W Low],"&gt;=10")/Table3[[#This Row],[Count]]</f>
        <v>1</v>
      </c>
      <c r="R52" s="1">
        <f>COUNTIFS(Table2[Sub-Sector],Table3[[#This Row],[Sub-Sector]],Table2[% Price above 20 EMA],"&gt;=0")/Table3[[#This Row],[Count]]</f>
        <v>1</v>
      </c>
      <c r="S52" s="1">
        <f>COUNTIFS(Table2[Sub-Sector],Table3[[#This Row],[Sub-Sector]],Table2[% Price above 50 EMA],"&gt;=0")/Table3[[#This Row],[Count]]</f>
        <v>1</v>
      </c>
      <c r="T52" s="1">
        <f>COUNTIFS(Table2[Sub-Sector],Table3[[#This Row],[Sub-Sector]],Table2[% Price above 200 EMA],"&gt;=0")/Table3[[#This Row],[Count]]</f>
        <v>1</v>
      </c>
      <c r="U52" s="1">
        <f>COUNTIFS(Table2[Sub-Sector],Table3[[#This Row],[Sub-Sector]],Table2[Rate of Change - Zone],"Positive")/Table3[[#This Row],[Count]]</f>
        <v>0</v>
      </c>
      <c r="V52" s="1">
        <f>COUNTIFS(Table2[Sub-Sector],Table3[[#This Row],[Sub-Sector]],Table2[Sharpe Ratio],"&gt;=0.10")/Table3[[#This Row],[Count]]</f>
        <v>1</v>
      </c>
      <c r="W5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325.5</v>
      </c>
      <c r="X52">
        <f>_xlfn.RANK.AVG(Table3[[#This Row],[Score]],Table3[Score],1)</f>
        <v>29.5</v>
      </c>
      <c r="Y5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226.5</v>
      </c>
      <c r="Z52">
        <f>_xlfn.RANK.AVG(Table3[[#This Row],[Score 2 ]],Table3[[Score 2 ]],1)</f>
        <v>54</v>
      </c>
    </row>
    <row r="53" spans="1:26" x14ac:dyDescent="0.3">
      <c r="A53" t="s">
        <v>1257</v>
      </c>
      <c r="B53">
        <f>COUNTIFS(Table2[Sub-Sector],Table3[[#This Row],[Sub-Sector]])</f>
        <v>1</v>
      </c>
      <c r="C53" s="1">
        <f>COUNTIFS(Table2[Sub-Sector],Table3[[#This Row],[Sub-Sector]],Table2[Uptrend],"Uptrend")/Table3[[#This Row],[Count]]</f>
        <v>1</v>
      </c>
      <c r="D53" s="1">
        <f>COUNTIFS(Table2[Sub-Sector],Table3[[#This Row],[Sub-Sector]],Table2[1W Return vs Nifty],"&gt;=5")/Table3[[#This Row],[Count]]</f>
        <v>0</v>
      </c>
      <c r="E53" s="1">
        <f>COUNTIFS(Table2[Sub-Sector],Table3[[#This Row],[Sub-Sector]],Table2[1M Return vs Nifty],"&gt;=5")/Table3[[#This Row],[Count]]</f>
        <v>1</v>
      </c>
      <c r="F53" s="1">
        <f>COUNTIFS(Table2[Sub-Sector],Table3[[#This Row],[Sub-Sector]],Table2[6M Return vs Nifty],"&gt;=10")/Table3[[#This Row],[Count]]</f>
        <v>1</v>
      </c>
      <c r="G53" s="1">
        <f>COUNTIFS(Table2[Sub-Sector],Table3[[#This Row],[Sub-Sector]],Table2[1Y Return vs Nifty],"&gt;=10")/Table3[[#This Row],[Count]]</f>
        <v>1</v>
      </c>
      <c r="H53" s="1">
        <f>COUNTIFS(Table2[Sub-Sector],Table3[[#This Row],[Sub-Sector]],Table2[RSI Exponential â€“ 14D],"&gt;=50")/Table3[[#This Row],[Count]]</f>
        <v>1</v>
      </c>
      <c r="I53" s="1">
        <f>COUNTIFS(Table2[Sub-Sector],Table3[[#This Row],[Sub-Sector]],Table2[Relative Volume],"&gt;=1")/Table3[[#This Row],[Count]]</f>
        <v>0</v>
      </c>
      <c r="J53" s="1">
        <f>COUNTIFS(Table2[Sub-Sector],Table3[[#This Row],[Sub-Sector]],Table2[% Away From Day Low],"&gt;=0.05")/Table3[[#This Row],[Count]]</f>
        <v>0</v>
      </c>
      <c r="K53" s="1">
        <f>COUNTIFS(Table2[Sub-Sector],Table3[[#This Row],[Sub-Sector]],Table2[% Away From Day High],"&lt;=0.05")/Table3[[#This Row],[Count]]</f>
        <v>1</v>
      </c>
      <c r="L53" s="1">
        <f>COUNTIFS(Table2[Sub-Sector],Table3[[#This Row],[Sub-Sector]],Table2[% Away From Current Week Low],"&gt;=0.05")/Table3[[#This Row],[Count]]</f>
        <v>0</v>
      </c>
      <c r="M53" s="1">
        <f>COUNTIFS(Table2[Sub-Sector],Table3[[#This Row],[Sub-Sector]],Table2[% Away From Current Week High],"&lt;=0.05")/Table3[[#This Row],[Count]]</f>
        <v>0</v>
      </c>
      <c r="N53" s="1">
        <f>COUNTIFS(Table2[Sub-Sector],Table3[[#This Row],[Sub-Sector]],Table2[% Away From Current Month Low],"&gt;=0.05")/Table3[[#This Row],[Count]]</f>
        <v>0</v>
      </c>
      <c r="O53" s="1">
        <f>COUNTIFS(Table2[Sub-Sector],Table3[[#This Row],[Sub-Sector]],Table2[% Away From Current Month High],"&lt;=0.05")/Table3[[#This Row],[Count]]</f>
        <v>0</v>
      </c>
      <c r="P53" s="1">
        <f>COUNTIFS(Table2[Sub-Sector],Table3[[#This Row],[Sub-Sector]],Table2[% Away From 52W High],"&lt;=10")/Table3[[#This Row],[Count]]</f>
        <v>1</v>
      </c>
      <c r="Q53" s="1">
        <f>COUNTIFS(Table2[Sub-Sector],Table3[[#This Row],[Sub-Sector]],Table2[% Away From 52W Low],"&gt;=10")/Table3[[#This Row],[Count]]</f>
        <v>1</v>
      </c>
      <c r="R53" s="1">
        <f>COUNTIFS(Table2[Sub-Sector],Table3[[#This Row],[Sub-Sector]],Table2[% Price above 20 EMA],"&gt;=0")/Table3[[#This Row],[Count]]</f>
        <v>1</v>
      </c>
      <c r="S53" s="1">
        <f>COUNTIFS(Table2[Sub-Sector],Table3[[#This Row],[Sub-Sector]],Table2[% Price above 50 EMA],"&gt;=0")/Table3[[#This Row],[Count]]</f>
        <v>1</v>
      </c>
      <c r="T53" s="1">
        <f>COUNTIFS(Table2[Sub-Sector],Table3[[#This Row],[Sub-Sector]],Table2[% Price above 200 EMA],"&gt;=0")/Table3[[#This Row],[Count]]</f>
        <v>1</v>
      </c>
      <c r="U53" s="1">
        <f>COUNTIFS(Table2[Sub-Sector],Table3[[#This Row],[Sub-Sector]],Table2[Rate of Change - Zone],"Positive")/Table3[[#This Row],[Count]]</f>
        <v>0</v>
      </c>
      <c r="V53" s="1">
        <f>COUNTIFS(Table2[Sub-Sector],Table3[[#This Row],[Sub-Sector]],Table2[Sharpe Ratio],"&gt;=0.10")/Table3[[#This Row],[Count]]</f>
        <v>1</v>
      </c>
      <c r="W5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325.5</v>
      </c>
      <c r="X53">
        <f>_xlfn.RANK.AVG(Table3[[#This Row],[Score]],Table3[Score],1)</f>
        <v>29.5</v>
      </c>
      <c r="Y5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226.5</v>
      </c>
      <c r="Z53">
        <f>_xlfn.RANK.AVG(Table3[[#This Row],[Score 2 ]],Table3[[Score 2 ]],1)</f>
        <v>54</v>
      </c>
    </row>
    <row r="54" spans="1:26" x14ac:dyDescent="0.3">
      <c r="A54" t="s">
        <v>322</v>
      </c>
      <c r="B54">
        <f>COUNTIFS(Table2[Sub-Sector],Table3[[#This Row],[Sub-Sector]])</f>
        <v>3</v>
      </c>
      <c r="C54" s="1">
        <f>COUNTIFS(Table2[Sub-Sector],Table3[[#This Row],[Sub-Sector]],Table2[Uptrend],"Uptrend")/Table3[[#This Row],[Count]]</f>
        <v>0</v>
      </c>
      <c r="D54" s="1">
        <f>COUNTIFS(Table2[Sub-Sector],Table3[[#This Row],[Sub-Sector]],Table2[1W Return vs Nifty],"&gt;=5")/Table3[[#This Row],[Count]]</f>
        <v>0</v>
      </c>
      <c r="E54" s="1">
        <f>COUNTIFS(Table2[Sub-Sector],Table3[[#This Row],[Sub-Sector]],Table2[1M Return vs Nifty],"&gt;=5")/Table3[[#This Row],[Count]]</f>
        <v>0</v>
      </c>
      <c r="F54" s="1">
        <f>COUNTIFS(Table2[Sub-Sector],Table3[[#This Row],[Sub-Sector]],Table2[6M Return vs Nifty],"&gt;=10")/Table3[[#This Row],[Count]]</f>
        <v>1</v>
      </c>
      <c r="G54" s="1">
        <f>COUNTIFS(Table2[Sub-Sector],Table3[[#This Row],[Sub-Sector]],Table2[1Y Return vs Nifty],"&gt;=10")/Table3[[#This Row],[Count]]</f>
        <v>1</v>
      </c>
      <c r="H54" s="1">
        <f>COUNTIFS(Table2[Sub-Sector],Table3[[#This Row],[Sub-Sector]],Table2[RSI Exponential â€“ 14D],"&gt;=50")/Table3[[#This Row],[Count]]</f>
        <v>0</v>
      </c>
      <c r="I54" s="1">
        <f>COUNTIFS(Table2[Sub-Sector],Table3[[#This Row],[Sub-Sector]],Table2[Relative Volume],"&gt;=1")/Table3[[#This Row],[Count]]</f>
        <v>0</v>
      </c>
      <c r="J54" s="1">
        <f>COUNTIFS(Table2[Sub-Sector],Table3[[#This Row],[Sub-Sector]],Table2[% Away From Day Low],"&gt;=0.05")/Table3[[#This Row],[Count]]</f>
        <v>0</v>
      </c>
      <c r="K54" s="1">
        <f>COUNTIFS(Table2[Sub-Sector],Table3[[#This Row],[Sub-Sector]],Table2[% Away From Day High],"&lt;=0.05")/Table3[[#This Row],[Count]]</f>
        <v>1</v>
      </c>
      <c r="L54" s="1">
        <f>COUNTIFS(Table2[Sub-Sector],Table3[[#This Row],[Sub-Sector]],Table2[% Away From Current Week Low],"&gt;=0.05")/Table3[[#This Row],[Count]]</f>
        <v>1</v>
      </c>
      <c r="M54" s="1">
        <f>COUNTIFS(Table2[Sub-Sector],Table3[[#This Row],[Sub-Sector]],Table2[% Away From Current Week High],"&lt;=0.05")/Table3[[#This Row],[Count]]</f>
        <v>1</v>
      </c>
      <c r="N54" s="1">
        <f>COUNTIFS(Table2[Sub-Sector],Table3[[#This Row],[Sub-Sector]],Table2[% Away From Current Month Low],"&gt;=0.05")/Table3[[#This Row],[Count]]</f>
        <v>1</v>
      </c>
      <c r="O54" s="1">
        <f>COUNTIFS(Table2[Sub-Sector],Table3[[#This Row],[Sub-Sector]],Table2[% Away From Current Month High],"&lt;=0.05")/Table3[[#This Row],[Count]]</f>
        <v>0.66666666666666663</v>
      </c>
      <c r="P54" s="1">
        <f>COUNTIFS(Table2[Sub-Sector],Table3[[#This Row],[Sub-Sector]],Table2[% Away From 52W High],"&lt;=10")/Table3[[#This Row],[Count]]</f>
        <v>0</v>
      </c>
      <c r="Q54" s="1">
        <f>COUNTIFS(Table2[Sub-Sector],Table3[[#This Row],[Sub-Sector]],Table2[% Away From 52W Low],"&gt;=10")/Table3[[#This Row],[Count]]</f>
        <v>1</v>
      </c>
      <c r="R54" s="1">
        <f>COUNTIFS(Table2[Sub-Sector],Table3[[#This Row],[Sub-Sector]],Table2[% Price above 20 EMA],"&gt;=0")/Table3[[#This Row],[Count]]</f>
        <v>0</v>
      </c>
      <c r="S54" s="1">
        <f>COUNTIFS(Table2[Sub-Sector],Table3[[#This Row],[Sub-Sector]],Table2[% Price above 50 EMA],"&gt;=0")/Table3[[#This Row],[Count]]</f>
        <v>0</v>
      </c>
      <c r="T54" s="1">
        <f>COUNTIFS(Table2[Sub-Sector],Table3[[#This Row],[Sub-Sector]],Table2[% Price above 200 EMA],"&gt;=0")/Table3[[#This Row],[Count]]</f>
        <v>1</v>
      </c>
      <c r="U54" s="1">
        <f>COUNTIFS(Table2[Sub-Sector],Table3[[#This Row],[Sub-Sector]],Table2[Rate of Change - Zone],"Positive")/Table3[[#This Row],[Count]]</f>
        <v>0</v>
      </c>
      <c r="V54" s="1">
        <f>COUNTIFS(Table2[Sub-Sector],Table3[[#This Row],[Sub-Sector]],Table2[Sharpe Ratio],"&gt;=0.10")/Table3[[#This Row],[Count]]</f>
        <v>1</v>
      </c>
      <c r="W5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511</v>
      </c>
      <c r="X54">
        <f>_xlfn.RANK.AVG(Table3[[#This Row],[Score]],Table3[Score],1)</f>
        <v>90.5</v>
      </c>
      <c r="Y5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226.5</v>
      </c>
      <c r="Z54">
        <f>_xlfn.RANK.AVG(Table3[[#This Row],[Score 2 ]],Table3[[Score 2 ]],1)</f>
        <v>54</v>
      </c>
    </row>
    <row r="55" spans="1:26" x14ac:dyDescent="0.3">
      <c r="A55" t="s">
        <v>106</v>
      </c>
      <c r="B55">
        <f>COUNTIFS(Table2[Sub-Sector],Table3[[#This Row],[Sub-Sector]])</f>
        <v>5</v>
      </c>
      <c r="C55" s="1">
        <f>COUNTIFS(Table2[Sub-Sector],Table3[[#This Row],[Sub-Sector]],Table2[Uptrend],"Uptrend")/Table3[[#This Row],[Count]]</f>
        <v>0</v>
      </c>
      <c r="D55" s="1">
        <f>COUNTIFS(Table2[Sub-Sector],Table3[[#This Row],[Sub-Sector]],Table2[1W Return vs Nifty],"&gt;=5")/Table3[[#This Row],[Count]]</f>
        <v>0.4</v>
      </c>
      <c r="E55" s="1">
        <f>COUNTIFS(Table2[Sub-Sector],Table3[[#This Row],[Sub-Sector]],Table2[1M Return vs Nifty],"&gt;=5")/Table3[[#This Row],[Count]]</f>
        <v>0</v>
      </c>
      <c r="F55" s="1">
        <f>COUNTIFS(Table2[Sub-Sector],Table3[[#This Row],[Sub-Sector]],Table2[6M Return vs Nifty],"&gt;=10")/Table3[[#This Row],[Count]]</f>
        <v>0.6</v>
      </c>
      <c r="G55" s="1">
        <f>COUNTIFS(Table2[Sub-Sector],Table3[[#This Row],[Sub-Sector]],Table2[1Y Return vs Nifty],"&gt;=10")/Table3[[#This Row],[Count]]</f>
        <v>0.6</v>
      </c>
      <c r="H55" s="1">
        <f>COUNTIFS(Table2[Sub-Sector],Table3[[#This Row],[Sub-Sector]],Table2[RSI Exponential â€“ 14D],"&gt;=50")/Table3[[#This Row],[Count]]</f>
        <v>0</v>
      </c>
      <c r="I55" s="1">
        <f>COUNTIFS(Table2[Sub-Sector],Table3[[#This Row],[Sub-Sector]],Table2[Relative Volume],"&gt;=1")/Table3[[#This Row],[Count]]</f>
        <v>0</v>
      </c>
      <c r="J55" s="1">
        <f>COUNTIFS(Table2[Sub-Sector],Table3[[#This Row],[Sub-Sector]],Table2[% Away From Day Low],"&gt;=0.05")/Table3[[#This Row],[Count]]</f>
        <v>0</v>
      </c>
      <c r="K55" s="1">
        <f>COUNTIFS(Table2[Sub-Sector],Table3[[#This Row],[Sub-Sector]],Table2[% Away From Day High],"&lt;=0.05")/Table3[[#This Row],[Count]]</f>
        <v>1</v>
      </c>
      <c r="L55" s="1">
        <f>COUNTIFS(Table2[Sub-Sector],Table3[[#This Row],[Sub-Sector]],Table2[% Away From Current Week Low],"&gt;=0.05")/Table3[[#This Row],[Count]]</f>
        <v>0.8</v>
      </c>
      <c r="M55" s="1">
        <f>COUNTIFS(Table2[Sub-Sector],Table3[[#This Row],[Sub-Sector]],Table2[% Away From Current Week High],"&lt;=0.05")/Table3[[#This Row],[Count]]</f>
        <v>1</v>
      </c>
      <c r="N55" s="1">
        <f>COUNTIFS(Table2[Sub-Sector],Table3[[#This Row],[Sub-Sector]],Table2[% Away From Current Month Low],"&gt;=0.05")/Table3[[#This Row],[Count]]</f>
        <v>0.8</v>
      </c>
      <c r="O55" s="1">
        <f>COUNTIFS(Table2[Sub-Sector],Table3[[#This Row],[Sub-Sector]],Table2[% Away From Current Month High],"&lt;=0.05")/Table3[[#This Row],[Count]]</f>
        <v>1</v>
      </c>
      <c r="P55" s="1">
        <f>COUNTIFS(Table2[Sub-Sector],Table3[[#This Row],[Sub-Sector]],Table2[% Away From 52W High],"&lt;=10")/Table3[[#This Row],[Count]]</f>
        <v>0</v>
      </c>
      <c r="Q55" s="1">
        <f>COUNTIFS(Table2[Sub-Sector],Table3[[#This Row],[Sub-Sector]],Table2[% Away From 52W Low],"&gt;=10")/Table3[[#This Row],[Count]]</f>
        <v>1</v>
      </c>
      <c r="R55" s="1">
        <f>COUNTIFS(Table2[Sub-Sector],Table3[[#This Row],[Sub-Sector]],Table2[% Price above 20 EMA],"&gt;=0")/Table3[[#This Row],[Count]]</f>
        <v>0</v>
      </c>
      <c r="S55" s="1">
        <f>COUNTIFS(Table2[Sub-Sector],Table3[[#This Row],[Sub-Sector]],Table2[% Price above 50 EMA],"&gt;=0")/Table3[[#This Row],[Count]]</f>
        <v>0</v>
      </c>
      <c r="T55" s="1">
        <f>COUNTIFS(Table2[Sub-Sector],Table3[[#This Row],[Sub-Sector]],Table2[% Price above 200 EMA],"&gt;=0")/Table3[[#This Row],[Count]]</f>
        <v>0.6</v>
      </c>
      <c r="U55" s="1">
        <f>COUNTIFS(Table2[Sub-Sector],Table3[[#This Row],[Sub-Sector]],Table2[Rate of Change - Zone],"Positive")/Table3[[#This Row],[Count]]</f>
        <v>0.4</v>
      </c>
      <c r="V55" s="1">
        <f>COUNTIFS(Table2[Sub-Sector],Table3[[#This Row],[Sub-Sector]],Table2[Sharpe Ratio],"&gt;=0.10")/Table3[[#This Row],[Count]]</f>
        <v>0.6</v>
      </c>
      <c r="W5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439</v>
      </c>
      <c r="X55">
        <f>_xlfn.RANK.AVG(Table3[[#This Row],[Score]],Table3[Score],1)</f>
        <v>63</v>
      </c>
      <c r="Y5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226.5</v>
      </c>
      <c r="Z55">
        <f>_xlfn.RANK.AVG(Table3[[#This Row],[Score 2 ]],Table3[[Score 2 ]],1)</f>
        <v>54</v>
      </c>
    </row>
    <row r="56" spans="1:26" x14ac:dyDescent="0.3">
      <c r="A56" t="s">
        <v>158</v>
      </c>
      <c r="B56">
        <f>COUNTIFS(Table2[Sub-Sector],Table3[[#This Row],[Sub-Sector]])</f>
        <v>1</v>
      </c>
      <c r="C56" s="1">
        <f>COUNTIFS(Table2[Sub-Sector],Table3[[#This Row],[Sub-Sector]],Table2[Uptrend],"Uptrend")/Table3[[#This Row],[Count]]</f>
        <v>1</v>
      </c>
      <c r="D56" s="1">
        <f>COUNTIFS(Table2[Sub-Sector],Table3[[#This Row],[Sub-Sector]],Table2[1W Return vs Nifty],"&gt;=5")/Table3[[#This Row],[Count]]</f>
        <v>0</v>
      </c>
      <c r="E56" s="1">
        <f>COUNTIFS(Table2[Sub-Sector],Table3[[#This Row],[Sub-Sector]],Table2[1M Return vs Nifty],"&gt;=5")/Table3[[#This Row],[Count]]</f>
        <v>0</v>
      </c>
      <c r="F56" s="1">
        <f>COUNTIFS(Table2[Sub-Sector],Table3[[#This Row],[Sub-Sector]],Table2[6M Return vs Nifty],"&gt;=10")/Table3[[#This Row],[Count]]</f>
        <v>1</v>
      </c>
      <c r="G56" s="1">
        <f>COUNTIFS(Table2[Sub-Sector],Table3[[#This Row],[Sub-Sector]],Table2[1Y Return vs Nifty],"&gt;=10")/Table3[[#This Row],[Count]]</f>
        <v>1</v>
      </c>
      <c r="H56" s="1">
        <f>COUNTIFS(Table2[Sub-Sector],Table3[[#This Row],[Sub-Sector]],Table2[RSI Exponential â€“ 14D],"&gt;=50")/Table3[[#This Row],[Count]]</f>
        <v>0</v>
      </c>
      <c r="I56" s="1">
        <f>COUNTIFS(Table2[Sub-Sector],Table3[[#This Row],[Sub-Sector]],Table2[Relative Volume],"&gt;=1")/Table3[[#This Row],[Count]]</f>
        <v>0</v>
      </c>
      <c r="J56" s="1">
        <f>COUNTIFS(Table2[Sub-Sector],Table3[[#This Row],[Sub-Sector]],Table2[% Away From Day Low],"&gt;=0.05")/Table3[[#This Row],[Count]]</f>
        <v>0</v>
      </c>
      <c r="K56" s="1">
        <f>COUNTIFS(Table2[Sub-Sector],Table3[[#This Row],[Sub-Sector]],Table2[% Away From Day High],"&lt;=0.05")/Table3[[#This Row],[Count]]</f>
        <v>1</v>
      </c>
      <c r="L56" s="1">
        <f>COUNTIFS(Table2[Sub-Sector],Table3[[#This Row],[Sub-Sector]],Table2[% Away From Current Week Low],"&gt;=0.05")/Table3[[#This Row],[Count]]</f>
        <v>1</v>
      </c>
      <c r="M56" s="1">
        <f>COUNTIFS(Table2[Sub-Sector],Table3[[#This Row],[Sub-Sector]],Table2[% Away From Current Week High],"&lt;=0.05")/Table3[[#This Row],[Count]]</f>
        <v>1</v>
      </c>
      <c r="N56" s="1">
        <f>COUNTIFS(Table2[Sub-Sector],Table3[[#This Row],[Sub-Sector]],Table2[% Away From Current Month Low],"&gt;=0.05")/Table3[[#This Row],[Count]]</f>
        <v>1</v>
      </c>
      <c r="O56" s="1">
        <f>COUNTIFS(Table2[Sub-Sector],Table3[[#This Row],[Sub-Sector]],Table2[% Away From Current Month High],"&lt;=0.05")/Table3[[#This Row],[Count]]</f>
        <v>1</v>
      </c>
      <c r="P56" s="1">
        <f>COUNTIFS(Table2[Sub-Sector],Table3[[#This Row],[Sub-Sector]],Table2[% Away From 52W High],"&lt;=10")/Table3[[#This Row],[Count]]</f>
        <v>1</v>
      </c>
      <c r="Q56" s="1">
        <f>COUNTIFS(Table2[Sub-Sector],Table3[[#This Row],[Sub-Sector]],Table2[% Away From 52W Low],"&gt;=10")/Table3[[#This Row],[Count]]</f>
        <v>1</v>
      </c>
      <c r="R56" s="1">
        <f>COUNTIFS(Table2[Sub-Sector],Table3[[#This Row],[Sub-Sector]],Table2[% Price above 20 EMA],"&gt;=0")/Table3[[#This Row],[Count]]</f>
        <v>0</v>
      </c>
      <c r="S56" s="1">
        <f>COUNTIFS(Table2[Sub-Sector],Table3[[#This Row],[Sub-Sector]],Table2[% Price above 50 EMA],"&gt;=0")/Table3[[#This Row],[Count]]</f>
        <v>1</v>
      </c>
      <c r="T56" s="1">
        <f>COUNTIFS(Table2[Sub-Sector],Table3[[#This Row],[Sub-Sector]],Table2[% Price above 200 EMA],"&gt;=0")/Table3[[#This Row],[Count]]</f>
        <v>1</v>
      </c>
      <c r="U56" s="1">
        <f>COUNTIFS(Table2[Sub-Sector],Table3[[#This Row],[Sub-Sector]],Table2[Rate of Change - Zone],"Positive")/Table3[[#This Row],[Count]]</f>
        <v>0</v>
      </c>
      <c r="V56" s="1">
        <f>COUNTIFS(Table2[Sub-Sector],Table3[[#This Row],[Sub-Sector]],Table2[Sharpe Ratio],"&gt;=0.10")/Table3[[#This Row],[Count]]</f>
        <v>1</v>
      </c>
      <c r="W5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413.5</v>
      </c>
      <c r="X56">
        <f>_xlfn.RANK.AVG(Table3[[#This Row],[Score]],Table3[Score],1)</f>
        <v>54</v>
      </c>
      <c r="Y5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226.5</v>
      </c>
      <c r="Z56">
        <f>_xlfn.RANK.AVG(Table3[[#This Row],[Score 2 ]],Table3[[Score 2 ]],1)</f>
        <v>54</v>
      </c>
    </row>
    <row r="57" spans="1:26" x14ac:dyDescent="0.3">
      <c r="A57" t="s">
        <v>957</v>
      </c>
      <c r="B57">
        <f>COUNTIFS(Table2[Sub-Sector],Table3[[#This Row],[Sub-Sector]])</f>
        <v>1</v>
      </c>
      <c r="C57" s="1">
        <f>COUNTIFS(Table2[Sub-Sector],Table3[[#This Row],[Sub-Sector]],Table2[Uptrend],"Uptrend")/Table3[[#This Row],[Count]]</f>
        <v>1</v>
      </c>
      <c r="D57" s="1">
        <f>COUNTIFS(Table2[Sub-Sector],Table3[[#This Row],[Sub-Sector]],Table2[1W Return vs Nifty],"&gt;=5")/Table3[[#This Row],[Count]]</f>
        <v>1</v>
      </c>
      <c r="E57" s="1">
        <f>COUNTIFS(Table2[Sub-Sector],Table3[[#This Row],[Sub-Sector]],Table2[1M Return vs Nifty],"&gt;=5")/Table3[[#This Row],[Count]]</f>
        <v>0</v>
      </c>
      <c r="F57" s="1">
        <f>COUNTIFS(Table2[Sub-Sector],Table3[[#This Row],[Sub-Sector]],Table2[6M Return vs Nifty],"&gt;=10")/Table3[[#This Row],[Count]]</f>
        <v>1</v>
      </c>
      <c r="G57" s="1">
        <f>COUNTIFS(Table2[Sub-Sector],Table3[[#This Row],[Sub-Sector]],Table2[1Y Return vs Nifty],"&gt;=10")/Table3[[#This Row],[Count]]</f>
        <v>1</v>
      </c>
      <c r="H57" s="1">
        <f>COUNTIFS(Table2[Sub-Sector],Table3[[#This Row],[Sub-Sector]],Table2[RSI Exponential â€“ 14D],"&gt;=50")/Table3[[#This Row],[Count]]</f>
        <v>0</v>
      </c>
      <c r="I57" s="1">
        <f>COUNTIFS(Table2[Sub-Sector],Table3[[#This Row],[Sub-Sector]],Table2[Relative Volume],"&gt;=1")/Table3[[#This Row],[Count]]</f>
        <v>0</v>
      </c>
      <c r="J57" s="1">
        <f>COUNTIFS(Table2[Sub-Sector],Table3[[#This Row],[Sub-Sector]],Table2[% Away From Day Low],"&gt;=0.05")/Table3[[#This Row],[Count]]</f>
        <v>0</v>
      </c>
      <c r="K57" s="1">
        <f>COUNTIFS(Table2[Sub-Sector],Table3[[#This Row],[Sub-Sector]],Table2[% Away From Day High],"&lt;=0.05")/Table3[[#This Row],[Count]]</f>
        <v>1</v>
      </c>
      <c r="L57" s="1">
        <f>COUNTIFS(Table2[Sub-Sector],Table3[[#This Row],[Sub-Sector]],Table2[% Away From Current Week Low],"&gt;=0.05")/Table3[[#This Row],[Count]]</f>
        <v>1</v>
      </c>
      <c r="M57" s="1">
        <f>COUNTIFS(Table2[Sub-Sector],Table3[[#This Row],[Sub-Sector]],Table2[% Away From Current Week High],"&lt;=0.05")/Table3[[#This Row],[Count]]</f>
        <v>1</v>
      </c>
      <c r="N57" s="1">
        <f>COUNTIFS(Table2[Sub-Sector],Table3[[#This Row],[Sub-Sector]],Table2[% Away From Current Month Low],"&gt;=0.05")/Table3[[#This Row],[Count]]</f>
        <v>1</v>
      </c>
      <c r="O57" s="1">
        <f>COUNTIFS(Table2[Sub-Sector],Table3[[#This Row],[Sub-Sector]],Table2[% Away From Current Month High],"&lt;=0.05")/Table3[[#This Row],[Count]]</f>
        <v>1</v>
      </c>
      <c r="P57" s="1">
        <f>COUNTIFS(Table2[Sub-Sector],Table3[[#This Row],[Sub-Sector]],Table2[% Away From 52W High],"&lt;=10")/Table3[[#This Row],[Count]]</f>
        <v>0</v>
      </c>
      <c r="Q57" s="1">
        <f>COUNTIFS(Table2[Sub-Sector],Table3[[#This Row],[Sub-Sector]],Table2[% Away From 52W Low],"&gt;=10")/Table3[[#This Row],[Count]]</f>
        <v>1</v>
      </c>
      <c r="R57" s="1">
        <f>COUNTIFS(Table2[Sub-Sector],Table3[[#This Row],[Sub-Sector]],Table2[% Price above 20 EMA],"&gt;=0")/Table3[[#This Row],[Count]]</f>
        <v>1</v>
      </c>
      <c r="S57" s="1">
        <f>COUNTIFS(Table2[Sub-Sector],Table3[[#This Row],[Sub-Sector]],Table2[% Price above 50 EMA],"&gt;=0")/Table3[[#This Row],[Count]]</f>
        <v>1</v>
      </c>
      <c r="T57" s="1">
        <f>COUNTIFS(Table2[Sub-Sector],Table3[[#This Row],[Sub-Sector]],Table2[% Price above 200 EMA],"&gt;=0")/Table3[[#This Row],[Count]]</f>
        <v>1</v>
      </c>
      <c r="U57" s="1">
        <f>COUNTIFS(Table2[Sub-Sector],Table3[[#This Row],[Sub-Sector]],Table2[Rate of Change - Zone],"Positive")/Table3[[#This Row],[Count]]</f>
        <v>0</v>
      </c>
      <c r="V57" s="1">
        <f>COUNTIFS(Table2[Sub-Sector],Table3[[#This Row],[Sub-Sector]],Table2[Sharpe Ratio],"&gt;=0.10")/Table3[[#This Row],[Count]]</f>
        <v>0</v>
      </c>
      <c r="W5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330.5</v>
      </c>
      <c r="X57">
        <f>_xlfn.RANK.AVG(Table3[[#This Row],[Score]],Table3[Score],1)</f>
        <v>31</v>
      </c>
      <c r="Y5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226.5</v>
      </c>
      <c r="Z57">
        <f>_xlfn.RANK.AVG(Table3[[#This Row],[Score 2 ]],Table3[[Score 2 ]],1)</f>
        <v>54</v>
      </c>
    </row>
    <row r="58" spans="1:26" x14ac:dyDescent="0.3">
      <c r="A58" t="s">
        <v>1738</v>
      </c>
      <c r="B58">
        <f>COUNTIFS(Table2[Sub-Sector],Table3[[#This Row],[Sub-Sector]])</f>
        <v>1</v>
      </c>
      <c r="C58" s="1">
        <f>COUNTIFS(Table2[Sub-Sector],Table3[[#This Row],[Sub-Sector]],Table2[Uptrend],"Uptrend")/Table3[[#This Row],[Count]]</f>
        <v>0</v>
      </c>
      <c r="D58" s="1">
        <f>COUNTIFS(Table2[Sub-Sector],Table3[[#This Row],[Sub-Sector]],Table2[1W Return vs Nifty],"&gt;=5")/Table3[[#This Row],[Count]]</f>
        <v>0</v>
      </c>
      <c r="E58" s="1">
        <f>COUNTIFS(Table2[Sub-Sector],Table3[[#This Row],[Sub-Sector]],Table2[1M Return vs Nifty],"&gt;=5")/Table3[[#This Row],[Count]]</f>
        <v>0</v>
      </c>
      <c r="F58" s="1">
        <f>COUNTIFS(Table2[Sub-Sector],Table3[[#This Row],[Sub-Sector]],Table2[6M Return vs Nifty],"&gt;=10")/Table3[[#This Row],[Count]]</f>
        <v>1</v>
      </c>
      <c r="G58" s="1">
        <f>COUNTIFS(Table2[Sub-Sector],Table3[[#This Row],[Sub-Sector]],Table2[1Y Return vs Nifty],"&gt;=10")/Table3[[#This Row],[Count]]</f>
        <v>1</v>
      </c>
      <c r="H58" s="1">
        <f>COUNTIFS(Table2[Sub-Sector],Table3[[#This Row],[Sub-Sector]],Table2[RSI Exponential â€“ 14D],"&gt;=50")/Table3[[#This Row],[Count]]</f>
        <v>0</v>
      </c>
      <c r="I58" s="1">
        <f>COUNTIFS(Table2[Sub-Sector],Table3[[#This Row],[Sub-Sector]],Table2[Relative Volume],"&gt;=1")/Table3[[#This Row],[Count]]</f>
        <v>0</v>
      </c>
      <c r="J58" s="1">
        <f>COUNTIFS(Table2[Sub-Sector],Table3[[#This Row],[Sub-Sector]],Table2[% Away From Day Low],"&gt;=0.05")/Table3[[#This Row],[Count]]</f>
        <v>0</v>
      </c>
      <c r="K58" s="1">
        <f>COUNTIFS(Table2[Sub-Sector],Table3[[#This Row],[Sub-Sector]],Table2[% Away From Day High],"&lt;=0.05")/Table3[[#This Row],[Count]]</f>
        <v>1</v>
      </c>
      <c r="L58" s="1">
        <f>COUNTIFS(Table2[Sub-Sector],Table3[[#This Row],[Sub-Sector]],Table2[% Away From Current Week Low],"&gt;=0.05")/Table3[[#This Row],[Count]]</f>
        <v>1</v>
      </c>
      <c r="M58" s="1">
        <f>COUNTIFS(Table2[Sub-Sector],Table3[[#This Row],[Sub-Sector]],Table2[% Away From Current Week High],"&lt;=0.05")/Table3[[#This Row],[Count]]</f>
        <v>1</v>
      </c>
      <c r="N58" s="1">
        <f>COUNTIFS(Table2[Sub-Sector],Table3[[#This Row],[Sub-Sector]],Table2[% Away From Current Month Low],"&gt;=0.05")/Table3[[#This Row],[Count]]</f>
        <v>1</v>
      </c>
      <c r="O58" s="1">
        <f>COUNTIFS(Table2[Sub-Sector],Table3[[#This Row],[Sub-Sector]],Table2[% Away From Current Month High],"&lt;=0.05")/Table3[[#This Row],[Count]]</f>
        <v>0</v>
      </c>
      <c r="P58" s="1">
        <f>COUNTIFS(Table2[Sub-Sector],Table3[[#This Row],[Sub-Sector]],Table2[% Away From 52W High],"&lt;=10")/Table3[[#This Row],[Count]]</f>
        <v>0</v>
      </c>
      <c r="Q58" s="1">
        <f>COUNTIFS(Table2[Sub-Sector],Table3[[#This Row],[Sub-Sector]],Table2[% Away From 52W Low],"&gt;=10")/Table3[[#This Row],[Count]]</f>
        <v>1</v>
      </c>
      <c r="R58" s="1">
        <f>COUNTIFS(Table2[Sub-Sector],Table3[[#This Row],[Sub-Sector]],Table2[% Price above 20 EMA],"&gt;=0")/Table3[[#This Row],[Count]]</f>
        <v>0</v>
      </c>
      <c r="S58" s="1">
        <f>COUNTIFS(Table2[Sub-Sector],Table3[[#This Row],[Sub-Sector]],Table2[% Price above 50 EMA],"&gt;=0")/Table3[[#This Row],[Count]]</f>
        <v>0</v>
      </c>
      <c r="T58" s="1">
        <f>COUNTIFS(Table2[Sub-Sector],Table3[[#This Row],[Sub-Sector]],Table2[% Price above 200 EMA],"&gt;=0")/Table3[[#This Row],[Count]]</f>
        <v>1</v>
      </c>
      <c r="U58" s="1">
        <f>COUNTIFS(Table2[Sub-Sector],Table3[[#This Row],[Sub-Sector]],Table2[Rate of Change - Zone],"Positive")/Table3[[#This Row],[Count]]</f>
        <v>0</v>
      </c>
      <c r="V58" s="1">
        <f>COUNTIFS(Table2[Sub-Sector],Table3[[#This Row],[Sub-Sector]],Table2[Sharpe Ratio],"&gt;=0.10")/Table3[[#This Row],[Count]]</f>
        <v>0</v>
      </c>
      <c r="W5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511</v>
      </c>
      <c r="X58">
        <f>_xlfn.RANK.AVG(Table3[[#This Row],[Score]],Table3[Score],1)</f>
        <v>90.5</v>
      </c>
      <c r="Y5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226.5</v>
      </c>
      <c r="Z58">
        <f>_xlfn.RANK.AVG(Table3[[#This Row],[Score 2 ]],Table3[[Score 2 ]],1)</f>
        <v>54</v>
      </c>
    </row>
    <row r="59" spans="1:26" x14ac:dyDescent="0.3">
      <c r="A59" t="s">
        <v>485</v>
      </c>
      <c r="B59">
        <f>COUNTIFS(Table2[Sub-Sector],Table3[[#This Row],[Sub-Sector]])</f>
        <v>4</v>
      </c>
      <c r="C59" s="1">
        <f>COUNTIFS(Table2[Sub-Sector],Table3[[#This Row],[Sub-Sector]],Table2[Uptrend],"Uptrend")/Table3[[#This Row],[Count]]</f>
        <v>0.5</v>
      </c>
      <c r="D59" s="1">
        <f>COUNTIFS(Table2[Sub-Sector],Table3[[#This Row],[Sub-Sector]],Table2[1W Return vs Nifty],"&gt;=5")/Table3[[#This Row],[Count]]</f>
        <v>0.25</v>
      </c>
      <c r="E59" s="1">
        <f>COUNTIFS(Table2[Sub-Sector],Table3[[#This Row],[Sub-Sector]],Table2[1M Return vs Nifty],"&gt;=5")/Table3[[#This Row],[Count]]</f>
        <v>0.25</v>
      </c>
      <c r="F59" s="1">
        <f>COUNTIFS(Table2[Sub-Sector],Table3[[#This Row],[Sub-Sector]],Table2[6M Return vs Nifty],"&gt;=10")/Table3[[#This Row],[Count]]</f>
        <v>0.5</v>
      </c>
      <c r="G59" s="1">
        <f>COUNTIFS(Table2[Sub-Sector],Table3[[#This Row],[Sub-Sector]],Table2[1Y Return vs Nifty],"&gt;=10")/Table3[[#This Row],[Count]]</f>
        <v>0.25</v>
      </c>
      <c r="H59" s="1">
        <f>COUNTIFS(Table2[Sub-Sector],Table3[[#This Row],[Sub-Sector]],Table2[RSI Exponential â€“ 14D],"&gt;=50")/Table3[[#This Row],[Count]]</f>
        <v>0.25</v>
      </c>
      <c r="I59" s="1">
        <f>COUNTIFS(Table2[Sub-Sector],Table3[[#This Row],[Sub-Sector]],Table2[Relative Volume],"&gt;=1")/Table3[[#This Row],[Count]]</f>
        <v>0.5</v>
      </c>
      <c r="J59" s="1">
        <f>COUNTIFS(Table2[Sub-Sector],Table3[[#This Row],[Sub-Sector]],Table2[% Away From Day Low],"&gt;=0.05")/Table3[[#This Row],[Count]]</f>
        <v>0.5</v>
      </c>
      <c r="K59" s="1">
        <f>COUNTIFS(Table2[Sub-Sector],Table3[[#This Row],[Sub-Sector]],Table2[% Away From Day High],"&lt;=0.05")/Table3[[#This Row],[Count]]</f>
        <v>1</v>
      </c>
      <c r="L59" s="1">
        <f>COUNTIFS(Table2[Sub-Sector],Table3[[#This Row],[Sub-Sector]],Table2[% Away From Current Week Low],"&gt;=0.05")/Table3[[#This Row],[Count]]</f>
        <v>0.75</v>
      </c>
      <c r="M59" s="1">
        <f>COUNTIFS(Table2[Sub-Sector],Table3[[#This Row],[Sub-Sector]],Table2[% Away From Current Week High],"&lt;=0.05")/Table3[[#This Row],[Count]]</f>
        <v>1</v>
      </c>
      <c r="N59" s="1">
        <f>COUNTIFS(Table2[Sub-Sector],Table3[[#This Row],[Sub-Sector]],Table2[% Away From Current Month Low],"&gt;=0.05")/Table3[[#This Row],[Count]]</f>
        <v>0.75</v>
      </c>
      <c r="O59" s="1">
        <f>COUNTIFS(Table2[Sub-Sector],Table3[[#This Row],[Sub-Sector]],Table2[% Away From Current Month High],"&lt;=0.05")/Table3[[#This Row],[Count]]</f>
        <v>0.5</v>
      </c>
      <c r="P59" s="1">
        <f>COUNTIFS(Table2[Sub-Sector],Table3[[#This Row],[Sub-Sector]],Table2[% Away From 52W High],"&lt;=10")/Table3[[#This Row],[Count]]</f>
        <v>0</v>
      </c>
      <c r="Q59" s="1">
        <f>COUNTIFS(Table2[Sub-Sector],Table3[[#This Row],[Sub-Sector]],Table2[% Away From 52W Low],"&gt;=10")/Table3[[#This Row],[Count]]</f>
        <v>1</v>
      </c>
      <c r="R59" s="1">
        <f>COUNTIFS(Table2[Sub-Sector],Table3[[#This Row],[Sub-Sector]],Table2[% Price above 20 EMA],"&gt;=0")/Table3[[#This Row],[Count]]</f>
        <v>0.25</v>
      </c>
      <c r="S59" s="1">
        <f>COUNTIFS(Table2[Sub-Sector],Table3[[#This Row],[Sub-Sector]],Table2[% Price above 50 EMA],"&gt;=0")/Table3[[#This Row],[Count]]</f>
        <v>0.5</v>
      </c>
      <c r="T59" s="1">
        <f>COUNTIFS(Table2[Sub-Sector],Table3[[#This Row],[Sub-Sector]],Table2[% Price above 200 EMA],"&gt;=0")/Table3[[#This Row],[Count]]</f>
        <v>0.75</v>
      </c>
      <c r="U59" s="1">
        <f>COUNTIFS(Table2[Sub-Sector],Table3[[#This Row],[Sub-Sector]],Table2[Rate of Change - Zone],"Positive")/Table3[[#This Row],[Count]]</f>
        <v>0.25</v>
      </c>
      <c r="V59" s="1">
        <f>COUNTIFS(Table2[Sub-Sector],Table3[[#This Row],[Sub-Sector]],Table2[Sharpe Ratio],"&gt;=0.10")/Table3[[#This Row],[Count]]</f>
        <v>0.25</v>
      </c>
      <c r="W5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350.5</v>
      </c>
      <c r="X59">
        <f>_xlfn.RANK.AVG(Table3[[#This Row],[Score]],Table3[Score],1)</f>
        <v>41</v>
      </c>
      <c r="Y5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228</v>
      </c>
      <c r="Z59">
        <f>_xlfn.RANK.AVG(Table3[[#This Row],[Score 2 ]],Table3[[Score 2 ]],1)</f>
        <v>58</v>
      </c>
    </row>
    <row r="60" spans="1:26" x14ac:dyDescent="0.3">
      <c r="A60" t="s">
        <v>543</v>
      </c>
      <c r="B60">
        <f>COUNTIFS(Table2[Sub-Sector],Table3[[#This Row],[Sub-Sector]])</f>
        <v>1</v>
      </c>
      <c r="C60" s="1">
        <f>COUNTIFS(Table2[Sub-Sector],Table3[[#This Row],[Sub-Sector]],Table2[Uptrend],"Uptrend")/Table3[[#This Row],[Count]]</f>
        <v>0</v>
      </c>
      <c r="D60" s="1">
        <f>COUNTIFS(Table2[Sub-Sector],Table3[[#This Row],[Sub-Sector]],Table2[1W Return vs Nifty],"&gt;=5")/Table3[[#This Row],[Count]]</f>
        <v>0</v>
      </c>
      <c r="E60" s="1">
        <f>COUNTIFS(Table2[Sub-Sector],Table3[[#This Row],[Sub-Sector]],Table2[1M Return vs Nifty],"&gt;=5")/Table3[[#This Row],[Count]]</f>
        <v>0</v>
      </c>
      <c r="F60" s="1">
        <f>COUNTIFS(Table2[Sub-Sector],Table3[[#This Row],[Sub-Sector]],Table2[6M Return vs Nifty],"&gt;=10")/Table3[[#This Row],[Count]]</f>
        <v>0</v>
      </c>
      <c r="G60" s="1">
        <f>COUNTIFS(Table2[Sub-Sector],Table3[[#This Row],[Sub-Sector]],Table2[1Y Return vs Nifty],"&gt;=10")/Table3[[#This Row],[Count]]</f>
        <v>0</v>
      </c>
      <c r="H60" s="1">
        <f>COUNTIFS(Table2[Sub-Sector],Table3[[#This Row],[Sub-Sector]],Table2[RSI Exponential â€“ 14D],"&gt;=50")/Table3[[#This Row],[Count]]</f>
        <v>0</v>
      </c>
      <c r="I60" s="1">
        <f>COUNTIFS(Table2[Sub-Sector],Table3[[#This Row],[Sub-Sector]],Table2[Relative Volume],"&gt;=1")/Table3[[#This Row],[Count]]</f>
        <v>1</v>
      </c>
      <c r="J60" s="1">
        <f>COUNTIFS(Table2[Sub-Sector],Table3[[#This Row],[Sub-Sector]],Table2[% Away From Day Low],"&gt;=0.05")/Table3[[#This Row],[Count]]</f>
        <v>0</v>
      </c>
      <c r="K60" s="1">
        <f>COUNTIFS(Table2[Sub-Sector],Table3[[#This Row],[Sub-Sector]],Table2[% Away From Day High],"&lt;=0.05")/Table3[[#This Row],[Count]]</f>
        <v>1</v>
      </c>
      <c r="L60" s="1">
        <f>COUNTIFS(Table2[Sub-Sector],Table3[[#This Row],[Sub-Sector]],Table2[% Away From Current Week Low],"&gt;=0.05")/Table3[[#This Row],[Count]]</f>
        <v>0</v>
      </c>
      <c r="M60" s="1">
        <f>COUNTIFS(Table2[Sub-Sector],Table3[[#This Row],[Sub-Sector]],Table2[% Away From Current Week High],"&lt;=0.05")/Table3[[#This Row],[Count]]</f>
        <v>1</v>
      </c>
      <c r="N60" s="1">
        <f>COUNTIFS(Table2[Sub-Sector],Table3[[#This Row],[Sub-Sector]],Table2[% Away From Current Month Low],"&gt;=0.05")/Table3[[#This Row],[Count]]</f>
        <v>0</v>
      </c>
      <c r="O60" s="1">
        <f>COUNTIFS(Table2[Sub-Sector],Table3[[#This Row],[Sub-Sector]],Table2[% Away From Current Month High],"&lt;=0.05")/Table3[[#This Row],[Count]]</f>
        <v>1</v>
      </c>
      <c r="P60" s="1">
        <f>COUNTIFS(Table2[Sub-Sector],Table3[[#This Row],[Sub-Sector]],Table2[% Away From 52W High],"&lt;=10")/Table3[[#This Row],[Count]]</f>
        <v>0</v>
      </c>
      <c r="Q60" s="1">
        <f>COUNTIFS(Table2[Sub-Sector],Table3[[#This Row],[Sub-Sector]],Table2[% Away From 52W Low],"&gt;=10")/Table3[[#This Row],[Count]]</f>
        <v>1</v>
      </c>
      <c r="R60" s="1">
        <f>COUNTIFS(Table2[Sub-Sector],Table3[[#This Row],[Sub-Sector]],Table2[% Price above 20 EMA],"&gt;=0")/Table3[[#This Row],[Count]]</f>
        <v>1</v>
      </c>
      <c r="S60" s="1">
        <f>COUNTIFS(Table2[Sub-Sector],Table3[[#This Row],[Sub-Sector]],Table2[% Price above 50 EMA],"&gt;=0")/Table3[[#This Row],[Count]]</f>
        <v>0</v>
      </c>
      <c r="T60" s="1">
        <f>COUNTIFS(Table2[Sub-Sector],Table3[[#This Row],[Sub-Sector]],Table2[% Price above 200 EMA],"&gt;=0")/Table3[[#This Row],[Count]]</f>
        <v>1</v>
      </c>
      <c r="U60" s="1">
        <f>COUNTIFS(Table2[Sub-Sector],Table3[[#This Row],[Sub-Sector]],Table2[Rate of Change - Zone],"Positive")/Table3[[#This Row],[Count]]</f>
        <v>1</v>
      </c>
      <c r="V60" s="1">
        <f>COUNTIFS(Table2[Sub-Sector],Table3[[#This Row],[Sub-Sector]],Table2[Sharpe Ratio],"&gt;=0.10")/Table3[[#This Row],[Count]]</f>
        <v>0</v>
      </c>
      <c r="W6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513</v>
      </c>
      <c r="X60">
        <f>_xlfn.RANK.AVG(Table3[[#This Row],[Score]],Table3[Score],1)</f>
        <v>92.5</v>
      </c>
      <c r="Y6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228.5</v>
      </c>
      <c r="Z60">
        <f>_xlfn.RANK.AVG(Table3[[#This Row],[Score 2 ]],Table3[[Score 2 ]],1)</f>
        <v>59.5</v>
      </c>
    </row>
    <row r="61" spans="1:26" x14ac:dyDescent="0.3">
      <c r="A61" t="s">
        <v>1573</v>
      </c>
      <c r="B61">
        <f>COUNTIFS(Table2[Sub-Sector],Table3[[#This Row],[Sub-Sector]])</f>
        <v>1</v>
      </c>
      <c r="C61" s="1">
        <f>COUNTIFS(Table2[Sub-Sector],Table3[[#This Row],[Sub-Sector]],Table2[Uptrend],"Uptrend")/Table3[[#This Row],[Count]]</f>
        <v>0</v>
      </c>
      <c r="D61" s="1">
        <f>COUNTIFS(Table2[Sub-Sector],Table3[[#This Row],[Sub-Sector]],Table2[1W Return vs Nifty],"&gt;=5")/Table3[[#This Row],[Count]]</f>
        <v>0</v>
      </c>
      <c r="E61" s="1">
        <f>COUNTIFS(Table2[Sub-Sector],Table3[[#This Row],[Sub-Sector]],Table2[1M Return vs Nifty],"&gt;=5")/Table3[[#This Row],[Count]]</f>
        <v>1</v>
      </c>
      <c r="F61" s="1">
        <f>COUNTIFS(Table2[Sub-Sector],Table3[[#This Row],[Sub-Sector]],Table2[6M Return vs Nifty],"&gt;=10")/Table3[[#This Row],[Count]]</f>
        <v>0</v>
      </c>
      <c r="G61" s="1">
        <f>COUNTIFS(Table2[Sub-Sector],Table3[[#This Row],[Sub-Sector]],Table2[1Y Return vs Nifty],"&gt;=10")/Table3[[#This Row],[Count]]</f>
        <v>0</v>
      </c>
      <c r="H61" s="1">
        <f>COUNTIFS(Table2[Sub-Sector],Table3[[#This Row],[Sub-Sector]],Table2[RSI Exponential â€“ 14D],"&gt;=50")/Table3[[#This Row],[Count]]</f>
        <v>1</v>
      </c>
      <c r="I61" s="1">
        <f>COUNTIFS(Table2[Sub-Sector],Table3[[#This Row],[Sub-Sector]],Table2[Relative Volume],"&gt;=1")/Table3[[#This Row],[Count]]</f>
        <v>1</v>
      </c>
      <c r="J61" s="1">
        <f>COUNTIFS(Table2[Sub-Sector],Table3[[#This Row],[Sub-Sector]],Table2[% Away From Day Low],"&gt;=0.05")/Table3[[#This Row],[Count]]</f>
        <v>0</v>
      </c>
      <c r="K61" s="1">
        <f>COUNTIFS(Table2[Sub-Sector],Table3[[#This Row],[Sub-Sector]],Table2[% Away From Day High],"&lt;=0.05")/Table3[[#This Row],[Count]]</f>
        <v>1</v>
      </c>
      <c r="L61" s="1">
        <f>COUNTIFS(Table2[Sub-Sector],Table3[[#This Row],[Sub-Sector]],Table2[% Away From Current Week Low],"&gt;=0.05")/Table3[[#This Row],[Count]]</f>
        <v>0</v>
      </c>
      <c r="M61" s="1">
        <f>COUNTIFS(Table2[Sub-Sector],Table3[[#This Row],[Sub-Sector]],Table2[% Away From Current Week High],"&lt;=0.05")/Table3[[#This Row],[Count]]</f>
        <v>1</v>
      </c>
      <c r="N61" s="1">
        <f>COUNTIFS(Table2[Sub-Sector],Table3[[#This Row],[Sub-Sector]],Table2[% Away From Current Month Low],"&gt;=0.05")/Table3[[#This Row],[Count]]</f>
        <v>0</v>
      </c>
      <c r="O61" s="1">
        <f>COUNTIFS(Table2[Sub-Sector],Table3[[#This Row],[Sub-Sector]],Table2[% Away From Current Month High],"&lt;=0.05")/Table3[[#This Row],[Count]]</f>
        <v>1</v>
      </c>
      <c r="P61" s="1">
        <f>COUNTIFS(Table2[Sub-Sector],Table3[[#This Row],[Sub-Sector]],Table2[% Away From 52W High],"&lt;=10")/Table3[[#This Row],[Count]]</f>
        <v>0</v>
      </c>
      <c r="Q61" s="1">
        <f>COUNTIFS(Table2[Sub-Sector],Table3[[#This Row],[Sub-Sector]],Table2[% Away From 52W Low],"&gt;=10")/Table3[[#This Row],[Count]]</f>
        <v>1</v>
      </c>
      <c r="R61" s="1">
        <f>COUNTIFS(Table2[Sub-Sector],Table3[[#This Row],[Sub-Sector]],Table2[% Price above 20 EMA],"&gt;=0")/Table3[[#This Row],[Count]]</f>
        <v>1</v>
      </c>
      <c r="S61" s="1">
        <f>COUNTIFS(Table2[Sub-Sector],Table3[[#This Row],[Sub-Sector]],Table2[% Price above 50 EMA],"&gt;=0")/Table3[[#This Row],[Count]]</f>
        <v>1</v>
      </c>
      <c r="T61" s="1">
        <f>COUNTIFS(Table2[Sub-Sector],Table3[[#This Row],[Sub-Sector]],Table2[% Price above 200 EMA],"&gt;=0")/Table3[[#This Row],[Count]]</f>
        <v>0</v>
      </c>
      <c r="U61" s="1">
        <f>COUNTIFS(Table2[Sub-Sector],Table3[[#This Row],[Sub-Sector]],Table2[Rate of Change - Zone],"Positive")/Table3[[#This Row],[Count]]</f>
        <v>1</v>
      </c>
      <c r="V61" s="1">
        <f>COUNTIFS(Table2[Sub-Sector],Table3[[#This Row],[Sub-Sector]],Table2[Sharpe Ratio],"&gt;=0.10")/Table3[[#This Row],[Count]]</f>
        <v>0</v>
      </c>
      <c r="W6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425</v>
      </c>
      <c r="X61">
        <f>_xlfn.RANK.AVG(Table3[[#This Row],[Score]],Table3[Score],1)</f>
        <v>59.5</v>
      </c>
      <c r="Y6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228.5</v>
      </c>
      <c r="Z61">
        <f>_xlfn.RANK.AVG(Table3[[#This Row],[Score 2 ]],Table3[[Score 2 ]],1)</f>
        <v>59.5</v>
      </c>
    </row>
    <row r="62" spans="1:26" x14ac:dyDescent="0.3">
      <c r="A62" t="s">
        <v>149</v>
      </c>
      <c r="B62">
        <f>COUNTIFS(Table2[Sub-Sector],Table3[[#This Row],[Sub-Sector]])</f>
        <v>1</v>
      </c>
      <c r="C62" s="1">
        <f>COUNTIFS(Table2[Sub-Sector],Table3[[#This Row],[Sub-Sector]],Table2[Uptrend],"Uptrend")/Table3[[#This Row],[Count]]</f>
        <v>0</v>
      </c>
      <c r="D62" s="1">
        <f>COUNTIFS(Table2[Sub-Sector],Table3[[#This Row],[Sub-Sector]],Table2[1W Return vs Nifty],"&gt;=5")/Table3[[#This Row],[Count]]</f>
        <v>0</v>
      </c>
      <c r="E62" s="1">
        <f>COUNTIFS(Table2[Sub-Sector],Table3[[#This Row],[Sub-Sector]],Table2[1M Return vs Nifty],"&gt;=5")/Table3[[#This Row],[Count]]</f>
        <v>0</v>
      </c>
      <c r="F62" s="1">
        <f>COUNTIFS(Table2[Sub-Sector],Table3[[#This Row],[Sub-Sector]],Table2[6M Return vs Nifty],"&gt;=10")/Table3[[#This Row],[Count]]</f>
        <v>0</v>
      </c>
      <c r="G62" s="1">
        <f>COUNTIFS(Table2[Sub-Sector],Table3[[#This Row],[Sub-Sector]],Table2[1Y Return vs Nifty],"&gt;=10")/Table3[[#This Row],[Count]]</f>
        <v>1</v>
      </c>
      <c r="H62" s="1">
        <f>COUNTIFS(Table2[Sub-Sector],Table3[[#This Row],[Sub-Sector]],Table2[RSI Exponential â€“ 14D],"&gt;=50")/Table3[[#This Row],[Count]]</f>
        <v>0</v>
      </c>
      <c r="I62" s="1">
        <f>COUNTIFS(Table2[Sub-Sector],Table3[[#This Row],[Sub-Sector]],Table2[Relative Volume],"&gt;=1")/Table3[[#This Row],[Count]]</f>
        <v>1</v>
      </c>
      <c r="J62" s="1">
        <f>COUNTIFS(Table2[Sub-Sector],Table3[[#This Row],[Sub-Sector]],Table2[% Away From Day Low],"&gt;=0.05")/Table3[[#This Row],[Count]]</f>
        <v>0</v>
      </c>
      <c r="K62" s="1">
        <f>COUNTIFS(Table2[Sub-Sector],Table3[[#This Row],[Sub-Sector]],Table2[% Away From Day High],"&lt;=0.05")/Table3[[#This Row],[Count]]</f>
        <v>1</v>
      </c>
      <c r="L62" s="1">
        <f>COUNTIFS(Table2[Sub-Sector],Table3[[#This Row],[Sub-Sector]],Table2[% Away From Current Week Low],"&gt;=0.05")/Table3[[#This Row],[Count]]</f>
        <v>1</v>
      </c>
      <c r="M62" s="1">
        <f>COUNTIFS(Table2[Sub-Sector],Table3[[#This Row],[Sub-Sector]],Table2[% Away From Current Week High],"&lt;=0.05")/Table3[[#This Row],[Count]]</f>
        <v>1</v>
      </c>
      <c r="N62" s="1">
        <f>COUNTIFS(Table2[Sub-Sector],Table3[[#This Row],[Sub-Sector]],Table2[% Away From Current Month Low],"&gt;=0.05")/Table3[[#This Row],[Count]]</f>
        <v>1</v>
      </c>
      <c r="O62" s="1">
        <f>COUNTIFS(Table2[Sub-Sector],Table3[[#This Row],[Sub-Sector]],Table2[% Away From Current Month High],"&lt;=0.05")/Table3[[#This Row],[Count]]</f>
        <v>1</v>
      </c>
      <c r="P62" s="1">
        <f>COUNTIFS(Table2[Sub-Sector],Table3[[#This Row],[Sub-Sector]],Table2[% Away From 52W High],"&lt;=10")/Table3[[#This Row],[Count]]</f>
        <v>0</v>
      </c>
      <c r="Q62" s="1">
        <f>COUNTIFS(Table2[Sub-Sector],Table3[[#This Row],[Sub-Sector]],Table2[% Away From 52W Low],"&gt;=10")/Table3[[#This Row],[Count]]</f>
        <v>1</v>
      </c>
      <c r="R62" s="1">
        <f>COUNTIFS(Table2[Sub-Sector],Table3[[#This Row],[Sub-Sector]],Table2[% Price above 20 EMA],"&gt;=0")/Table3[[#This Row],[Count]]</f>
        <v>0</v>
      </c>
      <c r="S62" s="1">
        <f>COUNTIFS(Table2[Sub-Sector],Table3[[#This Row],[Sub-Sector]],Table2[% Price above 50 EMA],"&gt;=0")/Table3[[#This Row],[Count]]</f>
        <v>0</v>
      </c>
      <c r="T62" s="1">
        <f>COUNTIFS(Table2[Sub-Sector],Table3[[#This Row],[Sub-Sector]],Table2[% Price above 200 EMA],"&gt;=0")/Table3[[#This Row],[Count]]</f>
        <v>1</v>
      </c>
      <c r="U62" s="1">
        <f>COUNTIFS(Table2[Sub-Sector],Table3[[#This Row],[Sub-Sector]],Table2[Rate of Change - Zone],"Positive")/Table3[[#This Row],[Count]]</f>
        <v>0</v>
      </c>
      <c r="V62" s="1">
        <f>COUNTIFS(Table2[Sub-Sector],Table3[[#This Row],[Sub-Sector]],Table2[Sharpe Ratio],"&gt;=0.10")/Table3[[#This Row],[Count]]</f>
        <v>1</v>
      </c>
      <c r="W6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513.5</v>
      </c>
      <c r="X62">
        <f>_xlfn.RANK.AVG(Table3[[#This Row],[Score]],Table3[Score],1)</f>
        <v>94</v>
      </c>
      <c r="Y6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229</v>
      </c>
      <c r="Z62">
        <f>_xlfn.RANK.AVG(Table3[[#This Row],[Score 2 ]],Table3[[Score 2 ]],1)</f>
        <v>61.5</v>
      </c>
    </row>
    <row r="63" spans="1:26" x14ac:dyDescent="0.3">
      <c r="A63" t="s">
        <v>615</v>
      </c>
      <c r="B63">
        <f>COUNTIFS(Table2[Sub-Sector],Table3[[#This Row],[Sub-Sector]])</f>
        <v>1</v>
      </c>
      <c r="C63" s="1">
        <f>COUNTIFS(Table2[Sub-Sector],Table3[[#This Row],[Sub-Sector]],Table2[Uptrend],"Uptrend")/Table3[[#This Row],[Count]]</f>
        <v>1</v>
      </c>
      <c r="D63" s="1">
        <f>COUNTIFS(Table2[Sub-Sector],Table3[[#This Row],[Sub-Sector]],Table2[1W Return vs Nifty],"&gt;=5")/Table3[[#This Row],[Count]]</f>
        <v>0</v>
      </c>
      <c r="E63" s="1">
        <f>COUNTIFS(Table2[Sub-Sector],Table3[[#This Row],[Sub-Sector]],Table2[1M Return vs Nifty],"&gt;=5")/Table3[[#This Row],[Count]]</f>
        <v>0</v>
      </c>
      <c r="F63" s="1">
        <f>COUNTIFS(Table2[Sub-Sector],Table3[[#This Row],[Sub-Sector]],Table2[6M Return vs Nifty],"&gt;=10")/Table3[[#This Row],[Count]]</f>
        <v>0</v>
      </c>
      <c r="G63" s="1">
        <f>COUNTIFS(Table2[Sub-Sector],Table3[[#This Row],[Sub-Sector]],Table2[1Y Return vs Nifty],"&gt;=10")/Table3[[#This Row],[Count]]</f>
        <v>1</v>
      </c>
      <c r="H63" s="1">
        <f>COUNTIFS(Table2[Sub-Sector],Table3[[#This Row],[Sub-Sector]],Table2[RSI Exponential â€“ 14D],"&gt;=50")/Table3[[#This Row],[Count]]</f>
        <v>0</v>
      </c>
      <c r="I63" s="1">
        <f>COUNTIFS(Table2[Sub-Sector],Table3[[#This Row],[Sub-Sector]],Table2[Relative Volume],"&gt;=1")/Table3[[#This Row],[Count]]</f>
        <v>1</v>
      </c>
      <c r="J63" s="1">
        <f>COUNTIFS(Table2[Sub-Sector],Table3[[#This Row],[Sub-Sector]],Table2[% Away From Day Low],"&gt;=0.05")/Table3[[#This Row],[Count]]</f>
        <v>0</v>
      </c>
      <c r="K63" s="1">
        <f>COUNTIFS(Table2[Sub-Sector],Table3[[#This Row],[Sub-Sector]],Table2[% Away From Day High],"&lt;=0.05")/Table3[[#This Row],[Count]]</f>
        <v>1</v>
      </c>
      <c r="L63" s="1">
        <f>COUNTIFS(Table2[Sub-Sector],Table3[[#This Row],[Sub-Sector]],Table2[% Away From Current Week Low],"&gt;=0.05")/Table3[[#This Row],[Count]]</f>
        <v>0</v>
      </c>
      <c r="M63" s="1">
        <f>COUNTIFS(Table2[Sub-Sector],Table3[[#This Row],[Sub-Sector]],Table2[% Away From Current Week High],"&lt;=0.05")/Table3[[#This Row],[Count]]</f>
        <v>0</v>
      </c>
      <c r="N63" s="1">
        <f>COUNTIFS(Table2[Sub-Sector],Table3[[#This Row],[Sub-Sector]],Table2[% Away From Current Month Low],"&gt;=0.05")/Table3[[#This Row],[Count]]</f>
        <v>0</v>
      </c>
      <c r="O63" s="1">
        <f>COUNTIFS(Table2[Sub-Sector],Table3[[#This Row],[Sub-Sector]],Table2[% Away From Current Month High],"&lt;=0.05")/Table3[[#This Row],[Count]]</f>
        <v>0</v>
      </c>
      <c r="P63" s="1">
        <f>COUNTIFS(Table2[Sub-Sector],Table3[[#This Row],[Sub-Sector]],Table2[% Away From 52W High],"&lt;=10")/Table3[[#This Row],[Count]]</f>
        <v>0</v>
      </c>
      <c r="Q63" s="1">
        <f>COUNTIFS(Table2[Sub-Sector],Table3[[#This Row],[Sub-Sector]],Table2[% Away From 52W Low],"&gt;=10")/Table3[[#This Row],[Count]]</f>
        <v>1</v>
      </c>
      <c r="R63" s="1">
        <f>COUNTIFS(Table2[Sub-Sector],Table3[[#This Row],[Sub-Sector]],Table2[% Price above 20 EMA],"&gt;=0")/Table3[[#This Row],[Count]]</f>
        <v>0</v>
      </c>
      <c r="S63" s="1">
        <f>COUNTIFS(Table2[Sub-Sector],Table3[[#This Row],[Sub-Sector]],Table2[% Price above 50 EMA],"&gt;=0")/Table3[[#This Row],[Count]]</f>
        <v>0</v>
      </c>
      <c r="T63" s="1">
        <f>COUNTIFS(Table2[Sub-Sector],Table3[[#This Row],[Sub-Sector]],Table2[% Price above 200 EMA],"&gt;=0")/Table3[[#This Row],[Count]]</f>
        <v>1</v>
      </c>
      <c r="U63" s="1">
        <f>COUNTIFS(Table2[Sub-Sector],Table3[[#This Row],[Sub-Sector]],Table2[Rate of Change - Zone],"Positive")/Table3[[#This Row],[Count]]</f>
        <v>0</v>
      </c>
      <c r="V63" s="1">
        <f>COUNTIFS(Table2[Sub-Sector],Table3[[#This Row],[Sub-Sector]],Table2[Sharpe Ratio],"&gt;=0.10")/Table3[[#This Row],[Count]]</f>
        <v>1</v>
      </c>
      <c r="W6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416</v>
      </c>
      <c r="X63">
        <f>_xlfn.RANK.AVG(Table3[[#This Row],[Score]],Table3[Score],1)</f>
        <v>56</v>
      </c>
      <c r="Y6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229</v>
      </c>
      <c r="Z63">
        <f>_xlfn.RANK.AVG(Table3[[#This Row],[Score 2 ]],Table3[[Score 2 ]],1)</f>
        <v>61.5</v>
      </c>
    </row>
    <row r="64" spans="1:26" x14ac:dyDescent="0.3">
      <c r="A64" t="s">
        <v>176</v>
      </c>
      <c r="B64">
        <f>COUNTIFS(Table2[Sub-Sector],Table3[[#This Row],[Sub-Sector]])</f>
        <v>6</v>
      </c>
      <c r="C64" s="1">
        <f>COUNTIFS(Table2[Sub-Sector],Table3[[#This Row],[Sub-Sector]],Table2[Uptrend],"Uptrend")/Table3[[#This Row],[Count]]</f>
        <v>0.66666666666666663</v>
      </c>
      <c r="D64" s="1">
        <f>COUNTIFS(Table2[Sub-Sector],Table3[[#This Row],[Sub-Sector]],Table2[1W Return vs Nifty],"&gt;=5")/Table3[[#This Row],[Count]]</f>
        <v>0</v>
      </c>
      <c r="E64" s="1">
        <f>COUNTIFS(Table2[Sub-Sector],Table3[[#This Row],[Sub-Sector]],Table2[1M Return vs Nifty],"&gt;=5")/Table3[[#This Row],[Count]]</f>
        <v>0</v>
      </c>
      <c r="F64" s="1">
        <f>COUNTIFS(Table2[Sub-Sector],Table3[[#This Row],[Sub-Sector]],Table2[6M Return vs Nifty],"&gt;=10")/Table3[[#This Row],[Count]]</f>
        <v>0.16666666666666666</v>
      </c>
      <c r="G64" s="1">
        <f>COUNTIFS(Table2[Sub-Sector],Table3[[#This Row],[Sub-Sector]],Table2[1Y Return vs Nifty],"&gt;=10")/Table3[[#This Row],[Count]]</f>
        <v>0.66666666666666663</v>
      </c>
      <c r="H64" s="1">
        <f>COUNTIFS(Table2[Sub-Sector],Table3[[#This Row],[Sub-Sector]],Table2[RSI Exponential â€“ 14D],"&gt;=50")/Table3[[#This Row],[Count]]</f>
        <v>0.5</v>
      </c>
      <c r="I64" s="1">
        <f>COUNTIFS(Table2[Sub-Sector],Table3[[#This Row],[Sub-Sector]],Table2[Relative Volume],"&gt;=1")/Table3[[#This Row],[Count]]</f>
        <v>0.33333333333333331</v>
      </c>
      <c r="J64" s="1">
        <f>COUNTIFS(Table2[Sub-Sector],Table3[[#This Row],[Sub-Sector]],Table2[% Away From Day Low],"&gt;=0.05")/Table3[[#This Row],[Count]]</f>
        <v>0</v>
      </c>
      <c r="K64" s="1">
        <f>COUNTIFS(Table2[Sub-Sector],Table3[[#This Row],[Sub-Sector]],Table2[% Away From Day High],"&lt;=0.05")/Table3[[#This Row],[Count]]</f>
        <v>1</v>
      </c>
      <c r="L64" s="1">
        <f>COUNTIFS(Table2[Sub-Sector],Table3[[#This Row],[Sub-Sector]],Table2[% Away From Current Week Low],"&gt;=0.05")/Table3[[#This Row],[Count]]</f>
        <v>0</v>
      </c>
      <c r="M64" s="1">
        <f>COUNTIFS(Table2[Sub-Sector],Table3[[#This Row],[Sub-Sector]],Table2[% Away From Current Week High],"&lt;=0.05")/Table3[[#This Row],[Count]]</f>
        <v>0.66666666666666663</v>
      </c>
      <c r="N64" s="1">
        <f>COUNTIFS(Table2[Sub-Sector],Table3[[#This Row],[Sub-Sector]],Table2[% Away From Current Month Low],"&gt;=0.05")/Table3[[#This Row],[Count]]</f>
        <v>0</v>
      </c>
      <c r="O64" s="1">
        <f>COUNTIFS(Table2[Sub-Sector],Table3[[#This Row],[Sub-Sector]],Table2[% Away From Current Month High],"&lt;=0.05")/Table3[[#This Row],[Count]]</f>
        <v>0.33333333333333331</v>
      </c>
      <c r="P64" s="1">
        <f>COUNTIFS(Table2[Sub-Sector],Table3[[#This Row],[Sub-Sector]],Table2[% Away From 52W High],"&lt;=10")/Table3[[#This Row],[Count]]</f>
        <v>0.33333333333333331</v>
      </c>
      <c r="Q64" s="1">
        <f>COUNTIFS(Table2[Sub-Sector],Table3[[#This Row],[Sub-Sector]],Table2[% Away From 52W Low],"&gt;=10")/Table3[[#This Row],[Count]]</f>
        <v>1</v>
      </c>
      <c r="R64" s="1">
        <f>COUNTIFS(Table2[Sub-Sector],Table3[[#This Row],[Sub-Sector]],Table2[% Price above 20 EMA],"&gt;=0")/Table3[[#This Row],[Count]]</f>
        <v>0</v>
      </c>
      <c r="S64" s="1">
        <f>COUNTIFS(Table2[Sub-Sector],Table3[[#This Row],[Sub-Sector]],Table2[% Price above 50 EMA],"&gt;=0")/Table3[[#This Row],[Count]]</f>
        <v>0.16666666666666666</v>
      </c>
      <c r="T64" s="1">
        <f>COUNTIFS(Table2[Sub-Sector],Table3[[#This Row],[Sub-Sector]],Table2[% Price above 200 EMA],"&gt;=0")/Table3[[#This Row],[Count]]</f>
        <v>0.83333333333333337</v>
      </c>
      <c r="U64" s="1">
        <f>COUNTIFS(Table2[Sub-Sector],Table3[[#This Row],[Sub-Sector]],Table2[Rate of Change - Zone],"Positive")/Table3[[#This Row],[Count]]</f>
        <v>0.33333333333333331</v>
      </c>
      <c r="V64" s="1">
        <f>COUNTIFS(Table2[Sub-Sector],Table3[[#This Row],[Sub-Sector]],Table2[Sharpe Ratio],"&gt;=0.10")/Table3[[#This Row],[Count]]</f>
        <v>0</v>
      </c>
      <c r="W6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449</v>
      </c>
      <c r="X64">
        <f>_xlfn.RANK.AVG(Table3[[#This Row],[Score]],Table3[Score],1)</f>
        <v>66</v>
      </c>
      <c r="Y6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231</v>
      </c>
      <c r="Z64">
        <f>_xlfn.RANK.AVG(Table3[[#This Row],[Score 2 ]],Table3[[Score 2 ]],1)</f>
        <v>63</v>
      </c>
    </row>
    <row r="65" spans="1:26" x14ac:dyDescent="0.3">
      <c r="A65" t="s">
        <v>233</v>
      </c>
      <c r="B65">
        <f>COUNTIFS(Table2[Sub-Sector],Table3[[#This Row],[Sub-Sector]])</f>
        <v>5</v>
      </c>
      <c r="C65" s="1">
        <f>COUNTIFS(Table2[Sub-Sector],Table3[[#This Row],[Sub-Sector]],Table2[Uptrend],"Uptrend")/Table3[[#This Row],[Count]]</f>
        <v>0.8</v>
      </c>
      <c r="D65" s="1">
        <f>COUNTIFS(Table2[Sub-Sector],Table3[[#This Row],[Sub-Sector]],Table2[1W Return vs Nifty],"&gt;=5")/Table3[[#This Row],[Count]]</f>
        <v>0.2</v>
      </c>
      <c r="E65" s="1">
        <f>COUNTIFS(Table2[Sub-Sector],Table3[[#This Row],[Sub-Sector]],Table2[1M Return vs Nifty],"&gt;=5")/Table3[[#This Row],[Count]]</f>
        <v>0</v>
      </c>
      <c r="F65" s="1">
        <f>COUNTIFS(Table2[Sub-Sector],Table3[[#This Row],[Sub-Sector]],Table2[6M Return vs Nifty],"&gt;=10")/Table3[[#This Row],[Count]]</f>
        <v>0.6</v>
      </c>
      <c r="G65" s="1">
        <f>COUNTIFS(Table2[Sub-Sector],Table3[[#This Row],[Sub-Sector]],Table2[1Y Return vs Nifty],"&gt;=10")/Table3[[#This Row],[Count]]</f>
        <v>0.6</v>
      </c>
      <c r="H65" s="1">
        <f>COUNTIFS(Table2[Sub-Sector],Table3[[#This Row],[Sub-Sector]],Table2[RSI Exponential â€“ 14D],"&gt;=50")/Table3[[#This Row],[Count]]</f>
        <v>0</v>
      </c>
      <c r="I65" s="1">
        <f>COUNTIFS(Table2[Sub-Sector],Table3[[#This Row],[Sub-Sector]],Table2[Relative Volume],"&gt;=1")/Table3[[#This Row],[Count]]</f>
        <v>0.2</v>
      </c>
      <c r="J65" s="1">
        <f>COUNTIFS(Table2[Sub-Sector],Table3[[#This Row],[Sub-Sector]],Table2[% Away From Day Low],"&gt;=0.05")/Table3[[#This Row],[Count]]</f>
        <v>0.2</v>
      </c>
      <c r="K65" s="1">
        <f>COUNTIFS(Table2[Sub-Sector],Table3[[#This Row],[Sub-Sector]],Table2[% Away From Day High],"&lt;=0.05")/Table3[[#This Row],[Count]]</f>
        <v>1</v>
      </c>
      <c r="L65" s="1">
        <f>COUNTIFS(Table2[Sub-Sector],Table3[[#This Row],[Sub-Sector]],Table2[% Away From Current Week Low],"&gt;=0.05")/Table3[[#This Row],[Count]]</f>
        <v>0.4</v>
      </c>
      <c r="M65" s="1">
        <f>COUNTIFS(Table2[Sub-Sector],Table3[[#This Row],[Sub-Sector]],Table2[% Away From Current Week High],"&lt;=0.05")/Table3[[#This Row],[Count]]</f>
        <v>1</v>
      </c>
      <c r="N65" s="1">
        <f>COUNTIFS(Table2[Sub-Sector],Table3[[#This Row],[Sub-Sector]],Table2[% Away From Current Month Low],"&gt;=0.05")/Table3[[#This Row],[Count]]</f>
        <v>0.4</v>
      </c>
      <c r="O65" s="1">
        <f>COUNTIFS(Table2[Sub-Sector],Table3[[#This Row],[Sub-Sector]],Table2[% Away From Current Month High],"&lt;=0.05")/Table3[[#This Row],[Count]]</f>
        <v>0.6</v>
      </c>
      <c r="P65" s="1">
        <f>COUNTIFS(Table2[Sub-Sector],Table3[[#This Row],[Sub-Sector]],Table2[% Away From 52W High],"&lt;=10")/Table3[[#This Row],[Count]]</f>
        <v>0.4</v>
      </c>
      <c r="Q65" s="1">
        <f>COUNTIFS(Table2[Sub-Sector],Table3[[#This Row],[Sub-Sector]],Table2[% Away From 52W Low],"&gt;=10")/Table3[[#This Row],[Count]]</f>
        <v>0.8</v>
      </c>
      <c r="R65" s="1">
        <f>COUNTIFS(Table2[Sub-Sector],Table3[[#This Row],[Sub-Sector]],Table2[% Price above 20 EMA],"&gt;=0")/Table3[[#This Row],[Count]]</f>
        <v>0.4</v>
      </c>
      <c r="S65" s="1">
        <f>COUNTIFS(Table2[Sub-Sector],Table3[[#This Row],[Sub-Sector]],Table2[% Price above 50 EMA],"&gt;=0")/Table3[[#This Row],[Count]]</f>
        <v>0.8</v>
      </c>
      <c r="T65" s="1">
        <f>COUNTIFS(Table2[Sub-Sector],Table3[[#This Row],[Sub-Sector]],Table2[% Price above 200 EMA],"&gt;=0")/Table3[[#This Row],[Count]]</f>
        <v>0.8</v>
      </c>
      <c r="U65" s="1">
        <f>COUNTIFS(Table2[Sub-Sector],Table3[[#This Row],[Sub-Sector]],Table2[Rate of Change - Zone],"Positive")/Table3[[#This Row],[Count]]</f>
        <v>0.2</v>
      </c>
      <c r="V65" s="1">
        <f>COUNTIFS(Table2[Sub-Sector],Table3[[#This Row],[Sub-Sector]],Table2[Sharpe Ratio],"&gt;=0.10")/Table3[[#This Row],[Count]]</f>
        <v>0.2</v>
      </c>
      <c r="W6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387.5</v>
      </c>
      <c r="X65">
        <f>_xlfn.RANK.AVG(Table3[[#This Row],[Score]],Table3[Score],1)</f>
        <v>51</v>
      </c>
      <c r="Y6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237.5</v>
      </c>
      <c r="Z65">
        <f>_xlfn.RANK.AVG(Table3[[#This Row],[Score 2 ]],Table3[[Score 2 ]],1)</f>
        <v>64.5</v>
      </c>
    </row>
    <row r="66" spans="1:26" x14ac:dyDescent="0.3">
      <c r="A66" t="s">
        <v>540</v>
      </c>
      <c r="B66">
        <f>COUNTIFS(Table2[Sub-Sector],Table3[[#This Row],[Sub-Sector]])</f>
        <v>5</v>
      </c>
      <c r="C66" s="1">
        <f>COUNTIFS(Table2[Sub-Sector],Table3[[#This Row],[Sub-Sector]],Table2[Uptrend],"Uptrend")/Table3[[#This Row],[Count]]</f>
        <v>0.2</v>
      </c>
      <c r="D66" s="1">
        <f>COUNTIFS(Table2[Sub-Sector],Table3[[#This Row],[Sub-Sector]],Table2[1W Return vs Nifty],"&gt;=5")/Table3[[#This Row],[Count]]</f>
        <v>0.2</v>
      </c>
      <c r="E66" s="1">
        <f>COUNTIFS(Table2[Sub-Sector],Table3[[#This Row],[Sub-Sector]],Table2[1M Return vs Nifty],"&gt;=5")/Table3[[#This Row],[Count]]</f>
        <v>0.2</v>
      </c>
      <c r="F66" s="1">
        <f>COUNTIFS(Table2[Sub-Sector],Table3[[#This Row],[Sub-Sector]],Table2[6M Return vs Nifty],"&gt;=10")/Table3[[#This Row],[Count]]</f>
        <v>0.2</v>
      </c>
      <c r="G66" s="1">
        <f>COUNTIFS(Table2[Sub-Sector],Table3[[#This Row],[Sub-Sector]],Table2[1Y Return vs Nifty],"&gt;=10")/Table3[[#This Row],[Count]]</f>
        <v>0.2</v>
      </c>
      <c r="H66" s="1">
        <f>COUNTIFS(Table2[Sub-Sector],Table3[[#This Row],[Sub-Sector]],Table2[RSI Exponential â€“ 14D],"&gt;=50")/Table3[[#This Row],[Count]]</f>
        <v>0.2</v>
      </c>
      <c r="I66" s="1">
        <f>COUNTIFS(Table2[Sub-Sector],Table3[[#This Row],[Sub-Sector]],Table2[Relative Volume],"&gt;=1")/Table3[[#This Row],[Count]]</f>
        <v>0.6</v>
      </c>
      <c r="J66" s="1">
        <f>COUNTIFS(Table2[Sub-Sector],Table3[[#This Row],[Sub-Sector]],Table2[% Away From Day Low],"&gt;=0.05")/Table3[[#This Row],[Count]]</f>
        <v>0.2</v>
      </c>
      <c r="K66" s="1">
        <f>COUNTIFS(Table2[Sub-Sector],Table3[[#This Row],[Sub-Sector]],Table2[% Away From Day High],"&lt;=0.05")/Table3[[#This Row],[Count]]</f>
        <v>1</v>
      </c>
      <c r="L66" s="1">
        <f>COUNTIFS(Table2[Sub-Sector],Table3[[#This Row],[Sub-Sector]],Table2[% Away From Current Week Low],"&gt;=0.05")/Table3[[#This Row],[Count]]</f>
        <v>0.4</v>
      </c>
      <c r="M66" s="1">
        <f>COUNTIFS(Table2[Sub-Sector],Table3[[#This Row],[Sub-Sector]],Table2[% Away From Current Week High],"&lt;=0.05")/Table3[[#This Row],[Count]]</f>
        <v>0.8</v>
      </c>
      <c r="N66" s="1">
        <f>COUNTIFS(Table2[Sub-Sector],Table3[[#This Row],[Sub-Sector]],Table2[% Away From Current Month Low],"&gt;=0.05")/Table3[[#This Row],[Count]]</f>
        <v>0.4</v>
      </c>
      <c r="O66" s="1">
        <f>COUNTIFS(Table2[Sub-Sector],Table3[[#This Row],[Sub-Sector]],Table2[% Away From Current Month High],"&lt;=0.05")/Table3[[#This Row],[Count]]</f>
        <v>0.6</v>
      </c>
      <c r="P66" s="1">
        <f>COUNTIFS(Table2[Sub-Sector],Table3[[#This Row],[Sub-Sector]],Table2[% Away From 52W High],"&lt;=10")/Table3[[#This Row],[Count]]</f>
        <v>0.2</v>
      </c>
      <c r="Q66" s="1">
        <f>COUNTIFS(Table2[Sub-Sector],Table3[[#This Row],[Sub-Sector]],Table2[% Away From 52W Low],"&gt;=10")/Table3[[#This Row],[Count]]</f>
        <v>1</v>
      </c>
      <c r="R66" s="1">
        <f>COUNTIFS(Table2[Sub-Sector],Table3[[#This Row],[Sub-Sector]],Table2[% Price above 20 EMA],"&gt;=0")/Table3[[#This Row],[Count]]</f>
        <v>0.4</v>
      </c>
      <c r="S66" s="1">
        <f>COUNTIFS(Table2[Sub-Sector],Table3[[#This Row],[Sub-Sector]],Table2[% Price above 50 EMA],"&gt;=0")/Table3[[#This Row],[Count]]</f>
        <v>0.4</v>
      </c>
      <c r="T66" s="1">
        <f>COUNTIFS(Table2[Sub-Sector],Table3[[#This Row],[Sub-Sector]],Table2[% Price above 200 EMA],"&gt;=0")/Table3[[#This Row],[Count]]</f>
        <v>0.6</v>
      </c>
      <c r="U66" s="1">
        <f>COUNTIFS(Table2[Sub-Sector],Table3[[#This Row],[Sub-Sector]],Table2[Rate of Change - Zone],"Positive")/Table3[[#This Row],[Count]]</f>
        <v>0.4</v>
      </c>
      <c r="V66" s="1">
        <f>COUNTIFS(Table2[Sub-Sector],Table3[[#This Row],[Sub-Sector]],Table2[Sharpe Ratio],"&gt;=0.10")/Table3[[#This Row],[Count]]</f>
        <v>0.4</v>
      </c>
      <c r="W6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406</v>
      </c>
      <c r="X66">
        <f>_xlfn.RANK.AVG(Table3[[#This Row],[Score]],Table3[Score],1)</f>
        <v>53</v>
      </c>
      <c r="Y6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237.5</v>
      </c>
      <c r="Z66">
        <f>_xlfn.RANK.AVG(Table3[[#This Row],[Score 2 ]],Table3[[Score 2 ]],1)</f>
        <v>64.5</v>
      </c>
    </row>
    <row r="67" spans="1:26" x14ac:dyDescent="0.3">
      <c r="A67" t="s">
        <v>95</v>
      </c>
      <c r="B67">
        <f>COUNTIFS(Table2[Sub-Sector],Table3[[#This Row],[Sub-Sector]])</f>
        <v>3</v>
      </c>
      <c r="C67" s="1">
        <f>COUNTIFS(Table2[Sub-Sector],Table3[[#This Row],[Sub-Sector]],Table2[Uptrend],"Uptrend")/Table3[[#This Row],[Count]]</f>
        <v>0.33333333333333331</v>
      </c>
      <c r="D67" s="1">
        <f>COUNTIFS(Table2[Sub-Sector],Table3[[#This Row],[Sub-Sector]],Table2[1W Return vs Nifty],"&gt;=5")/Table3[[#This Row],[Count]]</f>
        <v>0</v>
      </c>
      <c r="E67" s="1">
        <f>COUNTIFS(Table2[Sub-Sector],Table3[[#This Row],[Sub-Sector]],Table2[1M Return vs Nifty],"&gt;=5")/Table3[[#This Row],[Count]]</f>
        <v>0</v>
      </c>
      <c r="F67" s="1">
        <f>COUNTIFS(Table2[Sub-Sector],Table3[[#This Row],[Sub-Sector]],Table2[6M Return vs Nifty],"&gt;=10")/Table3[[#This Row],[Count]]</f>
        <v>0.33333333333333331</v>
      </c>
      <c r="G67" s="1">
        <f>COUNTIFS(Table2[Sub-Sector],Table3[[#This Row],[Sub-Sector]],Table2[1Y Return vs Nifty],"&gt;=10")/Table3[[#This Row],[Count]]</f>
        <v>1</v>
      </c>
      <c r="H67" s="1">
        <f>COUNTIFS(Table2[Sub-Sector],Table3[[#This Row],[Sub-Sector]],Table2[RSI Exponential â€“ 14D],"&gt;=50")/Table3[[#This Row],[Count]]</f>
        <v>0</v>
      </c>
      <c r="I67" s="1">
        <f>COUNTIFS(Table2[Sub-Sector],Table3[[#This Row],[Sub-Sector]],Table2[Relative Volume],"&gt;=1")/Table3[[#This Row],[Count]]</f>
        <v>0.33333333333333331</v>
      </c>
      <c r="J67" s="1">
        <f>COUNTIFS(Table2[Sub-Sector],Table3[[#This Row],[Sub-Sector]],Table2[% Away From Day Low],"&gt;=0.05")/Table3[[#This Row],[Count]]</f>
        <v>0</v>
      </c>
      <c r="K67" s="1">
        <f>COUNTIFS(Table2[Sub-Sector],Table3[[#This Row],[Sub-Sector]],Table2[% Away From Day High],"&lt;=0.05")/Table3[[#This Row],[Count]]</f>
        <v>1</v>
      </c>
      <c r="L67" s="1">
        <f>COUNTIFS(Table2[Sub-Sector],Table3[[#This Row],[Sub-Sector]],Table2[% Away From Current Week Low],"&gt;=0.05")/Table3[[#This Row],[Count]]</f>
        <v>0.66666666666666663</v>
      </c>
      <c r="M67" s="1">
        <f>COUNTIFS(Table2[Sub-Sector],Table3[[#This Row],[Sub-Sector]],Table2[% Away From Current Week High],"&lt;=0.05")/Table3[[#This Row],[Count]]</f>
        <v>1</v>
      </c>
      <c r="N67" s="1">
        <f>COUNTIFS(Table2[Sub-Sector],Table3[[#This Row],[Sub-Sector]],Table2[% Away From Current Month Low],"&gt;=0.05")/Table3[[#This Row],[Count]]</f>
        <v>0.66666666666666663</v>
      </c>
      <c r="O67" s="1">
        <f>COUNTIFS(Table2[Sub-Sector],Table3[[#This Row],[Sub-Sector]],Table2[% Away From Current Month High],"&lt;=0.05")/Table3[[#This Row],[Count]]</f>
        <v>0.66666666666666663</v>
      </c>
      <c r="P67" s="1">
        <f>COUNTIFS(Table2[Sub-Sector],Table3[[#This Row],[Sub-Sector]],Table2[% Away From 52W High],"&lt;=10")/Table3[[#This Row],[Count]]</f>
        <v>0</v>
      </c>
      <c r="Q67" s="1">
        <f>COUNTIFS(Table2[Sub-Sector],Table3[[#This Row],[Sub-Sector]],Table2[% Away From 52W Low],"&gt;=10")/Table3[[#This Row],[Count]]</f>
        <v>1</v>
      </c>
      <c r="R67" s="1">
        <f>COUNTIFS(Table2[Sub-Sector],Table3[[#This Row],[Sub-Sector]],Table2[% Price above 20 EMA],"&gt;=0")/Table3[[#This Row],[Count]]</f>
        <v>0</v>
      </c>
      <c r="S67" s="1">
        <f>COUNTIFS(Table2[Sub-Sector],Table3[[#This Row],[Sub-Sector]],Table2[% Price above 50 EMA],"&gt;=0")/Table3[[#This Row],[Count]]</f>
        <v>0</v>
      </c>
      <c r="T67" s="1">
        <f>COUNTIFS(Table2[Sub-Sector],Table3[[#This Row],[Sub-Sector]],Table2[% Price above 200 EMA],"&gt;=0")/Table3[[#This Row],[Count]]</f>
        <v>1</v>
      </c>
      <c r="U67" s="1">
        <f>COUNTIFS(Table2[Sub-Sector],Table3[[#This Row],[Sub-Sector]],Table2[Rate of Change - Zone],"Positive")/Table3[[#This Row],[Count]]</f>
        <v>0</v>
      </c>
      <c r="V67" s="1">
        <f>COUNTIFS(Table2[Sub-Sector],Table3[[#This Row],[Sub-Sector]],Table2[Sharpe Ratio],"&gt;=0.10")/Table3[[#This Row],[Count]]</f>
        <v>0</v>
      </c>
      <c r="W6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497</v>
      </c>
      <c r="X67">
        <f>_xlfn.RANK.AVG(Table3[[#This Row],[Score]],Table3[Score],1)</f>
        <v>78</v>
      </c>
      <c r="Y6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238.5</v>
      </c>
      <c r="Z67">
        <f>_xlfn.RANK.AVG(Table3[[#This Row],[Score 2 ]],Table3[[Score 2 ]],1)</f>
        <v>66</v>
      </c>
    </row>
    <row r="68" spans="1:26" x14ac:dyDescent="0.3">
      <c r="A68" t="s">
        <v>48</v>
      </c>
      <c r="B68">
        <f>COUNTIFS(Table2[Sub-Sector],Table3[[#This Row],[Sub-Sector]])</f>
        <v>26</v>
      </c>
      <c r="C68" s="1">
        <f>COUNTIFS(Table2[Sub-Sector],Table3[[#This Row],[Sub-Sector]],Table2[Uptrend],"Uptrend")/Table3[[#This Row],[Count]]</f>
        <v>0.34615384615384615</v>
      </c>
      <c r="D68" s="1">
        <f>COUNTIFS(Table2[Sub-Sector],Table3[[#This Row],[Sub-Sector]],Table2[1W Return vs Nifty],"&gt;=5")/Table3[[#This Row],[Count]]</f>
        <v>0.11538461538461539</v>
      </c>
      <c r="E68" s="1">
        <f>COUNTIFS(Table2[Sub-Sector],Table3[[#This Row],[Sub-Sector]],Table2[1M Return vs Nifty],"&gt;=5")/Table3[[#This Row],[Count]]</f>
        <v>7.6923076923076927E-2</v>
      </c>
      <c r="F68" s="1">
        <f>COUNTIFS(Table2[Sub-Sector],Table3[[#This Row],[Sub-Sector]],Table2[6M Return vs Nifty],"&gt;=10")/Table3[[#This Row],[Count]]</f>
        <v>0.38461538461538464</v>
      </c>
      <c r="G68" s="1">
        <f>COUNTIFS(Table2[Sub-Sector],Table3[[#This Row],[Sub-Sector]],Table2[1Y Return vs Nifty],"&gt;=10")/Table3[[#This Row],[Count]]</f>
        <v>0.65384615384615385</v>
      </c>
      <c r="H68" s="1">
        <f>COUNTIFS(Table2[Sub-Sector],Table3[[#This Row],[Sub-Sector]],Table2[RSI Exponential â€“ 14D],"&gt;=50")/Table3[[#This Row],[Count]]</f>
        <v>0.19230769230769232</v>
      </c>
      <c r="I68" s="1">
        <f>COUNTIFS(Table2[Sub-Sector],Table3[[#This Row],[Sub-Sector]],Table2[Relative Volume],"&gt;=1")/Table3[[#This Row],[Count]]</f>
        <v>0.23076923076923078</v>
      </c>
      <c r="J68" s="1">
        <f>COUNTIFS(Table2[Sub-Sector],Table3[[#This Row],[Sub-Sector]],Table2[% Away From Day Low],"&gt;=0.05")/Table3[[#This Row],[Count]]</f>
        <v>0</v>
      </c>
      <c r="K68" s="1">
        <f>COUNTIFS(Table2[Sub-Sector],Table3[[#This Row],[Sub-Sector]],Table2[% Away From Day High],"&lt;=0.05")/Table3[[#This Row],[Count]]</f>
        <v>1</v>
      </c>
      <c r="L68" s="1">
        <f>COUNTIFS(Table2[Sub-Sector],Table3[[#This Row],[Sub-Sector]],Table2[% Away From Current Week Low],"&gt;=0.05")/Table3[[#This Row],[Count]]</f>
        <v>0.5</v>
      </c>
      <c r="M68" s="1">
        <f>COUNTIFS(Table2[Sub-Sector],Table3[[#This Row],[Sub-Sector]],Table2[% Away From Current Week High],"&lt;=0.05")/Table3[[#This Row],[Count]]</f>
        <v>0.92307692307692313</v>
      </c>
      <c r="N68" s="1">
        <f>COUNTIFS(Table2[Sub-Sector],Table3[[#This Row],[Sub-Sector]],Table2[% Away From Current Month Low],"&gt;=0.05")/Table3[[#This Row],[Count]]</f>
        <v>0.53846153846153844</v>
      </c>
      <c r="O68" s="1">
        <f>COUNTIFS(Table2[Sub-Sector],Table3[[#This Row],[Sub-Sector]],Table2[% Away From Current Month High],"&lt;=0.05")/Table3[[#This Row],[Count]]</f>
        <v>0.46153846153846156</v>
      </c>
      <c r="P68" s="1">
        <f>COUNTIFS(Table2[Sub-Sector],Table3[[#This Row],[Sub-Sector]],Table2[% Away From 52W High],"&lt;=10")/Table3[[#This Row],[Count]]</f>
        <v>0.15384615384615385</v>
      </c>
      <c r="Q68" s="1">
        <f>COUNTIFS(Table2[Sub-Sector],Table3[[#This Row],[Sub-Sector]],Table2[% Away From 52W Low],"&gt;=10")/Table3[[#This Row],[Count]]</f>
        <v>1</v>
      </c>
      <c r="R68" s="1">
        <f>COUNTIFS(Table2[Sub-Sector],Table3[[#This Row],[Sub-Sector]],Table2[% Price above 20 EMA],"&gt;=0")/Table3[[#This Row],[Count]]</f>
        <v>0.19230769230769232</v>
      </c>
      <c r="S68" s="1">
        <f>COUNTIFS(Table2[Sub-Sector],Table3[[#This Row],[Sub-Sector]],Table2[% Price above 50 EMA],"&gt;=0")/Table3[[#This Row],[Count]]</f>
        <v>0.26923076923076922</v>
      </c>
      <c r="T68" s="1">
        <f>COUNTIFS(Table2[Sub-Sector],Table3[[#This Row],[Sub-Sector]],Table2[% Price above 200 EMA],"&gt;=0")/Table3[[#This Row],[Count]]</f>
        <v>0.73076923076923073</v>
      </c>
      <c r="U68" s="1">
        <f>COUNTIFS(Table2[Sub-Sector],Table3[[#This Row],[Sub-Sector]],Table2[Rate of Change - Zone],"Positive")/Table3[[#This Row],[Count]]</f>
        <v>0.30769230769230771</v>
      </c>
      <c r="V68" s="1">
        <f>COUNTIFS(Table2[Sub-Sector],Table3[[#This Row],[Sub-Sector]],Table2[Sharpe Ratio],"&gt;=0.10")/Table3[[#This Row],[Count]]</f>
        <v>0.61538461538461542</v>
      </c>
      <c r="W6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414.5</v>
      </c>
      <c r="X68">
        <f>_xlfn.RANK.AVG(Table3[[#This Row],[Score]],Table3[Score],1)</f>
        <v>55</v>
      </c>
      <c r="Y6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241.5</v>
      </c>
      <c r="Z68">
        <f>_xlfn.RANK.AVG(Table3[[#This Row],[Score 2 ]],Table3[[Score 2 ]],1)</f>
        <v>67</v>
      </c>
    </row>
    <row r="69" spans="1:26" x14ac:dyDescent="0.3">
      <c r="A69" t="s">
        <v>415</v>
      </c>
      <c r="B69">
        <f>COUNTIFS(Table2[Sub-Sector],Table3[[#This Row],[Sub-Sector]])</f>
        <v>6</v>
      </c>
      <c r="C69" s="1">
        <f>COUNTIFS(Table2[Sub-Sector],Table3[[#This Row],[Sub-Sector]],Table2[Uptrend],"Uptrend")/Table3[[#This Row],[Count]]</f>
        <v>0.66666666666666663</v>
      </c>
      <c r="D69" s="1">
        <f>COUNTIFS(Table2[Sub-Sector],Table3[[#This Row],[Sub-Sector]],Table2[1W Return vs Nifty],"&gt;=5")/Table3[[#This Row],[Count]]</f>
        <v>0</v>
      </c>
      <c r="E69" s="1">
        <f>COUNTIFS(Table2[Sub-Sector],Table3[[#This Row],[Sub-Sector]],Table2[1M Return vs Nifty],"&gt;=5")/Table3[[#This Row],[Count]]</f>
        <v>0.16666666666666666</v>
      </c>
      <c r="F69" s="1">
        <f>COUNTIFS(Table2[Sub-Sector],Table3[[#This Row],[Sub-Sector]],Table2[6M Return vs Nifty],"&gt;=10")/Table3[[#This Row],[Count]]</f>
        <v>0.33333333333333331</v>
      </c>
      <c r="G69" s="1">
        <f>COUNTIFS(Table2[Sub-Sector],Table3[[#This Row],[Sub-Sector]],Table2[1Y Return vs Nifty],"&gt;=10")/Table3[[#This Row],[Count]]</f>
        <v>0.5</v>
      </c>
      <c r="H69" s="1">
        <f>COUNTIFS(Table2[Sub-Sector],Table3[[#This Row],[Sub-Sector]],Table2[RSI Exponential â€“ 14D],"&gt;=50")/Table3[[#This Row],[Count]]</f>
        <v>0.16666666666666666</v>
      </c>
      <c r="I69" s="1">
        <f>COUNTIFS(Table2[Sub-Sector],Table3[[#This Row],[Sub-Sector]],Table2[Relative Volume],"&gt;=1")/Table3[[#This Row],[Count]]</f>
        <v>0.5</v>
      </c>
      <c r="J69" s="1">
        <f>COUNTIFS(Table2[Sub-Sector],Table3[[#This Row],[Sub-Sector]],Table2[% Away From Day Low],"&gt;=0.05")/Table3[[#This Row],[Count]]</f>
        <v>0</v>
      </c>
      <c r="K69" s="1">
        <f>COUNTIFS(Table2[Sub-Sector],Table3[[#This Row],[Sub-Sector]],Table2[% Away From Day High],"&lt;=0.05")/Table3[[#This Row],[Count]]</f>
        <v>1</v>
      </c>
      <c r="L69" s="1">
        <f>COUNTIFS(Table2[Sub-Sector],Table3[[#This Row],[Sub-Sector]],Table2[% Away From Current Week Low],"&gt;=0.05")/Table3[[#This Row],[Count]]</f>
        <v>0.16666666666666666</v>
      </c>
      <c r="M69" s="1">
        <f>COUNTIFS(Table2[Sub-Sector],Table3[[#This Row],[Sub-Sector]],Table2[% Away From Current Week High],"&lt;=0.05")/Table3[[#This Row],[Count]]</f>
        <v>1</v>
      </c>
      <c r="N69" s="1">
        <f>COUNTIFS(Table2[Sub-Sector],Table3[[#This Row],[Sub-Sector]],Table2[% Away From Current Month Low],"&gt;=0.05")/Table3[[#This Row],[Count]]</f>
        <v>0.16666666666666666</v>
      </c>
      <c r="O69" s="1">
        <f>COUNTIFS(Table2[Sub-Sector],Table3[[#This Row],[Sub-Sector]],Table2[% Away From Current Month High],"&lt;=0.05")/Table3[[#This Row],[Count]]</f>
        <v>0.33333333333333331</v>
      </c>
      <c r="P69" s="1">
        <f>COUNTIFS(Table2[Sub-Sector],Table3[[#This Row],[Sub-Sector]],Table2[% Away From 52W High],"&lt;=10")/Table3[[#This Row],[Count]]</f>
        <v>0.33333333333333331</v>
      </c>
      <c r="Q69" s="1">
        <f>COUNTIFS(Table2[Sub-Sector],Table3[[#This Row],[Sub-Sector]],Table2[% Away From 52W Low],"&gt;=10")/Table3[[#This Row],[Count]]</f>
        <v>1</v>
      </c>
      <c r="R69" s="1">
        <f>COUNTIFS(Table2[Sub-Sector],Table3[[#This Row],[Sub-Sector]],Table2[% Price above 20 EMA],"&gt;=0")/Table3[[#This Row],[Count]]</f>
        <v>0.33333333333333331</v>
      </c>
      <c r="S69" s="1">
        <f>COUNTIFS(Table2[Sub-Sector],Table3[[#This Row],[Sub-Sector]],Table2[% Price above 50 EMA],"&gt;=0")/Table3[[#This Row],[Count]]</f>
        <v>0.5</v>
      </c>
      <c r="T69" s="1">
        <f>COUNTIFS(Table2[Sub-Sector],Table3[[#This Row],[Sub-Sector]],Table2[% Price above 200 EMA],"&gt;=0")/Table3[[#This Row],[Count]]</f>
        <v>1</v>
      </c>
      <c r="U69" s="1">
        <f>COUNTIFS(Table2[Sub-Sector],Table3[[#This Row],[Sub-Sector]],Table2[Rate of Change - Zone],"Positive")/Table3[[#This Row],[Count]]</f>
        <v>0.16666666666666666</v>
      </c>
      <c r="V69" s="1">
        <f>COUNTIFS(Table2[Sub-Sector],Table3[[#This Row],[Sub-Sector]],Table2[Sharpe Ratio],"&gt;=0.10")/Table3[[#This Row],[Count]]</f>
        <v>0.5</v>
      </c>
      <c r="W6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416.5</v>
      </c>
      <c r="X69">
        <f>_xlfn.RANK.AVG(Table3[[#This Row],[Score]],Table3[Score],1)</f>
        <v>57</v>
      </c>
      <c r="Y6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242</v>
      </c>
      <c r="Z69">
        <f>_xlfn.RANK.AVG(Table3[[#This Row],[Score 2 ]],Table3[[Score 2 ]],1)</f>
        <v>68</v>
      </c>
    </row>
    <row r="70" spans="1:26" x14ac:dyDescent="0.3">
      <c r="A70" t="s">
        <v>120</v>
      </c>
      <c r="B70">
        <f>COUNTIFS(Table2[Sub-Sector],Table3[[#This Row],[Sub-Sector]])</f>
        <v>9</v>
      </c>
      <c r="C70" s="1">
        <f>COUNTIFS(Table2[Sub-Sector],Table3[[#This Row],[Sub-Sector]],Table2[Uptrend],"Uptrend")/Table3[[#This Row],[Count]]</f>
        <v>0.77777777777777779</v>
      </c>
      <c r="D70" s="1">
        <f>COUNTIFS(Table2[Sub-Sector],Table3[[#This Row],[Sub-Sector]],Table2[1W Return vs Nifty],"&gt;=5")/Table3[[#This Row],[Count]]</f>
        <v>0</v>
      </c>
      <c r="E70" s="1">
        <f>COUNTIFS(Table2[Sub-Sector],Table3[[#This Row],[Sub-Sector]],Table2[1M Return vs Nifty],"&gt;=5")/Table3[[#This Row],[Count]]</f>
        <v>0.44444444444444442</v>
      </c>
      <c r="F70" s="1">
        <f>COUNTIFS(Table2[Sub-Sector],Table3[[#This Row],[Sub-Sector]],Table2[6M Return vs Nifty],"&gt;=10")/Table3[[#This Row],[Count]]</f>
        <v>0.77777777777777779</v>
      </c>
      <c r="G70" s="1">
        <f>COUNTIFS(Table2[Sub-Sector],Table3[[#This Row],[Sub-Sector]],Table2[1Y Return vs Nifty],"&gt;=10")/Table3[[#This Row],[Count]]</f>
        <v>0.44444444444444442</v>
      </c>
      <c r="H70" s="1">
        <f>COUNTIFS(Table2[Sub-Sector],Table3[[#This Row],[Sub-Sector]],Table2[RSI Exponential â€“ 14D],"&gt;=50")/Table3[[#This Row],[Count]]</f>
        <v>0</v>
      </c>
      <c r="I70" s="1">
        <f>COUNTIFS(Table2[Sub-Sector],Table3[[#This Row],[Sub-Sector]],Table2[Relative Volume],"&gt;=1")/Table3[[#This Row],[Count]]</f>
        <v>0.22222222222222221</v>
      </c>
      <c r="J70" s="1">
        <f>COUNTIFS(Table2[Sub-Sector],Table3[[#This Row],[Sub-Sector]],Table2[% Away From Day Low],"&gt;=0.05")/Table3[[#This Row],[Count]]</f>
        <v>0</v>
      </c>
      <c r="K70" s="1">
        <f>COUNTIFS(Table2[Sub-Sector],Table3[[#This Row],[Sub-Sector]],Table2[% Away From Day High],"&lt;=0.05")/Table3[[#This Row],[Count]]</f>
        <v>1</v>
      </c>
      <c r="L70" s="1">
        <f>COUNTIFS(Table2[Sub-Sector],Table3[[#This Row],[Sub-Sector]],Table2[% Away From Current Week Low],"&gt;=0.05")/Table3[[#This Row],[Count]]</f>
        <v>0.22222222222222221</v>
      </c>
      <c r="M70" s="1">
        <f>COUNTIFS(Table2[Sub-Sector],Table3[[#This Row],[Sub-Sector]],Table2[% Away From Current Week High],"&lt;=0.05")/Table3[[#This Row],[Count]]</f>
        <v>0.77777777777777779</v>
      </c>
      <c r="N70" s="1">
        <f>COUNTIFS(Table2[Sub-Sector],Table3[[#This Row],[Sub-Sector]],Table2[% Away From Current Month Low],"&gt;=0.05")/Table3[[#This Row],[Count]]</f>
        <v>0.22222222222222221</v>
      </c>
      <c r="O70" s="1">
        <f>COUNTIFS(Table2[Sub-Sector],Table3[[#This Row],[Sub-Sector]],Table2[% Away From Current Month High],"&lt;=0.05")/Table3[[#This Row],[Count]]</f>
        <v>0.33333333333333331</v>
      </c>
      <c r="P70" s="1">
        <f>COUNTIFS(Table2[Sub-Sector],Table3[[#This Row],[Sub-Sector]],Table2[% Away From 52W High],"&lt;=10")/Table3[[#This Row],[Count]]</f>
        <v>0.22222222222222221</v>
      </c>
      <c r="Q70" s="1">
        <f>COUNTIFS(Table2[Sub-Sector],Table3[[#This Row],[Sub-Sector]],Table2[% Away From 52W Low],"&gt;=10")/Table3[[#This Row],[Count]]</f>
        <v>1</v>
      </c>
      <c r="R70" s="1">
        <f>COUNTIFS(Table2[Sub-Sector],Table3[[#This Row],[Sub-Sector]],Table2[% Price above 20 EMA],"&gt;=0")/Table3[[#This Row],[Count]]</f>
        <v>0.33333333333333331</v>
      </c>
      <c r="S70" s="1">
        <f>COUNTIFS(Table2[Sub-Sector],Table3[[#This Row],[Sub-Sector]],Table2[% Price above 50 EMA],"&gt;=0")/Table3[[#This Row],[Count]]</f>
        <v>0.55555555555555558</v>
      </c>
      <c r="T70" s="1">
        <f>COUNTIFS(Table2[Sub-Sector],Table3[[#This Row],[Sub-Sector]],Table2[% Price above 200 EMA],"&gt;=0")/Table3[[#This Row],[Count]]</f>
        <v>0.88888888888888884</v>
      </c>
      <c r="U70" s="1">
        <f>COUNTIFS(Table2[Sub-Sector],Table3[[#This Row],[Sub-Sector]],Table2[Rate of Change - Zone],"Positive")/Table3[[#This Row],[Count]]</f>
        <v>0.1111111111111111</v>
      </c>
      <c r="V70" s="1">
        <f>COUNTIFS(Table2[Sub-Sector],Table3[[#This Row],[Sub-Sector]],Table2[Sharpe Ratio],"&gt;=0.10")/Table3[[#This Row],[Count]]</f>
        <v>0.1111111111111111</v>
      </c>
      <c r="W7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378</v>
      </c>
      <c r="X70">
        <f>_xlfn.RANK.AVG(Table3[[#This Row],[Score]],Table3[Score],1)</f>
        <v>47</v>
      </c>
      <c r="Y7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244.5</v>
      </c>
      <c r="Z70">
        <f>_xlfn.RANK.AVG(Table3[[#This Row],[Score 2 ]],Table3[[Score 2 ]],1)</f>
        <v>69</v>
      </c>
    </row>
    <row r="71" spans="1:26" x14ac:dyDescent="0.3">
      <c r="A71" t="s">
        <v>612</v>
      </c>
      <c r="B71">
        <f>COUNTIFS(Table2[Sub-Sector],Table3[[#This Row],[Sub-Sector]])</f>
        <v>3</v>
      </c>
      <c r="C71" s="1">
        <f>COUNTIFS(Table2[Sub-Sector],Table3[[#This Row],[Sub-Sector]],Table2[Uptrend],"Uptrend")/Table3[[#This Row],[Count]]</f>
        <v>0.33333333333333331</v>
      </c>
      <c r="D71" s="1">
        <f>COUNTIFS(Table2[Sub-Sector],Table3[[#This Row],[Sub-Sector]],Table2[1W Return vs Nifty],"&gt;=5")/Table3[[#This Row],[Count]]</f>
        <v>0</v>
      </c>
      <c r="E71" s="1">
        <f>COUNTIFS(Table2[Sub-Sector],Table3[[#This Row],[Sub-Sector]],Table2[1M Return vs Nifty],"&gt;=5")/Table3[[#This Row],[Count]]</f>
        <v>0</v>
      </c>
      <c r="F71" s="1">
        <f>COUNTIFS(Table2[Sub-Sector],Table3[[#This Row],[Sub-Sector]],Table2[6M Return vs Nifty],"&gt;=10")/Table3[[#This Row],[Count]]</f>
        <v>0.33333333333333331</v>
      </c>
      <c r="G71" s="1">
        <f>COUNTIFS(Table2[Sub-Sector],Table3[[#This Row],[Sub-Sector]],Table2[1Y Return vs Nifty],"&gt;=10")/Table3[[#This Row],[Count]]</f>
        <v>0</v>
      </c>
      <c r="H71" s="1">
        <f>COUNTIFS(Table2[Sub-Sector],Table3[[#This Row],[Sub-Sector]],Table2[RSI Exponential â€“ 14D],"&gt;=50")/Table3[[#This Row],[Count]]</f>
        <v>0</v>
      </c>
      <c r="I71" s="1">
        <f>COUNTIFS(Table2[Sub-Sector],Table3[[#This Row],[Sub-Sector]],Table2[Relative Volume],"&gt;=1")/Table3[[#This Row],[Count]]</f>
        <v>0.33333333333333331</v>
      </c>
      <c r="J71" s="1">
        <f>COUNTIFS(Table2[Sub-Sector],Table3[[#This Row],[Sub-Sector]],Table2[% Away From Day Low],"&gt;=0.05")/Table3[[#This Row],[Count]]</f>
        <v>0</v>
      </c>
      <c r="K71" s="1">
        <f>COUNTIFS(Table2[Sub-Sector],Table3[[#This Row],[Sub-Sector]],Table2[% Away From Day High],"&lt;=0.05")/Table3[[#This Row],[Count]]</f>
        <v>1</v>
      </c>
      <c r="L71" s="1">
        <f>COUNTIFS(Table2[Sub-Sector],Table3[[#This Row],[Sub-Sector]],Table2[% Away From Current Week Low],"&gt;=0.05")/Table3[[#This Row],[Count]]</f>
        <v>0.33333333333333331</v>
      </c>
      <c r="M71" s="1">
        <f>COUNTIFS(Table2[Sub-Sector],Table3[[#This Row],[Sub-Sector]],Table2[% Away From Current Week High],"&lt;=0.05")/Table3[[#This Row],[Count]]</f>
        <v>1</v>
      </c>
      <c r="N71" s="1">
        <f>COUNTIFS(Table2[Sub-Sector],Table3[[#This Row],[Sub-Sector]],Table2[% Away From Current Month Low],"&gt;=0.05")/Table3[[#This Row],[Count]]</f>
        <v>0.33333333333333331</v>
      </c>
      <c r="O71" s="1">
        <f>COUNTIFS(Table2[Sub-Sector],Table3[[#This Row],[Sub-Sector]],Table2[% Away From Current Month High],"&lt;=0.05")/Table3[[#This Row],[Count]]</f>
        <v>0</v>
      </c>
      <c r="P71" s="1">
        <f>COUNTIFS(Table2[Sub-Sector],Table3[[#This Row],[Sub-Sector]],Table2[% Away From 52W High],"&lt;=10")/Table3[[#This Row],[Count]]</f>
        <v>0</v>
      </c>
      <c r="Q71" s="1">
        <f>COUNTIFS(Table2[Sub-Sector],Table3[[#This Row],[Sub-Sector]],Table2[% Away From 52W Low],"&gt;=10")/Table3[[#This Row],[Count]]</f>
        <v>0.33333333333333331</v>
      </c>
      <c r="R71" s="1">
        <f>COUNTIFS(Table2[Sub-Sector],Table3[[#This Row],[Sub-Sector]],Table2[% Price above 20 EMA],"&gt;=0")/Table3[[#This Row],[Count]]</f>
        <v>0</v>
      </c>
      <c r="S71" s="1">
        <f>COUNTIFS(Table2[Sub-Sector],Table3[[#This Row],[Sub-Sector]],Table2[% Price above 50 EMA],"&gt;=0")/Table3[[#This Row],[Count]]</f>
        <v>0</v>
      </c>
      <c r="T71" s="1">
        <f>COUNTIFS(Table2[Sub-Sector],Table3[[#This Row],[Sub-Sector]],Table2[% Price above 200 EMA],"&gt;=0")/Table3[[#This Row],[Count]]</f>
        <v>0.33333333333333331</v>
      </c>
      <c r="U71" s="1">
        <f>COUNTIFS(Table2[Sub-Sector],Table3[[#This Row],[Sub-Sector]],Table2[Rate of Change - Zone],"Positive")/Table3[[#This Row],[Count]]</f>
        <v>0.66666666666666663</v>
      </c>
      <c r="V71" s="1">
        <f>COUNTIFS(Table2[Sub-Sector],Table3[[#This Row],[Sub-Sector]],Table2[Sharpe Ratio],"&gt;=0.10")/Table3[[#This Row],[Count]]</f>
        <v>0</v>
      </c>
      <c r="W7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504</v>
      </c>
      <c r="X71">
        <f>_xlfn.RANK.AVG(Table3[[#This Row],[Score]],Table3[Score],1)</f>
        <v>80</v>
      </c>
      <c r="Y7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245.5</v>
      </c>
      <c r="Z71">
        <f>_xlfn.RANK.AVG(Table3[[#This Row],[Score 2 ]],Table3[[Score 2 ]],1)</f>
        <v>70</v>
      </c>
    </row>
    <row r="72" spans="1:26" x14ac:dyDescent="0.3">
      <c r="A72" t="s">
        <v>21</v>
      </c>
      <c r="B72">
        <f>COUNTIFS(Table2[Sub-Sector],Table3[[#This Row],[Sub-Sector]])</f>
        <v>21</v>
      </c>
      <c r="C72" s="1">
        <f>COUNTIFS(Table2[Sub-Sector],Table3[[#This Row],[Sub-Sector]],Table2[Uptrend],"Uptrend")/Table3[[#This Row],[Count]]</f>
        <v>0.52380952380952384</v>
      </c>
      <c r="D72" s="1">
        <f>COUNTIFS(Table2[Sub-Sector],Table3[[#This Row],[Sub-Sector]],Table2[1W Return vs Nifty],"&gt;=5")/Table3[[#This Row],[Count]]</f>
        <v>0.2857142857142857</v>
      </c>
      <c r="E72" s="1">
        <f>COUNTIFS(Table2[Sub-Sector],Table3[[#This Row],[Sub-Sector]],Table2[1M Return vs Nifty],"&gt;=5")/Table3[[#This Row],[Count]]</f>
        <v>9.5238095238095233E-2</v>
      </c>
      <c r="F72" s="1">
        <f>COUNTIFS(Table2[Sub-Sector],Table3[[#This Row],[Sub-Sector]],Table2[6M Return vs Nifty],"&gt;=10")/Table3[[#This Row],[Count]]</f>
        <v>0.2857142857142857</v>
      </c>
      <c r="G72" s="1">
        <f>COUNTIFS(Table2[Sub-Sector],Table3[[#This Row],[Sub-Sector]],Table2[1Y Return vs Nifty],"&gt;=10")/Table3[[#This Row],[Count]]</f>
        <v>0.2857142857142857</v>
      </c>
      <c r="H72" s="1">
        <f>COUNTIFS(Table2[Sub-Sector],Table3[[#This Row],[Sub-Sector]],Table2[RSI Exponential â€“ 14D],"&gt;=50")/Table3[[#This Row],[Count]]</f>
        <v>0.23809523809523808</v>
      </c>
      <c r="I72" s="1">
        <f>COUNTIFS(Table2[Sub-Sector],Table3[[#This Row],[Sub-Sector]],Table2[Relative Volume],"&gt;=1")/Table3[[#This Row],[Count]]</f>
        <v>0.33333333333333331</v>
      </c>
      <c r="J72" s="1">
        <f>COUNTIFS(Table2[Sub-Sector],Table3[[#This Row],[Sub-Sector]],Table2[% Away From Day Low],"&gt;=0.05")/Table3[[#This Row],[Count]]</f>
        <v>9.5238095238095233E-2</v>
      </c>
      <c r="K72" s="1">
        <f>COUNTIFS(Table2[Sub-Sector],Table3[[#This Row],[Sub-Sector]],Table2[% Away From Day High],"&lt;=0.05")/Table3[[#This Row],[Count]]</f>
        <v>1</v>
      </c>
      <c r="L72" s="1">
        <f>COUNTIFS(Table2[Sub-Sector],Table3[[#This Row],[Sub-Sector]],Table2[% Away From Current Week Low],"&gt;=0.05")/Table3[[#This Row],[Count]]</f>
        <v>0.19047619047619047</v>
      </c>
      <c r="M72" s="1">
        <f>COUNTIFS(Table2[Sub-Sector],Table3[[#This Row],[Sub-Sector]],Table2[% Away From Current Week High],"&lt;=0.05")/Table3[[#This Row],[Count]]</f>
        <v>0.8571428571428571</v>
      </c>
      <c r="N72" s="1">
        <f>COUNTIFS(Table2[Sub-Sector],Table3[[#This Row],[Sub-Sector]],Table2[% Away From Current Month Low],"&gt;=0.05")/Table3[[#This Row],[Count]]</f>
        <v>0.2857142857142857</v>
      </c>
      <c r="O72" s="1">
        <f>COUNTIFS(Table2[Sub-Sector],Table3[[#This Row],[Sub-Sector]],Table2[% Away From Current Month High],"&lt;=0.05")/Table3[[#This Row],[Count]]</f>
        <v>0.76190476190476186</v>
      </c>
      <c r="P72" s="1">
        <f>COUNTIFS(Table2[Sub-Sector],Table3[[#This Row],[Sub-Sector]],Table2[% Away From 52W High],"&lt;=10")/Table3[[#This Row],[Count]]</f>
        <v>0.42857142857142855</v>
      </c>
      <c r="Q72" s="1">
        <f>COUNTIFS(Table2[Sub-Sector],Table3[[#This Row],[Sub-Sector]],Table2[% Away From 52W Low],"&gt;=10")/Table3[[#This Row],[Count]]</f>
        <v>0.90476190476190477</v>
      </c>
      <c r="R72" s="1">
        <f>COUNTIFS(Table2[Sub-Sector],Table3[[#This Row],[Sub-Sector]],Table2[% Price above 20 EMA],"&gt;=0")/Table3[[#This Row],[Count]]</f>
        <v>0.47619047619047616</v>
      </c>
      <c r="S72" s="1">
        <f>COUNTIFS(Table2[Sub-Sector],Table3[[#This Row],[Sub-Sector]],Table2[% Price above 50 EMA],"&gt;=0")/Table3[[#This Row],[Count]]</f>
        <v>0.47619047619047616</v>
      </c>
      <c r="T72" s="1">
        <f>COUNTIFS(Table2[Sub-Sector],Table3[[#This Row],[Sub-Sector]],Table2[% Price above 200 EMA],"&gt;=0")/Table3[[#This Row],[Count]]</f>
        <v>0.7142857142857143</v>
      </c>
      <c r="U72" s="1">
        <f>COUNTIFS(Table2[Sub-Sector],Table3[[#This Row],[Sub-Sector]],Table2[Rate of Change - Zone],"Positive")/Table3[[#This Row],[Count]]</f>
        <v>0.47619047619047616</v>
      </c>
      <c r="V72" s="1">
        <f>COUNTIFS(Table2[Sub-Sector],Table3[[#This Row],[Sub-Sector]],Table2[Sharpe Ratio],"&gt;=0.10")/Table3[[#This Row],[Count]]</f>
        <v>9.5238095238095233E-2</v>
      </c>
      <c r="W7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379.5</v>
      </c>
      <c r="X72">
        <f>_xlfn.RANK.AVG(Table3[[#This Row],[Score]],Table3[Score],1)</f>
        <v>48</v>
      </c>
      <c r="Y7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249.5</v>
      </c>
      <c r="Z72">
        <f>_xlfn.RANK.AVG(Table3[[#This Row],[Score 2 ]],Table3[[Score 2 ]],1)</f>
        <v>71</v>
      </c>
    </row>
    <row r="73" spans="1:26" x14ac:dyDescent="0.3">
      <c r="A73" t="s">
        <v>72</v>
      </c>
      <c r="B73">
        <f>COUNTIFS(Table2[Sub-Sector],Table3[[#This Row],[Sub-Sector]])</f>
        <v>3</v>
      </c>
      <c r="C73" s="1">
        <f>COUNTIFS(Table2[Sub-Sector],Table3[[#This Row],[Sub-Sector]],Table2[Uptrend],"Uptrend")/Table3[[#This Row],[Count]]</f>
        <v>0.33333333333333331</v>
      </c>
      <c r="D73" s="1">
        <f>COUNTIFS(Table2[Sub-Sector],Table3[[#This Row],[Sub-Sector]],Table2[1W Return vs Nifty],"&gt;=5")/Table3[[#This Row],[Count]]</f>
        <v>0</v>
      </c>
      <c r="E73" s="1">
        <f>COUNTIFS(Table2[Sub-Sector],Table3[[#This Row],[Sub-Sector]],Table2[1M Return vs Nifty],"&gt;=5")/Table3[[#This Row],[Count]]</f>
        <v>0.33333333333333331</v>
      </c>
      <c r="F73" s="1">
        <f>COUNTIFS(Table2[Sub-Sector],Table3[[#This Row],[Sub-Sector]],Table2[6M Return vs Nifty],"&gt;=10")/Table3[[#This Row],[Count]]</f>
        <v>0</v>
      </c>
      <c r="G73" s="1">
        <f>COUNTIFS(Table2[Sub-Sector],Table3[[#This Row],[Sub-Sector]],Table2[1Y Return vs Nifty],"&gt;=10")/Table3[[#This Row],[Count]]</f>
        <v>0.66666666666666663</v>
      </c>
      <c r="H73" s="1">
        <f>COUNTIFS(Table2[Sub-Sector],Table3[[#This Row],[Sub-Sector]],Table2[RSI Exponential â€“ 14D],"&gt;=50")/Table3[[#This Row],[Count]]</f>
        <v>0.33333333333333331</v>
      </c>
      <c r="I73" s="1">
        <f>COUNTIFS(Table2[Sub-Sector],Table3[[#This Row],[Sub-Sector]],Table2[Relative Volume],"&gt;=1")/Table3[[#This Row],[Count]]</f>
        <v>0.33333333333333331</v>
      </c>
      <c r="J73" s="1">
        <f>COUNTIFS(Table2[Sub-Sector],Table3[[#This Row],[Sub-Sector]],Table2[% Away From Day Low],"&gt;=0.05")/Table3[[#This Row],[Count]]</f>
        <v>0.33333333333333331</v>
      </c>
      <c r="K73" s="1">
        <f>COUNTIFS(Table2[Sub-Sector],Table3[[#This Row],[Sub-Sector]],Table2[% Away From Day High],"&lt;=0.05")/Table3[[#This Row],[Count]]</f>
        <v>1</v>
      </c>
      <c r="L73" s="1">
        <f>COUNTIFS(Table2[Sub-Sector],Table3[[#This Row],[Sub-Sector]],Table2[% Away From Current Week Low],"&gt;=0.05")/Table3[[#This Row],[Count]]</f>
        <v>1</v>
      </c>
      <c r="M73" s="1">
        <f>COUNTIFS(Table2[Sub-Sector],Table3[[#This Row],[Sub-Sector]],Table2[% Away From Current Week High],"&lt;=0.05")/Table3[[#This Row],[Count]]</f>
        <v>1</v>
      </c>
      <c r="N73" s="1">
        <f>COUNTIFS(Table2[Sub-Sector],Table3[[#This Row],[Sub-Sector]],Table2[% Away From Current Month Low],"&gt;=0.05")/Table3[[#This Row],[Count]]</f>
        <v>1</v>
      </c>
      <c r="O73" s="1">
        <f>COUNTIFS(Table2[Sub-Sector],Table3[[#This Row],[Sub-Sector]],Table2[% Away From Current Month High],"&lt;=0.05")/Table3[[#This Row],[Count]]</f>
        <v>0.66666666666666663</v>
      </c>
      <c r="P73" s="1">
        <f>COUNTIFS(Table2[Sub-Sector],Table3[[#This Row],[Sub-Sector]],Table2[% Away From 52W High],"&lt;=10")/Table3[[#This Row],[Count]]</f>
        <v>0</v>
      </c>
      <c r="Q73" s="1">
        <f>COUNTIFS(Table2[Sub-Sector],Table3[[#This Row],[Sub-Sector]],Table2[% Away From 52W Low],"&gt;=10")/Table3[[#This Row],[Count]]</f>
        <v>1</v>
      </c>
      <c r="R73" s="1">
        <f>COUNTIFS(Table2[Sub-Sector],Table3[[#This Row],[Sub-Sector]],Table2[% Price above 20 EMA],"&gt;=0")/Table3[[#This Row],[Count]]</f>
        <v>0.66666666666666663</v>
      </c>
      <c r="S73" s="1">
        <f>COUNTIFS(Table2[Sub-Sector],Table3[[#This Row],[Sub-Sector]],Table2[% Price above 50 EMA],"&gt;=0")/Table3[[#This Row],[Count]]</f>
        <v>0.33333333333333331</v>
      </c>
      <c r="T73" s="1">
        <f>COUNTIFS(Table2[Sub-Sector],Table3[[#This Row],[Sub-Sector]],Table2[% Price above 200 EMA],"&gt;=0")/Table3[[#This Row],[Count]]</f>
        <v>0.66666666666666663</v>
      </c>
      <c r="U73" s="1">
        <f>COUNTIFS(Table2[Sub-Sector],Table3[[#This Row],[Sub-Sector]],Table2[Rate of Change - Zone],"Positive")/Table3[[#This Row],[Count]]</f>
        <v>0.33333333333333331</v>
      </c>
      <c r="V73" s="1">
        <f>COUNTIFS(Table2[Sub-Sector],Table3[[#This Row],[Sub-Sector]],Table2[Sharpe Ratio],"&gt;=0.10")/Table3[[#This Row],[Count]]</f>
        <v>0</v>
      </c>
      <c r="W7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442.5</v>
      </c>
      <c r="X73">
        <f>_xlfn.RANK.AVG(Table3[[#This Row],[Score]],Table3[Score],1)</f>
        <v>64</v>
      </c>
      <c r="Y7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250.5</v>
      </c>
      <c r="Z73">
        <f>_xlfn.RANK.AVG(Table3[[#This Row],[Score 2 ]],Table3[[Score 2 ]],1)</f>
        <v>72</v>
      </c>
    </row>
    <row r="74" spans="1:26" x14ac:dyDescent="0.3">
      <c r="A74" t="s">
        <v>230</v>
      </c>
      <c r="B74">
        <f>COUNTIFS(Table2[Sub-Sector],Table3[[#This Row],[Sub-Sector]])</f>
        <v>3</v>
      </c>
      <c r="C74" s="1">
        <f>COUNTIFS(Table2[Sub-Sector],Table3[[#This Row],[Sub-Sector]],Table2[Uptrend],"Uptrend")/Table3[[#This Row],[Count]]</f>
        <v>0.66666666666666663</v>
      </c>
      <c r="D74" s="1">
        <f>COUNTIFS(Table2[Sub-Sector],Table3[[#This Row],[Sub-Sector]],Table2[1W Return vs Nifty],"&gt;=5")/Table3[[#This Row],[Count]]</f>
        <v>0</v>
      </c>
      <c r="E74" s="1">
        <f>COUNTIFS(Table2[Sub-Sector],Table3[[#This Row],[Sub-Sector]],Table2[1M Return vs Nifty],"&gt;=5")/Table3[[#This Row],[Count]]</f>
        <v>0</v>
      </c>
      <c r="F74" s="1">
        <f>COUNTIFS(Table2[Sub-Sector],Table3[[#This Row],[Sub-Sector]],Table2[6M Return vs Nifty],"&gt;=10")/Table3[[#This Row],[Count]]</f>
        <v>0.33333333333333331</v>
      </c>
      <c r="G74" s="1">
        <f>COUNTIFS(Table2[Sub-Sector],Table3[[#This Row],[Sub-Sector]],Table2[1Y Return vs Nifty],"&gt;=10")/Table3[[#This Row],[Count]]</f>
        <v>0.33333333333333331</v>
      </c>
      <c r="H74" s="1">
        <f>COUNTIFS(Table2[Sub-Sector],Table3[[#This Row],[Sub-Sector]],Table2[RSI Exponential â€“ 14D],"&gt;=50")/Table3[[#This Row],[Count]]</f>
        <v>0.33333333333333331</v>
      </c>
      <c r="I74" s="1">
        <f>COUNTIFS(Table2[Sub-Sector],Table3[[#This Row],[Sub-Sector]],Table2[Relative Volume],"&gt;=1")/Table3[[#This Row],[Count]]</f>
        <v>0.33333333333333331</v>
      </c>
      <c r="J74" s="1">
        <f>COUNTIFS(Table2[Sub-Sector],Table3[[#This Row],[Sub-Sector]],Table2[% Away From Day Low],"&gt;=0.05")/Table3[[#This Row],[Count]]</f>
        <v>0</v>
      </c>
      <c r="K74" s="1">
        <f>COUNTIFS(Table2[Sub-Sector],Table3[[#This Row],[Sub-Sector]],Table2[% Away From Day High],"&lt;=0.05")/Table3[[#This Row],[Count]]</f>
        <v>1</v>
      </c>
      <c r="L74" s="1">
        <f>COUNTIFS(Table2[Sub-Sector],Table3[[#This Row],[Sub-Sector]],Table2[% Away From Current Week Low],"&gt;=0.05")/Table3[[#This Row],[Count]]</f>
        <v>0.33333333333333331</v>
      </c>
      <c r="M74" s="1">
        <f>COUNTIFS(Table2[Sub-Sector],Table3[[#This Row],[Sub-Sector]],Table2[% Away From Current Week High],"&lt;=0.05")/Table3[[#This Row],[Count]]</f>
        <v>1</v>
      </c>
      <c r="N74" s="1">
        <f>COUNTIFS(Table2[Sub-Sector],Table3[[#This Row],[Sub-Sector]],Table2[% Away From Current Month Low],"&gt;=0.05")/Table3[[#This Row],[Count]]</f>
        <v>0.33333333333333331</v>
      </c>
      <c r="O74" s="1">
        <f>COUNTIFS(Table2[Sub-Sector],Table3[[#This Row],[Sub-Sector]],Table2[% Away From Current Month High],"&lt;=0.05")/Table3[[#This Row],[Count]]</f>
        <v>0</v>
      </c>
      <c r="P74" s="1">
        <f>COUNTIFS(Table2[Sub-Sector],Table3[[#This Row],[Sub-Sector]],Table2[% Away From 52W High],"&lt;=10")/Table3[[#This Row],[Count]]</f>
        <v>0</v>
      </c>
      <c r="Q74" s="1">
        <f>COUNTIFS(Table2[Sub-Sector],Table3[[#This Row],[Sub-Sector]],Table2[% Away From 52W Low],"&gt;=10")/Table3[[#This Row],[Count]]</f>
        <v>1</v>
      </c>
      <c r="R74" s="1">
        <f>COUNTIFS(Table2[Sub-Sector],Table3[[#This Row],[Sub-Sector]],Table2[% Price above 20 EMA],"&gt;=0")/Table3[[#This Row],[Count]]</f>
        <v>0</v>
      </c>
      <c r="S74" s="1">
        <f>COUNTIFS(Table2[Sub-Sector],Table3[[#This Row],[Sub-Sector]],Table2[% Price above 50 EMA],"&gt;=0")/Table3[[#This Row],[Count]]</f>
        <v>0.33333333333333331</v>
      </c>
      <c r="T74" s="1">
        <f>COUNTIFS(Table2[Sub-Sector],Table3[[#This Row],[Sub-Sector]],Table2[% Price above 200 EMA],"&gt;=0")/Table3[[#This Row],[Count]]</f>
        <v>1</v>
      </c>
      <c r="U74" s="1">
        <f>COUNTIFS(Table2[Sub-Sector],Table3[[#This Row],[Sub-Sector]],Table2[Rate of Change - Zone],"Positive")/Table3[[#This Row],[Count]]</f>
        <v>0.33333333333333331</v>
      </c>
      <c r="V74" s="1">
        <f>COUNTIFS(Table2[Sub-Sector],Table3[[#This Row],[Sub-Sector]],Table2[Sharpe Ratio],"&gt;=0.10")/Table3[[#This Row],[Count]]</f>
        <v>0</v>
      </c>
      <c r="W7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471</v>
      </c>
      <c r="X74">
        <f>_xlfn.RANK.AVG(Table3[[#This Row],[Score]],Table3[Score],1)</f>
        <v>71</v>
      </c>
      <c r="Y7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253</v>
      </c>
      <c r="Z74">
        <f>_xlfn.RANK.AVG(Table3[[#This Row],[Score 2 ]],Table3[[Score 2 ]],1)</f>
        <v>73.5</v>
      </c>
    </row>
    <row r="75" spans="1:26" x14ac:dyDescent="0.3">
      <c r="A75" t="s">
        <v>527</v>
      </c>
      <c r="B75">
        <f>COUNTIFS(Table2[Sub-Sector],Table3[[#This Row],[Sub-Sector]])</f>
        <v>5</v>
      </c>
      <c r="C75" s="1">
        <f>COUNTIFS(Table2[Sub-Sector],Table3[[#This Row],[Sub-Sector]],Table2[Uptrend],"Uptrend")/Table3[[#This Row],[Count]]</f>
        <v>0.8</v>
      </c>
      <c r="D75" s="1">
        <f>COUNTIFS(Table2[Sub-Sector],Table3[[#This Row],[Sub-Sector]],Table2[1W Return vs Nifty],"&gt;=5")/Table3[[#This Row],[Count]]</f>
        <v>0</v>
      </c>
      <c r="E75" s="1">
        <f>COUNTIFS(Table2[Sub-Sector],Table3[[#This Row],[Sub-Sector]],Table2[1M Return vs Nifty],"&gt;=5")/Table3[[#This Row],[Count]]</f>
        <v>0.4</v>
      </c>
      <c r="F75" s="1">
        <f>COUNTIFS(Table2[Sub-Sector],Table3[[#This Row],[Sub-Sector]],Table2[6M Return vs Nifty],"&gt;=10")/Table3[[#This Row],[Count]]</f>
        <v>0.2</v>
      </c>
      <c r="G75" s="1">
        <f>COUNTIFS(Table2[Sub-Sector],Table3[[#This Row],[Sub-Sector]],Table2[1Y Return vs Nifty],"&gt;=10")/Table3[[#This Row],[Count]]</f>
        <v>0</v>
      </c>
      <c r="H75" s="1">
        <f>COUNTIFS(Table2[Sub-Sector],Table3[[#This Row],[Sub-Sector]],Table2[RSI Exponential â€“ 14D],"&gt;=50")/Table3[[#This Row],[Count]]</f>
        <v>0.4</v>
      </c>
      <c r="I75" s="1">
        <f>COUNTIFS(Table2[Sub-Sector],Table3[[#This Row],[Sub-Sector]],Table2[Relative Volume],"&gt;=1")/Table3[[#This Row],[Count]]</f>
        <v>0.6</v>
      </c>
      <c r="J75" s="1">
        <f>COUNTIFS(Table2[Sub-Sector],Table3[[#This Row],[Sub-Sector]],Table2[% Away From Day Low],"&gt;=0.05")/Table3[[#This Row],[Count]]</f>
        <v>0</v>
      </c>
      <c r="K75" s="1">
        <f>COUNTIFS(Table2[Sub-Sector],Table3[[#This Row],[Sub-Sector]],Table2[% Away From Day High],"&lt;=0.05")/Table3[[#This Row],[Count]]</f>
        <v>1</v>
      </c>
      <c r="L75" s="1">
        <f>COUNTIFS(Table2[Sub-Sector],Table3[[#This Row],[Sub-Sector]],Table2[% Away From Current Week Low],"&gt;=0.05")/Table3[[#This Row],[Count]]</f>
        <v>0.2</v>
      </c>
      <c r="M75" s="1">
        <f>COUNTIFS(Table2[Sub-Sector],Table3[[#This Row],[Sub-Sector]],Table2[% Away From Current Week High],"&lt;=0.05")/Table3[[#This Row],[Count]]</f>
        <v>0.8</v>
      </c>
      <c r="N75" s="1">
        <f>COUNTIFS(Table2[Sub-Sector],Table3[[#This Row],[Sub-Sector]],Table2[% Away From Current Month Low],"&gt;=0.05")/Table3[[#This Row],[Count]]</f>
        <v>0.2</v>
      </c>
      <c r="O75" s="1">
        <f>COUNTIFS(Table2[Sub-Sector],Table3[[#This Row],[Sub-Sector]],Table2[% Away From Current Month High],"&lt;=0.05")/Table3[[#This Row],[Count]]</f>
        <v>0</v>
      </c>
      <c r="P75" s="1">
        <f>COUNTIFS(Table2[Sub-Sector],Table3[[#This Row],[Sub-Sector]],Table2[% Away From 52W High],"&lt;=10")/Table3[[#This Row],[Count]]</f>
        <v>0.2</v>
      </c>
      <c r="Q75" s="1">
        <f>COUNTIFS(Table2[Sub-Sector],Table3[[#This Row],[Sub-Sector]],Table2[% Away From 52W Low],"&gt;=10")/Table3[[#This Row],[Count]]</f>
        <v>1</v>
      </c>
      <c r="R75" s="1">
        <f>COUNTIFS(Table2[Sub-Sector],Table3[[#This Row],[Sub-Sector]],Table2[% Price above 20 EMA],"&gt;=0")/Table3[[#This Row],[Count]]</f>
        <v>0.4</v>
      </c>
      <c r="S75" s="1">
        <f>COUNTIFS(Table2[Sub-Sector],Table3[[#This Row],[Sub-Sector]],Table2[% Price above 50 EMA],"&gt;=0")/Table3[[#This Row],[Count]]</f>
        <v>0.4</v>
      </c>
      <c r="T75" s="1">
        <f>COUNTIFS(Table2[Sub-Sector],Table3[[#This Row],[Sub-Sector]],Table2[% Price above 200 EMA],"&gt;=0")/Table3[[#This Row],[Count]]</f>
        <v>0.8</v>
      </c>
      <c r="U75" s="1">
        <f>COUNTIFS(Table2[Sub-Sector],Table3[[#This Row],[Sub-Sector]],Table2[Rate of Change - Zone],"Positive")/Table3[[#This Row],[Count]]</f>
        <v>0.4</v>
      </c>
      <c r="V75" s="1">
        <f>COUNTIFS(Table2[Sub-Sector],Table3[[#This Row],[Sub-Sector]],Table2[Sharpe Ratio],"&gt;=0.10")/Table3[[#This Row],[Count]]</f>
        <v>0</v>
      </c>
      <c r="W7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386.5</v>
      </c>
      <c r="X75">
        <f>_xlfn.RANK.AVG(Table3[[#This Row],[Score]],Table3[Score],1)</f>
        <v>50</v>
      </c>
      <c r="Y7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253</v>
      </c>
      <c r="Z75">
        <f>_xlfn.RANK.AVG(Table3[[#This Row],[Score 2 ]],Table3[[Score 2 ]],1)</f>
        <v>73.5</v>
      </c>
    </row>
    <row r="76" spans="1:26" x14ac:dyDescent="0.3">
      <c r="A76" t="s">
        <v>579</v>
      </c>
      <c r="B76">
        <f>COUNTIFS(Table2[Sub-Sector],Table3[[#This Row],[Sub-Sector]])</f>
        <v>8</v>
      </c>
      <c r="C76" s="1">
        <f>COUNTIFS(Table2[Sub-Sector],Table3[[#This Row],[Sub-Sector]],Table2[Uptrend],"Uptrend")/Table3[[#This Row],[Count]]</f>
        <v>0.75</v>
      </c>
      <c r="D76" s="1">
        <f>COUNTIFS(Table2[Sub-Sector],Table3[[#This Row],[Sub-Sector]],Table2[1W Return vs Nifty],"&gt;=5")/Table3[[#This Row],[Count]]</f>
        <v>0.25</v>
      </c>
      <c r="E76" s="1">
        <f>COUNTIFS(Table2[Sub-Sector],Table3[[#This Row],[Sub-Sector]],Table2[1M Return vs Nifty],"&gt;=5")/Table3[[#This Row],[Count]]</f>
        <v>0.25</v>
      </c>
      <c r="F76" s="1">
        <f>COUNTIFS(Table2[Sub-Sector],Table3[[#This Row],[Sub-Sector]],Table2[6M Return vs Nifty],"&gt;=10")/Table3[[#This Row],[Count]]</f>
        <v>0.375</v>
      </c>
      <c r="G76" s="1">
        <f>COUNTIFS(Table2[Sub-Sector],Table3[[#This Row],[Sub-Sector]],Table2[1Y Return vs Nifty],"&gt;=10")/Table3[[#This Row],[Count]]</f>
        <v>0.125</v>
      </c>
      <c r="H76" s="1">
        <f>COUNTIFS(Table2[Sub-Sector],Table3[[#This Row],[Sub-Sector]],Table2[RSI Exponential â€“ 14D],"&gt;=50")/Table3[[#This Row],[Count]]</f>
        <v>0.375</v>
      </c>
      <c r="I76" s="1">
        <f>COUNTIFS(Table2[Sub-Sector],Table3[[#This Row],[Sub-Sector]],Table2[Relative Volume],"&gt;=1")/Table3[[#This Row],[Count]]</f>
        <v>0.25</v>
      </c>
      <c r="J76" s="1">
        <f>COUNTIFS(Table2[Sub-Sector],Table3[[#This Row],[Sub-Sector]],Table2[% Away From Day Low],"&gt;=0.05")/Table3[[#This Row],[Count]]</f>
        <v>0</v>
      </c>
      <c r="K76" s="1">
        <f>COUNTIFS(Table2[Sub-Sector],Table3[[#This Row],[Sub-Sector]],Table2[% Away From Day High],"&lt;=0.05")/Table3[[#This Row],[Count]]</f>
        <v>0.875</v>
      </c>
      <c r="L76" s="1">
        <f>COUNTIFS(Table2[Sub-Sector],Table3[[#This Row],[Sub-Sector]],Table2[% Away From Current Week Low],"&gt;=0.05")/Table3[[#This Row],[Count]]</f>
        <v>0.375</v>
      </c>
      <c r="M76" s="1">
        <f>COUNTIFS(Table2[Sub-Sector],Table3[[#This Row],[Sub-Sector]],Table2[% Away From Current Week High],"&lt;=0.05")/Table3[[#This Row],[Count]]</f>
        <v>0.75</v>
      </c>
      <c r="N76" s="1">
        <f>COUNTIFS(Table2[Sub-Sector],Table3[[#This Row],[Sub-Sector]],Table2[% Away From Current Month Low],"&gt;=0.05")/Table3[[#This Row],[Count]]</f>
        <v>0.375</v>
      </c>
      <c r="O76" s="1">
        <f>COUNTIFS(Table2[Sub-Sector],Table3[[#This Row],[Sub-Sector]],Table2[% Away From Current Month High],"&lt;=0.05")/Table3[[#This Row],[Count]]</f>
        <v>0.375</v>
      </c>
      <c r="P76" s="1">
        <f>COUNTIFS(Table2[Sub-Sector],Table3[[#This Row],[Sub-Sector]],Table2[% Away From 52W High],"&lt;=10")/Table3[[#This Row],[Count]]</f>
        <v>0.5</v>
      </c>
      <c r="Q76" s="1">
        <f>COUNTIFS(Table2[Sub-Sector],Table3[[#This Row],[Sub-Sector]],Table2[% Away From 52W Low],"&gt;=10")/Table3[[#This Row],[Count]]</f>
        <v>1</v>
      </c>
      <c r="R76" s="1">
        <f>COUNTIFS(Table2[Sub-Sector],Table3[[#This Row],[Sub-Sector]],Table2[% Price above 20 EMA],"&gt;=0")/Table3[[#This Row],[Count]]</f>
        <v>0.375</v>
      </c>
      <c r="S76" s="1">
        <f>COUNTIFS(Table2[Sub-Sector],Table3[[#This Row],[Sub-Sector]],Table2[% Price above 50 EMA],"&gt;=0")/Table3[[#This Row],[Count]]</f>
        <v>0.5</v>
      </c>
      <c r="T76" s="1">
        <f>COUNTIFS(Table2[Sub-Sector],Table3[[#This Row],[Sub-Sector]],Table2[% Price above 200 EMA],"&gt;=0")/Table3[[#This Row],[Count]]</f>
        <v>0.75</v>
      </c>
      <c r="U76" s="1">
        <f>COUNTIFS(Table2[Sub-Sector],Table3[[#This Row],[Sub-Sector]],Table2[Rate of Change - Zone],"Positive")/Table3[[#This Row],[Count]]</f>
        <v>0.5</v>
      </c>
      <c r="V76" s="1">
        <f>COUNTIFS(Table2[Sub-Sector],Table3[[#This Row],[Sub-Sector]],Table2[Sharpe Ratio],"&gt;=0.10")/Table3[[#This Row],[Count]]</f>
        <v>0</v>
      </c>
      <c r="W7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346.5</v>
      </c>
      <c r="X76">
        <f>_xlfn.RANK.AVG(Table3[[#This Row],[Score]],Table3[Score],1)</f>
        <v>39</v>
      </c>
      <c r="Y7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256</v>
      </c>
      <c r="Z76">
        <f>_xlfn.RANK.AVG(Table3[[#This Row],[Score 2 ]],Table3[[Score 2 ]],1)</f>
        <v>75</v>
      </c>
    </row>
    <row r="77" spans="1:26" x14ac:dyDescent="0.3">
      <c r="A77" t="s">
        <v>788</v>
      </c>
      <c r="B77">
        <f>COUNTIFS(Table2[Sub-Sector],Table3[[#This Row],[Sub-Sector]])</f>
        <v>5</v>
      </c>
      <c r="C77" s="1">
        <f>COUNTIFS(Table2[Sub-Sector],Table3[[#This Row],[Sub-Sector]],Table2[Uptrend],"Uptrend")/Table3[[#This Row],[Count]]</f>
        <v>0.2</v>
      </c>
      <c r="D77" s="1">
        <f>COUNTIFS(Table2[Sub-Sector],Table3[[#This Row],[Sub-Sector]],Table2[1W Return vs Nifty],"&gt;=5")/Table3[[#This Row],[Count]]</f>
        <v>0</v>
      </c>
      <c r="E77" s="1">
        <f>COUNTIFS(Table2[Sub-Sector],Table3[[#This Row],[Sub-Sector]],Table2[1M Return vs Nifty],"&gt;=5")/Table3[[#This Row],[Count]]</f>
        <v>0</v>
      </c>
      <c r="F77" s="1">
        <f>COUNTIFS(Table2[Sub-Sector],Table3[[#This Row],[Sub-Sector]],Table2[6M Return vs Nifty],"&gt;=10")/Table3[[#This Row],[Count]]</f>
        <v>0.4</v>
      </c>
      <c r="G77" s="1">
        <f>COUNTIFS(Table2[Sub-Sector],Table3[[#This Row],[Sub-Sector]],Table2[1Y Return vs Nifty],"&gt;=10")/Table3[[#This Row],[Count]]</f>
        <v>1</v>
      </c>
      <c r="H77" s="1">
        <f>COUNTIFS(Table2[Sub-Sector],Table3[[#This Row],[Sub-Sector]],Table2[RSI Exponential â€“ 14D],"&gt;=50")/Table3[[#This Row],[Count]]</f>
        <v>0</v>
      </c>
      <c r="I77" s="1">
        <f>COUNTIFS(Table2[Sub-Sector],Table3[[#This Row],[Sub-Sector]],Table2[Relative Volume],"&gt;=1")/Table3[[#This Row],[Count]]</f>
        <v>0.2</v>
      </c>
      <c r="J77" s="1">
        <f>COUNTIFS(Table2[Sub-Sector],Table3[[#This Row],[Sub-Sector]],Table2[% Away From Day Low],"&gt;=0.05")/Table3[[#This Row],[Count]]</f>
        <v>0</v>
      </c>
      <c r="K77" s="1">
        <f>COUNTIFS(Table2[Sub-Sector],Table3[[#This Row],[Sub-Sector]],Table2[% Away From Day High],"&lt;=0.05")/Table3[[#This Row],[Count]]</f>
        <v>1</v>
      </c>
      <c r="L77" s="1">
        <f>COUNTIFS(Table2[Sub-Sector],Table3[[#This Row],[Sub-Sector]],Table2[% Away From Current Week Low],"&gt;=0.05")/Table3[[#This Row],[Count]]</f>
        <v>0.4</v>
      </c>
      <c r="M77" s="1">
        <f>COUNTIFS(Table2[Sub-Sector],Table3[[#This Row],[Sub-Sector]],Table2[% Away From Current Week High],"&lt;=0.05")/Table3[[#This Row],[Count]]</f>
        <v>0.6</v>
      </c>
      <c r="N77" s="1">
        <f>COUNTIFS(Table2[Sub-Sector],Table3[[#This Row],[Sub-Sector]],Table2[% Away From Current Month Low],"&gt;=0.05")/Table3[[#This Row],[Count]]</f>
        <v>0.4</v>
      </c>
      <c r="O77" s="1">
        <f>COUNTIFS(Table2[Sub-Sector],Table3[[#This Row],[Sub-Sector]],Table2[% Away From Current Month High],"&lt;=0.05")/Table3[[#This Row],[Count]]</f>
        <v>0.4</v>
      </c>
      <c r="P77" s="1">
        <f>COUNTIFS(Table2[Sub-Sector],Table3[[#This Row],[Sub-Sector]],Table2[% Away From 52W High],"&lt;=10")/Table3[[#This Row],[Count]]</f>
        <v>0</v>
      </c>
      <c r="Q77" s="1">
        <f>COUNTIFS(Table2[Sub-Sector],Table3[[#This Row],[Sub-Sector]],Table2[% Away From 52W Low],"&gt;=10")/Table3[[#This Row],[Count]]</f>
        <v>1</v>
      </c>
      <c r="R77" s="1">
        <f>COUNTIFS(Table2[Sub-Sector],Table3[[#This Row],[Sub-Sector]],Table2[% Price above 20 EMA],"&gt;=0")/Table3[[#This Row],[Count]]</f>
        <v>0</v>
      </c>
      <c r="S77" s="1">
        <f>COUNTIFS(Table2[Sub-Sector],Table3[[#This Row],[Sub-Sector]],Table2[% Price above 50 EMA],"&gt;=0")/Table3[[#This Row],[Count]]</f>
        <v>0</v>
      </c>
      <c r="T77" s="1">
        <f>COUNTIFS(Table2[Sub-Sector],Table3[[#This Row],[Sub-Sector]],Table2[% Price above 200 EMA],"&gt;=0")/Table3[[#This Row],[Count]]</f>
        <v>0.4</v>
      </c>
      <c r="U77" s="1">
        <f>COUNTIFS(Table2[Sub-Sector],Table3[[#This Row],[Sub-Sector]],Table2[Rate of Change - Zone],"Positive")/Table3[[#This Row],[Count]]</f>
        <v>0</v>
      </c>
      <c r="V77" s="1">
        <f>COUNTIFS(Table2[Sub-Sector],Table3[[#This Row],[Sub-Sector]],Table2[Sharpe Ratio],"&gt;=0.10")/Table3[[#This Row],[Count]]</f>
        <v>1</v>
      </c>
      <c r="W7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528.5</v>
      </c>
      <c r="X77">
        <f>_xlfn.RANK.AVG(Table3[[#This Row],[Score]],Table3[Score],1)</f>
        <v>98</v>
      </c>
      <c r="Y7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258.5</v>
      </c>
      <c r="Z77">
        <f>_xlfn.RANK.AVG(Table3[[#This Row],[Score 2 ]],Table3[[Score 2 ]],1)</f>
        <v>76</v>
      </c>
    </row>
    <row r="78" spans="1:26" x14ac:dyDescent="0.3">
      <c r="A78" t="s">
        <v>1443</v>
      </c>
      <c r="B78">
        <f>COUNTIFS(Table2[Sub-Sector],Table3[[#This Row],[Sub-Sector]])</f>
        <v>4</v>
      </c>
      <c r="C78" s="1">
        <f>COUNTIFS(Table2[Sub-Sector],Table3[[#This Row],[Sub-Sector]],Table2[Uptrend],"Uptrend")/Table3[[#This Row],[Count]]</f>
        <v>0.5</v>
      </c>
      <c r="D78" s="1">
        <f>COUNTIFS(Table2[Sub-Sector],Table3[[#This Row],[Sub-Sector]],Table2[1W Return vs Nifty],"&gt;=5")/Table3[[#This Row],[Count]]</f>
        <v>0</v>
      </c>
      <c r="E78" s="1">
        <f>COUNTIFS(Table2[Sub-Sector],Table3[[#This Row],[Sub-Sector]],Table2[1M Return vs Nifty],"&gt;=5")/Table3[[#This Row],[Count]]</f>
        <v>0.25</v>
      </c>
      <c r="F78" s="1">
        <f>COUNTIFS(Table2[Sub-Sector],Table3[[#This Row],[Sub-Sector]],Table2[6M Return vs Nifty],"&gt;=10")/Table3[[#This Row],[Count]]</f>
        <v>0.25</v>
      </c>
      <c r="G78" s="1">
        <f>COUNTIFS(Table2[Sub-Sector],Table3[[#This Row],[Sub-Sector]],Table2[1Y Return vs Nifty],"&gt;=10")/Table3[[#This Row],[Count]]</f>
        <v>0.25</v>
      </c>
      <c r="H78" s="1">
        <f>COUNTIFS(Table2[Sub-Sector],Table3[[#This Row],[Sub-Sector]],Table2[RSI Exponential â€“ 14D],"&gt;=50")/Table3[[#This Row],[Count]]</f>
        <v>0</v>
      </c>
      <c r="I78" s="1">
        <f>COUNTIFS(Table2[Sub-Sector],Table3[[#This Row],[Sub-Sector]],Table2[Relative Volume],"&gt;=1")/Table3[[#This Row],[Count]]</f>
        <v>0.5</v>
      </c>
      <c r="J78" s="1">
        <f>COUNTIFS(Table2[Sub-Sector],Table3[[#This Row],[Sub-Sector]],Table2[% Away From Day Low],"&gt;=0.05")/Table3[[#This Row],[Count]]</f>
        <v>0</v>
      </c>
      <c r="K78" s="1">
        <f>COUNTIFS(Table2[Sub-Sector],Table3[[#This Row],[Sub-Sector]],Table2[% Away From Day High],"&lt;=0.05")/Table3[[#This Row],[Count]]</f>
        <v>1</v>
      </c>
      <c r="L78" s="1">
        <f>COUNTIFS(Table2[Sub-Sector],Table3[[#This Row],[Sub-Sector]],Table2[% Away From Current Week Low],"&gt;=0.05")/Table3[[#This Row],[Count]]</f>
        <v>0.75</v>
      </c>
      <c r="M78" s="1">
        <f>COUNTIFS(Table2[Sub-Sector],Table3[[#This Row],[Sub-Sector]],Table2[% Away From Current Week High],"&lt;=0.05")/Table3[[#This Row],[Count]]</f>
        <v>1</v>
      </c>
      <c r="N78" s="1">
        <f>COUNTIFS(Table2[Sub-Sector],Table3[[#This Row],[Sub-Sector]],Table2[% Away From Current Month Low],"&gt;=0.05")/Table3[[#This Row],[Count]]</f>
        <v>0.75</v>
      </c>
      <c r="O78" s="1">
        <f>COUNTIFS(Table2[Sub-Sector],Table3[[#This Row],[Sub-Sector]],Table2[% Away From Current Month High],"&lt;=0.05")/Table3[[#This Row],[Count]]</f>
        <v>0.5</v>
      </c>
      <c r="P78" s="1">
        <f>COUNTIFS(Table2[Sub-Sector],Table3[[#This Row],[Sub-Sector]],Table2[% Away From 52W High],"&lt;=10")/Table3[[#This Row],[Count]]</f>
        <v>0</v>
      </c>
      <c r="Q78" s="1">
        <f>COUNTIFS(Table2[Sub-Sector],Table3[[#This Row],[Sub-Sector]],Table2[% Away From 52W Low],"&gt;=10")/Table3[[#This Row],[Count]]</f>
        <v>1</v>
      </c>
      <c r="R78" s="1">
        <f>COUNTIFS(Table2[Sub-Sector],Table3[[#This Row],[Sub-Sector]],Table2[% Price above 20 EMA],"&gt;=0")/Table3[[#This Row],[Count]]</f>
        <v>0.25</v>
      </c>
      <c r="S78" s="1">
        <f>COUNTIFS(Table2[Sub-Sector],Table3[[#This Row],[Sub-Sector]],Table2[% Price above 50 EMA],"&gt;=0")/Table3[[#This Row],[Count]]</f>
        <v>0.5</v>
      </c>
      <c r="T78" s="1">
        <f>COUNTIFS(Table2[Sub-Sector],Table3[[#This Row],[Sub-Sector]],Table2[% Price above 200 EMA],"&gt;=0")/Table3[[#This Row],[Count]]</f>
        <v>0.75</v>
      </c>
      <c r="U78" s="1">
        <f>COUNTIFS(Table2[Sub-Sector],Table3[[#This Row],[Sub-Sector]],Table2[Rate of Change - Zone],"Positive")/Table3[[#This Row],[Count]]</f>
        <v>0.25</v>
      </c>
      <c r="V78" s="1">
        <f>COUNTIFS(Table2[Sub-Sector],Table3[[#This Row],[Sub-Sector]],Table2[Sharpe Ratio],"&gt;=0.10")/Table3[[#This Row],[Count]]</f>
        <v>0.5</v>
      </c>
      <c r="W7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448.5</v>
      </c>
      <c r="X78">
        <f>_xlfn.RANK.AVG(Table3[[#This Row],[Score]],Table3[Score],1)</f>
        <v>65</v>
      </c>
      <c r="Y7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262.5</v>
      </c>
      <c r="Z78">
        <f>_xlfn.RANK.AVG(Table3[[#This Row],[Score 2 ]],Table3[[Score 2 ]],1)</f>
        <v>77.5</v>
      </c>
    </row>
    <row r="79" spans="1:26" x14ac:dyDescent="0.3">
      <c r="A79" t="s">
        <v>202</v>
      </c>
      <c r="B79">
        <f>COUNTIFS(Table2[Sub-Sector],Table3[[#This Row],[Sub-Sector]])</f>
        <v>2</v>
      </c>
      <c r="C79" s="1">
        <f>COUNTIFS(Table2[Sub-Sector],Table3[[#This Row],[Sub-Sector]],Table2[Uptrend],"Uptrend")/Table3[[#This Row],[Count]]</f>
        <v>0.5</v>
      </c>
      <c r="D79" s="1">
        <f>COUNTIFS(Table2[Sub-Sector],Table3[[#This Row],[Sub-Sector]],Table2[1W Return vs Nifty],"&gt;=5")/Table3[[#This Row],[Count]]</f>
        <v>0</v>
      </c>
      <c r="E79" s="1">
        <f>COUNTIFS(Table2[Sub-Sector],Table3[[#This Row],[Sub-Sector]],Table2[1M Return vs Nifty],"&gt;=5")/Table3[[#This Row],[Count]]</f>
        <v>0</v>
      </c>
      <c r="F79" s="1">
        <f>COUNTIFS(Table2[Sub-Sector],Table3[[#This Row],[Sub-Sector]],Table2[6M Return vs Nifty],"&gt;=10")/Table3[[#This Row],[Count]]</f>
        <v>0.5</v>
      </c>
      <c r="G79" s="1">
        <f>COUNTIFS(Table2[Sub-Sector],Table3[[#This Row],[Sub-Sector]],Table2[1Y Return vs Nifty],"&gt;=10")/Table3[[#This Row],[Count]]</f>
        <v>0</v>
      </c>
      <c r="H79" s="1">
        <f>COUNTIFS(Table2[Sub-Sector],Table3[[#This Row],[Sub-Sector]],Table2[RSI Exponential â€“ 14D],"&gt;=50")/Table3[[#This Row],[Count]]</f>
        <v>0</v>
      </c>
      <c r="I79" s="1">
        <f>COUNTIFS(Table2[Sub-Sector],Table3[[#This Row],[Sub-Sector]],Table2[Relative Volume],"&gt;=1")/Table3[[#This Row],[Count]]</f>
        <v>1</v>
      </c>
      <c r="J79" s="1">
        <f>COUNTIFS(Table2[Sub-Sector],Table3[[#This Row],[Sub-Sector]],Table2[% Away From Day Low],"&gt;=0.05")/Table3[[#This Row],[Count]]</f>
        <v>0</v>
      </c>
      <c r="K79" s="1">
        <f>COUNTIFS(Table2[Sub-Sector],Table3[[#This Row],[Sub-Sector]],Table2[% Away From Day High],"&lt;=0.05")/Table3[[#This Row],[Count]]</f>
        <v>1</v>
      </c>
      <c r="L79" s="1">
        <f>COUNTIFS(Table2[Sub-Sector],Table3[[#This Row],[Sub-Sector]],Table2[% Away From Current Week Low],"&gt;=0.05")/Table3[[#This Row],[Count]]</f>
        <v>0</v>
      </c>
      <c r="M79" s="1">
        <f>COUNTIFS(Table2[Sub-Sector],Table3[[#This Row],[Sub-Sector]],Table2[% Away From Current Week High],"&lt;=0.05")/Table3[[#This Row],[Count]]</f>
        <v>1</v>
      </c>
      <c r="N79" s="1">
        <f>COUNTIFS(Table2[Sub-Sector],Table3[[#This Row],[Sub-Sector]],Table2[% Away From Current Month Low],"&gt;=0.05")/Table3[[#This Row],[Count]]</f>
        <v>0</v>
      </c>
      <c r="O79" s="1">
        <f>COUNTIFS(Table2[Sub-Sector],Table3[[#This Row],[Sub-Sector]],Table2[% Away From Current Month High],"&lt;=0.05")/Table3[[#This Row],[Count]]</f>
        <v>0</v>
      </c>
      <c r="P79" s="1">
        <f>COUNTIFS(Table2[Sub-Sector],Table3[[#This Row],[Sub-Sector]],Table2[% Away From 52W High],"&lt;=10")/Table3[[#This Row],[Count]]</f>
        <v>0.5</v>
      </c>
      <c r="Q79" s="1">
        <f>COUNTIFS(Table2[Sub-Sector],Table3[[#This Row],[Sub-Sector]],Table2[% Away From 52W Low],"&gt;=10")/Table3[[#This Row],[Count]]</f>
        <v>1</v>
      </c>
      <c r="R79" s="1">
        <f>COUNTIFS(Table2[Sub-Sector],Table3[[#This Row],[Sub-Sector]],Table2[% Price above 20 EMA],"&gt;=0")/Table3[[#This Row],[Count]]</f>
        <v>0</v>
      </c>
      <c r="S79" s="1">
        <f>COUNTIFS(Table2[Sub-Sector],Table3[[#This Row],[Sub-Sector]],Table2[% Price above 50 EMA],"&gt;=0")/Table3[[#This Row],[Count]]</f>
        <v>0</v>
      </c>
      <c r="T79" s="1">
        <f>COUNTIFS(Table2[Sub-Sector],Table3[[#This Row],[Sub-Sector]],Table2[% Price above 200 EMA],"&gt;=0")/Table3[[#This Row],[Count]]</f>
        <v>1</v>
      </c>
      <c r="U79" s="1">
        <f>COUNTIFS(Table2[Sub-Sector],Table3[[#This Row],[Sub-Sector]],Table2[Rate of Change - Zone],"Positive")/Table3[[#This Row],[Count]]</f>
        <v>0</v>
      </c>
      <c r="V79" s="1">
        <f>COUNTIFS(Table2[Sub-Sector],Table3[[#This Row],[Sub-Sector]],Table2[Sharpe Ratio],"&gt;=0.10")/Table3[[#This Row],[Count]]</f>
        <v>0</v>
      </c>
      <c r="W7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505</v>
      </c>
      <c r="X79">
        <f>_xlfn.RANK.AVG(Table3[[#This Row],[Score]],Table3[Score],1)</f>
        <v>81</v>
      </c>
      <c r="Y7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262.5</v>
      </c>
      <c r="Z79">
        <f>_xlfn.RANK.AVG(Table3[[#This Row],[Score 2 ]],Table3[[Score 2 ]],1)</f>
        <v>77.5</v>
      </c>
    </row>
    <row r="80" spans="1:26" x14ac:dyDescent="0.3">
      <c r="A80" t="s">
        <v>1025</v>
      </c>
      <c r="B80">
        <f>COUNTIFS(Table2[Sub-Sector],Table3[[#This Row],[Sub-Sector]])</f>
        <v>2</v>
      </c>
      <c r="C80" s="1">
        <f>COUNTIFS(Table2[Sub-Sector],Table3[[#This Row],[Sub-Sector]],Table2[Uptrend],"Uptrend")/Table3[[#This Row],[Count]]</f>
        <v>0</v>
      </c>
      <c r="D80" s="1">
        <f>COUNTIFS(Table2[Sub-Sector],Table3[[#This Row],[Sub-Sector]],Table2[1W Return vs Nifty],"&gt;=5")/Table3[[#This Row],[Count]]</f>
        <v>0.5</v>
      </c>
      <c r="E80" s="1">
        <f>COUNTIFS(Table2[Sub-Sector],Table3[[#This Row],[Sub-Sector]],Table2[1M Return vs Nifty],"&gt;=5")/Table3[[#This Row],[Count]]</f>
        <v>0</v>
      </c>
      <c r="F80" s="1">
        <f>COUNTIFS(Table2[Sub-Sector],Table3[[#This Row],[Sub-Sector]],Table2[6M Return vs Nifty],"&gt;=10")/Table3[[#This Row],[Count]]</f>
        <v>0.5</v>
      </c>
      <c r="G80" s="1">
        <f>COUNTIFS(Table2[Sub-Sector],Table3[[#This Row],[Sub-Sector]],Table2[1Y Return vs Nifty],"&gt;=10")/Table3[[#This Row],[Count]]</f>
        <v>1</v>
      </c>
      <c r="H80" s="1">
        <f>COUNTIFS(Table2[Sub-Sector],Table3[[#This Row],[Sub-Sector]],Table2[RSI Exponential â€“ 14D],"&gt;=50")/Table3[[#This Row],[Count]]</f>
        <v>0</v>
      </c>
      <c r="I80" s="1">
        <f>COUNTIFS(Table2[Sub-Sector],Table3[[#This Row],[Sub-Sector]],Table2[Relative Volume],"&gt;=1")/Table3[[#This Row],[Count]]</f>
        <v>0</v>
      </c>
      <c r="J80" s="1">
        <f>COUNTIFS(Table2[Sub-Sector],Table3[[#This Row],[Sub-Sector]],Table2[% Away From Day Low],"&gt;=0.05")/Table3[[#This Row],[Count]]</f>
        <v>0</v>
      </c>
      <c r="K80" s="1">
        <f>COUNTIFS(Table2[Sub-Sector],Table3[[#This Row],[Sub-Sector]],Table2[% Away From Day High],"&lt;=0.05")/Table3[[#This Row],[Count]]</f>
        <v>1</v>
      </c>
      <c r="L80" s="1">
        <f>COUNTIFS(Table2[Sub-Sector],Table3[[#This Row],[Sub-Sector]],Table2[% Away From Current Week Low],"&gt;=0.05")/Table3[[#This Row],[Count]]</f>
        <v>1</v>
      </c>
      <c r="M80" s="1">
        <f>COUNTIFS(Table2[Sub-Sector],Table3[[#This Row],[Sub-Sector]],Table2[% Away From Current Week High],"&lt;=0.05")/Table3[[#This Row],[Count]]</f>
        <v>1</v>
      </c>
      <c r="N80" s="1">
        <f>COUNTIFS(Table2[Sub-Sector],Table3[[#This Row],[Sub-Sector]],Table2[% Away From Current Month Low],"&gt;=0.05")/Table3[[#This Row],[Count]]</f>
        <v>1</v>
      </c>
      <c r="O80" s="1">
        <f>COUNTIFS(Table2[Sub-Sector],Table3[[#This Row],[Sub-Sector]],Table2[% Away From Current Month High],"&lt;=0.05")/Table3[[#This Row],[Count]]</f>
        <v>0</v>
      </c>
      <c r="P80" s="1">
        <f>COUNTIFS(Table2[Sub-Sector],Table3[[#This Row],[Sub-Sector]],Table2[% Away From 52W High],"&lt;=10")/Table3[[#This Row],[Count]]</f>
        <v>0</v>
      </c>
      <c r="Q80" s="1">
        <f>COUNTIFS(Table2[Sub-Sector],Table3[[#This Row],[Sub-Sector]],Table2[% Away From 52W Low],"&gt;=10")/Table3[[#This Row],[Count]]</f>
        <v>1</v>
      </c>
      <c r="R80" s="1">
        <f>COUNTIFS(Table2[Sub-Sector],Table3[[#This Row],[Sub-Sector]],Table2[% Price above 20 EMA],"&gt;=0")/Table3[[#This Row],[Count]]</f>
        <v>0</v>
      </c>
      <c r="S80" s="1">
        <f>COUNTIFS(Table2[Sub-Sector],Table3[[#This Row],[Sub-Sector]],Table2[% Price above 50 EMA],"&gt;=0")/Table3[[#This Row],[Count]]</f>
        <v>0</v>
      </c>
      <c r="T80" s="1">
        <f>COUNTIFS(Table2[Sub-Sector],Table3[[#This Row],[Sub-Sector]],Table2[% Price above 200 EMA],"&gt;=0")/Table3[[#This Row],[Count]]</f>
        <v>1</v>
      </c>
      <c r="U80" s="1">
        <f>COUNTIFS(Table2[Sub-Sector],Table3[[#This Row],[Sub-Sector]],Table2[Rate of Change - Zone],"Positive")/Table3[[#This Row],[Count]]</f>
        <v>0</v>
      </c>
      <c r="V80" s="1">
        <f>COUNTIFS(Table2[Sub-Sector],Table3[[#This Row],[Sub-Sector]],Table2[Sharpe Ratio],"&gt;=0.10")/Table3[[#This Row],[Count]]</f>
        <v>1</v>
      </c>
      <c r="W8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472.5</v>
      </c>
      <c r="X80">
        <f>_xlfn.RANK.AVG(Table3[[#This Row],[Score]],Table3[Score],1)</f>
        <v>73</v>
      </c>
      <c r="Y8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264.5</v>
      </c>
      <c r="Z80">
        <f>_xlfn.RANK.AVG(Table3[[#This Row],[Score 2 ]],Table3[[Score 2 ]],1)</f>
        <v>79.5</v>
      </c>
    </row>
    <row r="81" spans="1:26" x14ac:dyDescent="0.3">
      <c r="A81" t="s">
        <v>945</v>
      </c>
      <c r="B81">
        <f>COUNTIFS(Table2[Sub-Sector],Table3[[#This Row],[Sub-Sector]])</f>
        <v>2</v>
      </c>
      <c r="C81" s="1">
        <f>COUNTIFS(Table2[Sub-Sector],Table3[[#This Row],[Sub-Sector]],Table2[Uptrend],"Uptrend")/Table3[[#This Row],[Count]]</f>
        <v>0.5</v>
      </c>
      <c r="D81" s="1">
        <f>COUNTIFS(Table2[Sub-Sector],Table3[[#This Row],[Sub-Sector]],Table2[1W Return vs Nifty],"&gt;=5")/Table3[[#This Row],[Count]]</f>
        <v>0</v>
      </c>
      <c r="E81" s="1">
        <f>COUNTIFS(Table2[Sub-Sector],Table3[[#This Row],[Sub-Sector]],Table2[1M Return vs Nifty],"&gt;=5")/Table3[[#This Row],[Count]]</f>
        <v>0</v>
      </c>
      <c r="F81" s="1">
        <f>COUNTIFS(Table2[Sub-Sector],Table3[[#This Row],[Sub-Sector]],Table2[6M Return vs Nifty],"&gt;=10")/Table3[[#This Row],[Count]]</f>
        <v>0.5</v>
      </c>
      <c r="G81" s="1">
        <f>COUNTIFS(Table2[Sub-Sector],Table3[[#This Row],[Sub-Sector]],Table2[1Y Return vs Nifty],"&gt;=10")/Table3[[#This Row],[Count]]</f>
        <v>1</v>
      </c>
      <c r="H81" s="1">
        <f>COUNTIFS(Table2[Sub-Sector],Table3[[#This Row],[Sub-Sector]],Table2[RSI Exponential â€“ 14D],"&gt;=50")/Table3[[#This Row],[Count]]</f>
        <v>0</v>
      </c>
      <c r="I81" s="1">
        <f>COUNTIFS(Table2[Sub-Sector],Table3[[#This Row],[Sub-Sector]],Table2[Relative Volume],"&gt;=1")/Table3[[#This Row],[Count]]</f>
        <v>0</v>
      </c>
      <c r="J81" s="1">
        <f>COUNTIFS(Table2[Sub-Sector],Table3[[#This Row],[Sub-Sector]],Table2[% Away From Day Low],"&gt;=0.05")/Table3[[#This Row],[Count]]</f>
        <v>0</v>
      </c>
      <c r="K81" s="1">
        <f>COUNTIFS(Table2[Sub-Sector],Table3[[#This Row],[Sub-Sector]],Table2[% Away From Day High],"&lt;=0.05")/Table3[[#This Row],[Count]]</f>
        <v>1</v>
      </c>
      <c r="L81" s="1">
        <f>COUNTIFS(Table2[Sub-Sector],Table3[[#This Row],[Sub-Sector]],Table2[% Away From Current Week Low],"&gt;=0.05")/Table3[[#This Row],[Count]]</f>
        <v>1</v>
      </c>
      <c r="M81" s="1">
        <f>COUNTIFS(Table2[Sub-Sector],Table3[[#This Row],[Sub-Sector]],Table2[% Away From Current Week High],"&lt;=0.05")/Table3[[#This Row],[Count]]</f>
        <v>1</v>
      </c>
      <c r="N81" s="1">
        <f>COUNTIFS(Table2[Sub-Sector],Table3[[#This Row],[Sub-Sector]],Table2[% Away From Current Month Low],"&gt;=0.05")/Table3[[#This Row],[Count]]</f>
        <v>1</v>
      </c>
      <c r="O81" s="1">
        <f>COUNTIFS(Table2[Sub-Sector],Table3[[#This Row],[Sub-Sector]],Table2[% Away From Current Month High],"&lt;=0.05")/Table3[[#This Row],[Count]]</f>
        <v>0.5</v>
      </c>
      <c r="P81" s="1">
        <f>COUNTIFS(Table2[Sub-Sector],Table3[[#This Row],[Sub-Sector]],Table2[% Away From 52W High],"&lt;=10")/Table3[[#This Row],[Count]]</f>
        <v>0</v>
      </c>
      <c r="Q81" s="1">
        <f>COUNTIFS(Table2[Sub-Sector],Table3[[#This Row],[Sub-Sector]],Table2[% Away From 52W Low],"&gt;=10")/Table3[[#This Row],[Count]]</f>
        <v>1</v>
      </c>
      <c r="R81" s="1">
        <f>COUNTIFS(Table2[Sub-Sector],Table3[[#This Row],[Sub-Sector]],Table2[% Price above 20 EMA],"&gt;=0")/Table3[[#This Row],[Count]]</f>
        <v>0.5</v>
      </c>
      <c r="S81" s="1">
        <f>COUNTIFS(Table2[Sub-Sector],Table3[[#This Row],[Sub-Sector]],Table2[% Price above 50 EMA],"&gt;=0")/Table3[[#This Row],[Count]]</f>
        <v>0.5</v>
      </c>
      <c r="T81" s="1">
        <f>COUNTIFS(Table2[Sub-Sector],Table3[[#This Row],[Sub-Sector]],Table2[% Price above 200 EMA],"&gt;=0")/Table3[[#This Row],[Count]]</f>
        <v>1</v>
      </c>
      <c r="U81" s="1">
        <f>COUNTIFS(Table2[Sub-Sector],Table3[[#This Row],[Sub-Sector]],Table2[Rate of Change - Zone],"Positive")/Table3[[#This Row],[Count]]</f>
        <v>0</v>
      </c>
      <c r="V81" s="1">
        <f>COUNTIFS(Table2[Sub-Sector],Table3[[#This Row],[Sub-Sector]],Table2[Sharpe Ratio],"&gt;=0.10")/Table3[[#This Row],[Count]]</f>
        <v>0.5</v>
      </c>
      <c r="W8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507</v>
      </c>
      <c r="X81">
        <f>_xlfn.RANK.AVG(Table3[[#This Row],[Score]],Table3[Score],1)</f>
        <v>84.5</v>
      </c>
      <c r="Y8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264.5</v>
      </c>
      <c r="Z81">
        <f>_xlfn.RANK.AVG(Table3[[#This Row],[Score 2 ]],Table3[[Score 2 ]],1)</f>
        <v>79.5</v>
      </c>
    </row>
    <row r="82" spans="1:26" x14ac:dyDescent="0.3">
      <c r="A82" t="s">
        <v>865</v>
      </c>
      <c r="B82">
        <f>COUNTIFS(Table2[Sub-Sector],Table3[[#This Row],[Sub-Sector]])</f>
        <v>3</v>
      </c>
      <c r="C82" s="1">
        <f>COUNTIFS(Table2[Sub-Sector],Table3[[#This Row],[Sub-Sector]],Table2[Uptrend],"Uptrend")/Table3[[#This Row],[Count]]</f>
        <v>0.33333333333333331</v>
      </c>
      <c r="D82" s="1">
        <f>COUNTIFS(Table2[Sub-Sector],Table3[[#This Row],[Sub-Sector]],Table2[1W Return vs Nifty],"&gt;=5")/Table3[[#This Row],[Count]]</f>
        <v>0</v>
      </c>
      <c r="E82" s="1">
        <f>COUNTIFS(Table2[Sub-Sector],Table3[[#This Row],[Sub-Sector]],Table2[1M Return vs Nifty],"&gt;=5")/Table3[[#This Row],[Count]]</f>
        <v>0</v>
      </c>
      <c r="F82" s="1">
        <f>COUNTIFS(Table2[Sub-Sector],Table3[[#This Row],[Sub-Sector]],Table2[6M Return vs Nifty],"&gt;=10")/Table3[[#This Row],[Count]]</f>
        <v>0.33333333333333331</v>
      </c>
      <c r="G82" s="1">
        <f>COUNTIFS(Table2[Sub-Sector],Table3[[#This Row],[Sub-Sector]],Table2[1Y Return vs Nifty],"&gt;=10")/Table3[[#This Row],[Count]]</f>
        <v>0.66666666666666663</v>
      </c>
      <c r="H82" s="1">
        <f>COUNTIFS(Table2[Sub-Sector],Table3[[#This Row],[Sub-Sector]],Table2[RSI Exponential â€“ 14D],"&gt;=50")/Table3[[#This Row],[Count]]</f>
        <v>0</v>
      </c>
      <c r="I82" s="1">
        <f>COUNTIFS(Table2[Sub-Sector],Table3[[#This Row],[Sub-Sector]],Table2[Relative Volume],"&gt;=1")/Table3[[#This Row],[Count]]</f>
        <v>0.33333333333333331</v>
      </c>
      <c r="J82" s="1">
        <f>COUNTIFS(Table2[Sub-Sector],Table3[[#This Row],[Sub-Sector]],Table2[% Away From Day Low],"&gt;=0.05")/Table3[[#This Row],[Count]]</f>
        <v>0</v>
      </c>
      <c r="K82" s="1">
        <f>COUNTIFS(Table2[Sub-Sector],Table3[[#This Row],[Sub-Sector]],Table2[% Away From Day High],"&lt;=0.05")/Table3[[#This Row],[Count]]</f>
        <v>1</v>
      </c>
      <c r="L82" s="1">
        <f>COUNTIFS(Table2[Sub-Sector],Table3[[#This Row],[Sub-Sector]],Table2[% Away From Current Week Low],"&gt;=0.05")/Table3[[#This Row],[Count]]</f>
        <v>0.66666666666666663</v>
      </c>
      <c r="M82" s="1">
        <f>COUNTIFS(Table2[Sub-Sector],Table3[[#This Row],[Sub-Sector]],Table2[% Away From Current Week High],"&lt;=0.05")/Table3[[#This Row],[Count]]</f>
        <v>1</v>
      </c>
      <c r="N82" s="1">
        <f>COUNTIFS(Table2[Sub-Sector],Table3[[#This Row],[Sub-Sector]],Table2[% Away From Current Month Low],"&gt;=0.05")/Table3[[#This Row],[Count]]</f>
        <v>0.66666666666666663</v>
      </c>
      <c r="O82" s="1">
        <f>COUNTIFS(Table2[Sub-Sector],Table3[[#This Row],[Sub-Sector]],Table2[% Away From Current Month High],"&lt;=0.05")/Table3[[#This Row],[Count]]</f>
        <v>0.33333333333333331</v>
      </c>
      <c r="P82" s="1">
        <f>COUNTIFS(Table2[Sub-Sector],Table3[[#This Row],[Sub-Sector]],Table2[% Away From 52W High],"&lt;=10")/Table3[[#This Row],[Count]]</f>
        <v>0</v>
      </c>
      <c r="Q82" s="1">
        <f>COUNTIFS(Table2[Sub-Sector],Table3[[#This Row],[Sub-Sector]],Table2[% Away From 52W Low],"&gt;=10")/Table3[[#This Row],[Count]]</f>
        <v>1</v>
      </c>
      <c r="R82" s="1">
        <f>COUNTIFS(Table2[Sub-Sector],Table3[[#This Row],[Sub-Sector]],Table2[% Price above 20 EMA],"&gt;=0")/Table3[[#This Row],[Count]]</f>
        <v>0</v>
      </c>
      <c r="S82" s="1">
        <f>COUNTIFS(Table2[Sub-Sector],Table3[[#This Row],[Sub-Sector]],Table2[% Price above 50 EMA],"&gt;=0")/Table3[[#This Row],[Count]]</f>
        <v>0.33333333333333331</v>
      </c>
      <c r="T82" s="1">
        <f>COUNTIFS(Table2[Sub-Sector],Table3[[#This Row],[Sub-Sector]],Table2[% Price above 200 EMA],"&gt;=0")/Table3[[#This Row],[Count]]</f>
        <v>0.33333333333333331</v>
      </c>
      <c r="U82" s="1">
        <f>COUNTIFS(Table2[Sub-Sector],Table3[[#This Row],[Sub-Sector]],Table2[Rate of Change - Zone],"Positive")/Table3[[#This Row],[Count]]</f>
        <v>0</v>
      </c>
      <c r="V82" s="1">
        <f>COUNTIFS(Table2[Sub-Sector],Table3[[#This Row],[Sub-Sector]],Table2[Sharpe Ratio],"&gt;=0.10")/Table3[[#This Row],[Count]]</f>
        <v>0</v>
      </c>
      <c r="W8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526</v>
      </c>
      <c r="X82">
        <f>_xlfn.RANK.AVG(Table3[[#This Row],[Score]],Table3[Score],1)</f>
        <v>97</v>
      </c>
      <c r="Y8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267.5</v>
      </c>
      <c r="Z82">
        <f>_xlfn.RANK.AVG(Table3[[#This Row],[Score 2 ]],Table3[[Score 2 ]],1)</f>
        <v>81</v>
      </c>
    </row>
    <row r="83" spans="1:26" x14ac:dyDescent="0.3">
      <c r="A83" t="s">
        <v>287</v>
      </c>
      <c r="B83">
        <f>COUNTIFS(Table2[Sub-Sector],Table3[[#This Row],[Sub-Sector]])</f>
        <v>12</v>
      </c>
      <c r="C83" s="1">
        <f>COUNTIFS(Table2[Sub-Sector],Table3[[#This Row],[Sub-Sector]],Table2[Uptrend],"Uptrend")/Table3[[#This Row],[Count]]</f>
        <v>0.66666666666666663</v>
      </c>
      <c r="D83" s="1">
        <f>COUNTIFS(Table2[Sub-Sector],Table3[[#This Row],[Sub-Sector]],Table2[1W Return vs Nifty],"&gt;=5")/Table3[[#This Row],[Count]]</f>
        <v>8.3333333333333329E-2</v>
      </c>
      <c r="E83" s="1">
        <f>COUNTIFS(Table2[Sub-Sector],Table3[[#This Row],[Sub-Sector]],Table2[1M Return vs Nifty],"&gt;=5")/Table3[[#This Row],[Count]]</f>
        <v>0.25</v>
      </c>
      <c r="F83" s="1">
        <f>COUNTIFS(Table2[Sub-Sector],Table3[[#This Row],[Sub-Sector]],Table2[6M Return vs Nifty],"&gt;=10")/Table3[[#This Row],[Count]]</f>
        <v>0.33333333333333331</v>
      </c>
      <c r="G83" s="1">
        <f>COUNTIFS(Table2[Sub-Sector],Table3[[#This Row],[Sub-Sector]],Table2[1Y Return vs Nifty],"&gt;=10")/Table3[[#This Row],[Count]]</f>
        <v>0.41666666666666669</v>
      </c>
      <c r="H83" s="1">
        <f>COUNTIFS(Table2[Sub-Sector],Table3[[#This Row],[Sub-Sector]],Table2[RSI Exponential â€“ 14D],"&gt;=50")/Table3[[#This Row],[Count]]</f>
        <v>0.25</v>
      </c>
      <c r="I83" s="1">
        <f>COUNTIFS(Table2[Sub-Sector],Table3[[#This Row],[Sub-Sector]],Table2[Relative Volume],"&gt;=1")/Table3[[#This Row],[Count]]</f>
        <v>0.25</v>
      </c>
      <c r="J83" s="1">
        <f>COUNTIFS(Table2[Sub-Sector],Table3[[#This Row],[Sub-Sector]],Table2[% Away From Day Low],"&gt;=0.05")/Table3[[#This Row],[Count]]</f>
        <v>0</v>
      </c>
      <c r="K83" s="1">
        <f>COUNTIFS(Table2[Sub-Sector],Table3[[#This Row],[Sub-Sector]],Table2[% Away From Day High],"&lt;=0.05")/Table3[[#This Row],[Count]]</f>
        <v>1</v>
      </c>
      <c r="L83" s="1">
        <f>COUNTIFS(Table2[Sub-Sector],Table3[[#This Row],[Sub-Sector]],Table2[% Away From Current Week Low],"&gt;=0.05")/Table3[[#This Row],[Count]]</f>
        <v>0.16666666666666666</v>
      </c>
      <c r="M83" s="1">
        <f>COUNTIFS(Table2[Sub-Sector],Table3[[#This Row],[Sub-Sector]],Table2[% Away From Current Week High],"&lt;=0.05")/Table3[[#This Row],[Count]]</f>
        <v>0.91666666666666663</v>
      </c>
      <c r="N83" s="1">
        <f>COUNTIFS(Table2[Sub-Sector],Table3[[#This Row],[Sub-Sector]],Table2[% Away From Current Month Low],"&gt;=0.05")/Table3[[#This Row],[Count]]</f>
        <v>0.25</v>
      </c>
      <c r="O83" s="1">
        <f>COUNTIFS(Table2[Sub-Sector],Table3[[#This Row],[Sub-Sector]],Table2[% Away From Current Month High],"&lt;=0.05")/Table3[[#This Row],[Count]]</f>
        <v>0.66666666666666663</v>
      </c>
      <c r="P83" s="1">
        <f>COUNTIFS(Table2[Sub-Sector],Table3[[#This Row],[Sub-Sector]],Table2[% Away From 52W High],"&lt;=10")/Table3[[#This Row],[Count]]</f>
        <v>0.33333333333333331</v>
      </c>
      <c r="Q83" s="1">
        <f>COUNTIFS(Table2[Sub-Sector],Table3[[#This Row],[Sub-Sector]],Table2[% Away From 52W Low],"&gt;=10")/Table3[[#This Row],[Count]]</f>
        <v>1</v>
      </c>
      <c r="R83" s="1">
        <f>COUNTIFS(Table2[Sub-Sector],Table3[[#This Row],[Sub-Sector]],Table2[% Price above 20 EMA],"&gt;=0")/Table3[[#This Row],[Count]]</f>
        <v>0.5</v>
      </c>
      <c r="S83" s="1">
        <f>COUNTIFS(Table2[Sub-Sector],Table3[[#This Row],[Sub-Sector]],Table2[% Price above 50 EMA],"&gt;=0")/Table3[[#This Row],[Count]]</f>
        <v>0.5</v>
      </c>
      <c r="T83" s="1">
        <f>COUNTIFS(Table2[Sub-Sector],Table3[[#This Row],[Sub-Sector]],Table2[% Price above 200 EMA],"&gt;=0")/Table3[[#This Row],[Count]]</f>
        <v>0.75</v>
      </c>
      <c r="U83" s="1">
        <f>COUNTIFS(Table2[Sub-Sector],Table3[[#This Row],[Sub-Sector]],Table2[Rate of Change - Zone],"Positive")/Table3[[#This Row],[Count]]</f>
        <v>0.25</v>
      </c>
      <c r="V83" s="1">
        <f>COUNTIFS(Table2[Sub-Sector],Table3[[#This Row],[Sub-Sector]],Table2[Sharpe Ratio],"&gt;=0.10")/Table3[[#This Row],[Count]]</f>
        <v>0.25</v>
      </c>
      <c r="W8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398.5</v>
      </c>
      <c r="X83">
        <f>_xlfn.RANK.AVG(Table3[[#This Row],[Score]],Table3[Score],1)</f>
        <v>52</v>
      </c>
      <c r="Y8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279</v>
      </c>
      <c r="Z83">
        <f>_xlfn.RANK.AVG(Table3[[#This Row],[Score 2 ]],Table3[[Score 2 ]],1)</f>
        <v>82.5</v>
      </c>
    </row>
    <row r="84" spans="1:26" x14ac:dyDescent="0.3">
      <c r="A84" t="s">
        <v>375</v>
      </c>
      <c r="B84">
        <f>COUNTIFS(Table2[Sub-Sector],Table3[[#This Row],[Sub-Sector]])</f>
        <v>2</v>
      </c>
      <c r="C84" s="1">
        <f>COUNTIFS(Table2[Sub-Sector],Table3[[#This Row],[Sub-Sector]],Table2[Uptrend],"Uptrend")/Table3[[#This Row],[Count]]</f>
        <v>0.5</v>
      </c>
      <c r="D84" s="1">
        <f>COUNTIFS(Table2[Sub-Sector],Table3[[#This Row],[Sub-Sector]],Table2[1W Return vs Nifty],"&gt;=5")/Table3[[#This Row],[Count]]</f>
        <v>0</v>
      </c>
      <c r="E84" s="1">
        <f>COUNTIFS(Table2[Sub-Sector],Table3[[#This Row],[Sub-Sector]],Table2[1M Return vs Nifty],"&gt;=5")/Table3[[#This Row],[Count]]</f>
        <v>0</v>
      </c>
      <c r="F84" s="1">
        <f>COUNTIFS(Table2[Sub-Sector],Table3[[#This Row],[Sub-Sector]],Table2[6M Return vs Nifty],"&gt;=10")/Table3[[#This Row],[Count]]</f>
        <v>1</v>
      </c>
      <c r="G84" s="1">
        <f>COUNTIFS(Table2[Sub-Sector],Table3[[#This Row],[Sub-Sector]],Table2[1Y Return vs Nifty],"&gt;=10")/Table3[[#This Row],[Count]]</f>
        <v>0.5</v>
      </c>
      <c r="H84" s="1">
        <f>COUNTIFS(Table2[Sub-Sector],Table3[[#This Row],[Sub-Sector]],Table2[RSI Exponential â€“ 14D],"&gt;=50")/Table3[[#This Row],[Count]]</f>
        <v>0</v>
      </c>
      <c r="I84" s="1">
        <f>COUNTIFS(Table2[Sub-Sector],Table3[[#This Row],[Sub-Sector]],Table2[Relative Volume],"&gt;=1")/Table3[[#This Row],[Count]]</f>
        <v>0</v>
      </c>
      <c r="J84" s="1">
        <f>COUNTIFS(Table2[Sub-Sector],Table3[[#This Row],[Sub-Sector]],Table2[% Away From Day Low],"&gt;=0.05")/Table3[[#This Row],[Count]]</f>
        <v>0</v>
      </c>
      <c r="K84" s="1">
        <f>COUNTIFS(Table2[Sub-Sector],Table3[[#This Row],[Sub-Sector]],Table2[% Away From Day High],"&lt;=0.05")/Table3[[#This Row],[Count]]</f>
        <v>1</v>
      </c>
      <c r="L84" s="1">
        <f>COUNTIFS(Table2[Sub-Sector],Table3[[#This Row],[Sub-Sector]],Table2[% Away From Current Week Low],"&gt;=0.05")/Table3[[#This Row],[Count]]</f>
        <v>0.5</v>
      </c>
      <c r="M84" s="1">
        <f>COUNTIFS(Table2[Sub-Sector],Table3[[#This Row],[Sub-Sector]],Table2[% Away From Current Week High],"&lt;=0.05")/Table3[[#This Row],[Count]]</f>
        <v>1</v>
      </c>
      <c r="N84" s="1">
        <f>COUNTIFS(Table2[Sub-Sector],Table3[[#This Row],[Sub-Sector]],Table2[% Away From Current Month Low],"&gt;=0.05")/Table3[[#This Row],[Count]]</f>
        <v>1</v>
      </c>
      <c r="O84" s="1">
        <f>COUNTIFS(Table2[Sub-Sector],Table3[[#This Row],[Sub-Sector]],Table2[% Away From Current Month High],"&lt;=0.05")/Table3[[#This Row],[Count]]</f>
        <v>1</v>
      </c>
      <c r="P84" s="1">
        <f>COUNTIFS(Table2[Sub-Sector],Table3[[#This Row],[Sub-Sector]],Table2[% Away From 52W High],"&lt;=10")/Table3[[#This Row],[Count]]</f>
        <v>0</v>
      </c>
      <c r="Q84" s="1">
        <f>COUNTIFS(Table2[Sub-Sector],Table3[[#This Row],[Sub-Sector]],Table2[% Away From 52W Low],"&gt;=10")/Table3[[#This Row],[Count]]</f>
        <v>1</v>
      </c>
      <c r="R84" s="1">
        <f>COUNTIFS(Table2[Sub-Sector],Table3[[#This Row],[Sub-Sector]],Table2[% Price above 20 EMA],"&gt;=0")/Table3[[#This Row],[Count]]</f>
        <v>0.5</v>
      </c>
      <c r="S84" s="1">
        <f>COUNTIFS(Table2[Sub-Sector],Table3[[#This Row],[Sub-Sector]],Table2[% Price above 50 EMA],"&gt;=0")/Table3[[#This Row],[Count]]</f>
        <v>1</v>
      </c>
      <c r="T84" s="1">
        <f>COUNTIFS(Table2[Sub-Sector],Table3[[#This Row],[Sub-Sector]],Table2[% Price above 200 EMA],"&gt;=0")/Table3[[#This Row],[Count]]</f>
        <v>1</v>
      </c>
      <c r="U84" s="1">
        <f>COUNTIFS(Table2[Sub-Sector],Table3[[#This Row],[Sub-Sector]],Table2[Rate of Change - Zone],"Positive")/Table3[[#This Row],[Count]]</f>
        <v>0</v>
      </c>
      <c r="V84" s="1">
        <f>COUNTIFS(Table2[Sub-Sector],Table3[[#This Row],[Sub-Sector]],Table2[Sharpe Ratio],"&gt;=0.10")/Table3[[#This Row],[Count]]</f>
        <v>0.5</v>
      </c>
      <c r="W8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521.5</v>
      </c>
      <c r="X84">
        <f>_xlfn.RANK.AVG(Table3[[#This Row],[Score]],Table3[Score],1)</f>
        <v>95</v>
      </c>
      <c r="Y8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279</v>
      </c>
      <c r="Z84">
        <f>_xlfn.RANK.AVG(Table3[[#This Row],[Score 2 ]],Table3[[Score 2 ]],1)</f>
        <v>82.5</v>
      </c>
    </row>
    <row r="85" spans="1:26" x14ac:dyDescent="0.3">
      <c r="A85" t="s">
        <v>77</v>
      </c>
      <c r="B85">
        <f>COUNTIFS(Table2[Sub-Sector],Table3[[#This Row],[Sub-Sector]])</f>
        <v>17</v>
      </c>
      <c r="C85" s="1">
        <f>COUNTIFS(Table2[Sub-Sector],Table3[[#This Row],[Sub-Sector]],Table2[Uptrend],"Uptrend")/Table3[[#This Row],[Count]]</f>
        <v>0.29411764705882354</v>
      </c>
      <c r="D85" s="1">
        <f>COUNTIFS(Table2[Sub-Sector],Table3[[#This Row],[Sub-Sector]],Table2[1W Return vs Nifty],"&gt;=5")/Table3[[#This Row],[Count]]</f>
        <v>0.11764705882352941</v>
      </c>
      <c r="E85" s="1">
        <f>COUNTIFS(Table2[Sub-Sector],Table3[[#This Row],[Sub-Sector]],Table2[1M Return vs Nifty],"&gt;=5")/Table3[[#This Row],[Count]]</f>
        <v>0</v>
      </c>
      <c r="F85" s="1">
        <f>COUNTIFS(Table2[Sub-Sector],Table3[[#This Row],[Sub-Sector]],Table2[6M Return vs Nifty],"&gt;=10")/Table3[[#This Row],[Count]]</f>
        <v>0.11764705882352941</v>
      </c>
      <c r="G85" s="1">
        <f>COUNTIFS(Table2[Sub-Sector],Table3[[#This Row],[Sub-Sector]],Table2[1Y Return vs Nifty],"&gt;=10")/Table3[[#This Row],[Count]]</f>
        <v>0.35294117647058826</v>
      </c>
      <c r="H85" s="1">
        <f>COUNTIFS(Table2[Sub-Sector],Table3[[#This Row],[Sub-Sector]],Table2[RSI Exponential â€“ 14D],"&gt;=50")/Table3[[#This Row],[Count]]</f>
        <v>0.35294117647058826</v>
      </c>
      <c r="I85" s="1">
        <f>COUNTIFS(Table2[Sub-Sector],Table3[[#This Row],[Sub-Sector]],Table2[Relative Volume],"&gt;=1")/Table3[[#This Row],[Count]]</f>
        <v>0.23529411764705882</v>
      </c>
      <c r="J85" s="1">
        <f>COUNTIFS(Table2[Sub-Sector],Table3[[#This Row],[Sub-Sector]],Table2[% Away From Day Low],"&gt;=0.05")/Table3[[#This Row],[Count]]</f>
        <v>0</v>
      </c>
      <c r="K85" s="1">
        <f>COUNTIFS(Table2[Sub-Sector],Table3[[#This Row],[Sub-Sector]],Table2[% Away From Day High],"&lt;=0.05")/Table3[[#This Row],[Count]]</f>
        <v>1</v>
      </c>
      <c r="L85" s="1">
        <f>COUNTIFS(Table2[Sub-Sector],Table3[[#This Row],[Sub-Sector]],Table2[% Away From Current Week Low],"&gt;=0.05")/Table3[[#This Row],[Count]]</f>
        <v>0.11764705882352941</v>
      </c>
      <c r="M85" s="1">
        <f>COUNTIFS(Table2[Sub-Sector],Table3[[#This Row],[Sub-Sector]],Table2[% Away From Current Week High],"&lt;=0.05")/Table3[[#This Row],[Count]]</f>
        <v>0.76470588235294112</v>
      </c>
      <c r="N85" s="1">
        <f>COUNTIFS(Table2[Sub-Sector],Table3[[#This Row],[Sub-Sector]],Table2[% Away From Current Month Low],"&gt;=0.05")/Table3[[#This Row],[Count]]</f>
        <v>0.11764705882352941</v>
      </c>
      <c r="O85" s="1">
        <f>COUNTIFS(Table2[Sub-Sector],Table3[[#This Row],[Sub-Sector]],Table2[% Away From Current Month High],"&lt;=0.05")/Table3[[#This Row],[Count]]</f>
        <v>0.52941176470588236</v>
      </c>
      <c r="P85" s="1">
        <f>COUNTIFS(Table2[Sub-Sector],Table3[[#This Row],[Sub-Sector]],Table2[% Away From 52W High],"&lt;=10")/Table3[[#This Row],[Count]]</f>
        <v>0.17647058823529413</v>
      </c>
      <c r="Q85" s="1">
        <f>COUNTIFS(Table2[Sub-Sector],Table3[[#This Row],[Sub-Sector]],Table2[% Away From 52W Low],"&gt;=10")/Table3[[#This Row],[Count]]</f>
        <v>0.82352941176470584</v>
      </c>
      <c r="R85" s="1">
        <f>COUNTIFS(Table2[Sub-Sector],Table3[[#This Row],[Sub-Sector]],Table2[% Price above 20 EMA],"&gt;=0")/Table3[[#This Row],[Count]]</f>
        <v>0.23529411764705882</v>
      </c>
      <c r="S85" s="1">
        <f>COUNTIFS(Table2[Sub-Sector],Table3[[#This Row],[Sub-Sector]],Table2[% Price above 50 EMA],"&gt;=0")/Table3[[#This Row],[Count]]</f>
        <v>0.29411764705882354</v>
      </c>
      <c r="T85" s="1">
        <f>COUNTIFS(Table2[Sub-Sector],Table3[[#This Row],[Sub-Sector]],Table2[% Price above 200 EMA],"&gt;=0")/Table3[[#This Row],[Count]]</f>
        <v>0.58823529411764708</v>
      </c>
      <c r="U85" s="1">
        <f>COUNTIFS(Table2[Sub-Sector],Table3[[#This Row],[Sub-Sector]],Table2[Rate of Change - Zone],"Positive")/Table3[[#This Row],[Count]]</f>
        <v>0.35294117647058826</v>
      </c>
      <c r="V85" s="1">
        <f>COUNTIFS(Table2[Sub-Sector],Table3[[#This Row],[Sub-Sector]],Table2[Sharpe Ratio],"&gt;=0.10")/Table3[[#This Row],[Count]]</f>
        <v>0</v>
      </c>
      <c r="W8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501.5</v>
      </c>
      <c r="X85">
        <f>_xlfn.RANK.AVG(Table3[[#This Row],[Score]],Table3[Score],1)</f>
        <v>79</v>
      </c>
      <c r="Y8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286.5</v>
      </c>
      <c r="Z85">
        <f>_xlfn.RANK.AVG(Table3[[#This Row],[Score 2 ]],Table3[[Score 2 ]],1)</f>
        <v>84</v>
      </c>
    </row>
    <row r="86" spans="1:26" x14ac:dyDescent="0.3">
      <c r="A86" t="s">
        <v>607</v>
      </c>
      <c r="B86">
        <f>COUNTIFS(Table2[Sub-Sector],Table3[[#This Row],[Sub-Sector]])</f>
        <v>13</v>
      </c>
      <c r="C86" s="1">
        <f>COUNTIFS(Table2[Sub-Sector],Table3[[#This Row],[Sub-Sector]],Table2[Uptrend],"Uptrend")/Table3[[#This Row],[Count]]</f>
        <v>0.30769230769230771</v>
      </c>
      <c r="D86" s="1">
        <f>COUNTIFS(Table2[Sub-Sector],Table3[[#This Row],[Sub-Sector]],Table2[1W Return vs Nifty],"&gt;=5")/Table3[[#This Row],[Count]]</f>
        <v>0</v>
      </c>
      <c r="E86" s="1">
        <f>COUNTIFS(Table2[Sub-Sector],Table3[[#This Row],[Sub-Sector]],Table2[1M Return vs Nifty],"&gt;=5")/Table3[[#This Row],[Count]]</f>
        <v>0.15384615384615385</v>
      </c>
      <c r="F86" s="1">
        <f>COUNTIFS(Table2[Sub-Sector],Table3[[#This Row],[Sub-Sector]],Table2[6M Return vs Nifty],"&gt;=10")/Table3[[#This Row],[Count]]</f>
        <v>0.23076923076923078</v>
      </c>
      <c r="G86" s="1">
        <f>COUNTIFS(Table2[Sub-Sector],Table3[[#This Row],[Sub-Sector]],Table2[1Y Return vs Nifty],"&gt;=10")/Table3[[#This Row],[Count]]</f>
        <v>0.53846153846153844</v>
      </c>
      <c r="H86" s="1">
        <f>COUNTIFS(Table2[Sub-Sector],Table3[[#This Row],[Sub-Sector]],Table2[RSI Exponential â€“ 14D],"&gt;=50")/Table3[[#This Row],[Count]]</f>
        <v>0.15384615384615385</v>
      </c>
      <c r="I86" s="1">
        <f>COUNTIFS(Table2[Sub-Sector],Table3[[#This Row],[Sub-Sector]],Table2[Relative Volume],"&gt;=1")/Table3[[#This Row],[Count]]</f>
        <v>0.23076923076923078</v>
      </c>
      <c r="J86" s="1">
        <f>COUNTIFS(Table2[Sub-Sector],Table3[[#This Row],[Sub-Sector]],Table2[% Away From Day Low],"&gt;=0.05")/Table3[[#This Row],[Count]]</f>
        <v>0</v>
      </c>
      <c r="K86" s="1">
        <f>COUNTIFS(Table2[Sub-Sector],Table3[[#This Row],[Sub-Sector]],Table2[% Away From Day High],"&lt;=0.05")/Table3[[#This Row],[Count]]</f>
        <v>1</v>
      </c>
      <c r="L86" s="1">
        <f>COUNTIFS(Table2[Sub-Sector],Table3[[#This Row],[Sub-Sector]],Table2[% Away From Current Week Low],"&gt;=0.05")/Table3[[#This Row],[Count]]</f>
        <v>0.69230769230769229</v>
      </c>
      <c r="M86" s="1">
        <f>COUNTIFS(Table2[Sub-Sector],Table3[[#This Row],[Sub-Sector]],Table2[% Away From Current Week High],"&lt;=0.05")/Table3[[#This Row],[Count]]</f>
        <v>1</v>
      </c>
      <c r="N86" s="1">
        <f>COUNTIFS(Table2[Sub-Sector],Table3[[#This Row],[Sub-Sector]],Table2[% Away From Current Month Low],"&gt;=0.05")/Table3[[#This Row],[Count]]</f>
        <v>0.69230769230769229</v>
      </c>
      <c r="O86" s="1">
        <f>COUNTIFS(Table2[Sub-Sector],Table3[[#This Row],[Sub-Sector]],Table2[% Away From Current Month High],"&lt;=0.05")/Table3[[#This Row],[Count]]</f>
        <v>0.46153846153846156</v>
      </c>
      <c r="P86" s="1">
        <f>COUNTIFS(Table2[Sub-Sector],Table3[[#This Row],[Sub-Sector]],Table2[% Away From 52W High],"&lt;=10")/Table3[[#This Row],[Count]]</f>
        <v>0.15384615384615385</v>
      </c>
      <c r="Q86" s="1">
        <f>COUNTIFS(Table2[Sub-Sector],Table3[[#This Row],[Sub-Sector]],Table2[% Away From 52W Low],"&gt;=10")/Table3[[#This Row],[Count]]</f>
        <v>0.92307692307692313</v>
      </c>
      <c r="R86" s="1">
        <f>COUNTIFS(Table2[Sub-Sector],Table3[[#This Row],[Sub-Sector]],Table2[% Price above 20 EMA],"&gt;=0")/Table3[[#This Row],[Count]]</f>
        <v>0.38461538461538464</v>
      </c>
      <c r="S86" s="1">
        <f>COUNTIFS(Table2[Sub-Sector],Table3[[#This Row],[Sub-Sector]],Table2[% Price above 50 EMA],"&gt;=0")/Table3[[#This Row],[Count]]</f>
        <v>0.38461538461538464</v>
      </c>
      <c r="T86" s="1">
        <f>COUNTIFS(Table2[Sub-Sector],Table3[[#This Row],[Sub-Sector]],Table2[% Price above 200 EMA],"&gt;=0")/Table3[[#This Row],[Count]]</f>
        <v>0.61538461538461542</v>
      </c>
      <c r="U86" s="1">
        <f>COUNTIFS(Table2[Sub-Sector],Table3[[#This Row],[Sub-Sector]],Table2[Rate of Change - Zone],"Positive")/Table3[[#This Row],[Count]]</f>
        <v>0.23076923076923078</v>
      </c>
      <c r="V86" s="1">
        <f>COUNTIFS(Table2[Sub-Sector],Table3[[#This Row],[Sub-Sector]],Table2[Sharpe Ratio],"&gt;=0.10")/Table3[[#This Row],[Count]]</f>
        <v>7.6923076923076927E-2</v>
      </c>
      <c r="W8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510.5</v>
      </c>
      <c r="X86">
        <f>_xlfn.RANK.AVG(Table3[[#This Row],[Score]],Table3[Score],1)</f>
        <v>89</v>
      </c>
      <c r="Y8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288.5</v>
      </c>
      <c r="Z86">
        <f>_xlfn.RANK.AVG(Table3[[#This Row],[Score 2 ]],Table3[[Score 2 ]],1)</f>
        <v>85</v>
      </c>
    </row>
    <row r="87" spans="1:26" x14ac:dyDescent="0.3">
      <c r="A87" t="s">
        <v>482</v>
      </c>
      <c r="B87">
        <f>COUNTIFS(Table2[Sub-Sector],Table3[[#This Row],[Sub-Sector]])</f>
        <v>17</v>
      </c>
      <c r="C87" s="1">
        <f>COUNTIFS(Table2[Sub-Sector],Table3[[#This Row],[Sub-Sector]],Table2[Uptrend],"Uptrend")/Table3[[#This Row],[Count]]</f>
        <v>0.70588235294117652</v>
      </c>
      <c r="D87" s="1">
        <f>COUNTIFS(Table2[Sub-Sector],Table3[[#This Row],[Sub-Sector]],Table2[1W Return vs Nifty],"&gt;=5")/Table3[[#This Row],[Count]]</f>
        <v>0</v>
      </c>
      <c r="E87" s="1">
        <f>COUNTIFS(Table2[Sub-Sector],Table3[[#This Row],[Sub-Sector]],Table2[1M Return vs Nifty],"&gt;=5")/Table3[[#This Row],[Count]]</f>
        <v>0.23529411764705882</v>
      </c>
      <c r="F87" s="1">
        <f>COUNTIFS(Table2[Sub-Sector],Table3[[#This Row],[Sub-Sector]],Table2[6M Return vs Nifty],"&gt;=10")/Table3[[#This Row],[Count]]</f>
        <v>0.41176470588235292</v>
      </c>
      <c r="G87" s="1">
        <f>COUNTIFS(Table2[Sub-Sector],Table3[[#This Row],[Sub-Sector]],Table2[1Y Return vs Nifty],"&gt;=10")/Table3[[#This Row],[Count]]</f>
        <v>0.23529411764705882</v>
      </c>
      <c r="H87" s="1">
        <f>COUNTIFS(Table2[Sub-Sector],Table3[[#This Row],[Sub-Sector]],Table2[RSI Exponential â€“ 14D],"&gt;=50")/Table3[[#This Row],[Count]]</f>
        <v>0.35294117647058826</v>
      </c>
      <c r="I87" s="1">
        <f>COUNTIFS(Table2[Sub-Sector],Table3[[#This Row],[Sub-Sector]],Table2[Relative Volume],"&gt;=1")/Table3[[#This Row],[Count]]</f>
        <v>0.11764705882352941</v>
      </c>
      <c r="J87" s="1">
        <f>COUNTIFS(Table2[Sub-Sector],Table3[[#This Row],[Sub-Sector]],Table2[% Away From Day Low],"&gt;=0.05")/Table3[[#This Row],[Count]]</f>
        <v>5.8823529411764705E-2</v>
      </c>
      <c r="K87" s="1">
        <f>COUNTIFS(Table2[Sub-Sector],Table3[[#This Row],[Sub-Sector]],Table2[% Away From Day High],"&lt;=0.05")/Table3[[#This Row],[Count]]</f>
        <v>0.94117647058823528</v>
      </c>
      <c r="L87" s="1">
        <f>COUNTIFS(Table2[Sub-Sector],Table3[[#This Row],[Sub-Sector]],Table2[% Away From Current Week Low],"&gt;=0.05")/Table3[[#This Row],[Count]]</f>
        <v>0.41176470588235292</v>
      </c>
      <c r="M87" s="1">
        <f>COUNTIFS(Table2[Sub-Sector],Table3[[#This Row],[Sub-Sector]],Table2[% Away From Current Week High],"&lt;=0.05")/Table3[[#This Row],[Count]]</f>
        <v>0.76470588235294112</v>
      </c>
      <c r="N87" s="1">
        <f>COUNTIFS(Table2[Sub-Sector],Table3[[#This Row],[Sub-Sector]],Table2[% Away From Current Month Low],"&gt;=0.05")/Table3[[#This Row],[Count]]</f>
        <v>0.41176470588235292</v>
      </c>
      <c r="O87" s="1">
        <f>COUNTIFS(Table2[Sub-Sector],Table3[[#This Row],[Sub-Sector]],Table2[% Away From Current Month High],"&lt;=0.05")/Table3[[#This Row],[Count]]</f>
        <v>0.17647058823529413</v>
      </c>
      <c r="P87" s="1">
        <f>COUNTIFS(Table2[Sub-Sector],Table3[[#This Row],[Sub-Sector]],Table2[% Away From 52W High],"&lt;=10")/Table3[[#This Row],[Count]]</f>
        <v>0.11764705882352941</v>
      </c>
      <c r="Q87" s="1">
        <f>COUNTIFS(Table2[Sub-Sector],Table3[[#This Row],[Sub-Sector]],Table2[% Away From 52W Low],"&gt;=10")/Table3[[#This Row],[Count]]</f>
        <v>0.94117647058823528</v>
      </c>
      <c r="R87" s="1">
        <f>COUNTIFS(Table2[Sub-Sector],Table3[[#This Row],[Sub-Sector]],Table2[% Price above 20 EMA],"&gt;=0")/Table3[[#This Row],[Count]]</f>
        <v>0.35294117647058826</v>
      </c>
      <c r="S87" s="1">
        <f>COUNTIFS(Table2[Sub-Sector],Table3[[#This Row],[Sub-Sector]],Table2[% Price above 50 EMA],"&gt;=0")/Table3[[#This Row],[Count]]</f>
        <v>0.52941176470588236</v>
      </c>
      <c r="T87" s="1">
        <f>COUNTIFS(Table2[Sub-Sector],Table3[[#This Row],[Sub-Sector]],Table2[% Price above 200 EMA],"&gt;=0")/Table3[[#This Row],[Count]]</f>
        <v>0.76470588235294112</v>
      </c>
      <c r="U87" s="1">
        <f>COUNTIFS(Table2[Sub-Sector],Table3[[#This Row],[Sub-Sector]],Table2[Rate of Change - Zone],"Positive")/Table3[[#This Row],[Count]]</f>
        <v>0.29411764705882354</v>
      </c>
      <c r="V87" s="1">
        <f>COUNTIFS(Table2[Sub-Sector],Table3[[#This Row],[Sub-Sector]],Table2[Sharpe Ratio],"&gt;=0.10")/Table3[[#This Row],[Count]]</f>
        <v>0.11764705882352941</v>
      </c>
      <c r="W8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455</v>
      </c>
      <c r="X87">
        <f>_xlfn.RANK.AVG(Table3[[#This Row],[Score]],Table3[Score],1)</f>
        <v>68</v>
      </c>
      <c r="Y8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293</v>
      </c>
      <c r="Z87">
        <f>_xlfn.RANK.AVG(Table3[[#This Row],[Score 2 ]],Table3[[Score 2 ]],1)</f>
        <v>86</v>
      </c>
    </row>
    <row r="88" spans="1:26" x14ac:dyDescent="0.3">
      <c r="A88" t="s">
        <v>34</v>
      </c>
      <c r="B88">
        <f>COUNTIFS(Table2[Sub-Sector],Table3[[#This Row],[Sub-Sector]])</f>
        <v>11</v>
      </c>
      <c r="C88" s="1">
        <f>COUNTIFS(Table2[Sub-Sector],Table3[[#This Row],[Sub-Sector]],Table2[Uptrend],"Uptrend")/Table3[[#This Row],[Count]]</f>
        <v>0</v>
      </c>
      <c r="D88" s="1">
        <f>COUNTIFS(Table2[Sub-Sector],Table3[[#This Row],[Sub-Sector]],Table2[1W Return vs Nifty],"&gt;=5")/Table3[[#This Row],[Count]]</f>
        <v>9.0909090909090912E-2</v>
      </c>
      <c r="E88" s="1">
        <f>COUNTIFS(Table2[Sub-Sector],Table3[[#This Row],[Sub-Sector]],Table2[1M Return vs Nifty],"&gt;=5")/Table3[[#This Row],[Count]]</f>
        <v>9.0909090909090912E-2</v>
      </c>
      <c r="F88" s="1">
        <f>COUNTIFS(Table2[Sub-Sector],Table3[[#This Row],[Sub-Sector]],Table2[6M Return vs Nifty],"&gt;=10")/Table3[[#This Row],[Count]]</f>
        <v>0</v>
      </c>
      <c r="G88" s="1">
        <f>COUNTIFS(Table2[Sub-Sector],Table3[[#This Row],[Sub-Sector]],Table2[1Y Return vs Nifty],"&gt;=10")/Table3[[#This Row],[Count]]</f>
        <v>0.18181818181818182</v>
      </c>
      <c r="H88" s="1">
        <f>COUNTIFS(Table2[Sub-Sector],Table3[[#This Row],[Sub-Sector]],Table2[RSI Exponential â€“ 14D],"&gt;=50")/Table3[[#This Row],[Count]]</f>
        <v>0.18181818181818182</v>
      </c>
      <c r="I88" s="1">
        <f>COUNTIFS(Table2[Sub-Sector],Table3[[#This Row],[Sub-Sector]],Table2[Relative Volume],"&gt;=1")/Table3[[#This Row],[Count]]</f>
        <v>0.45454545454545453</v>
      </c>
      <c r="J88" s="1">
        <f>COUNTIFS(Table2[Sub-Sector],Table3[[#This Row],[Sub-Sector]],Table2[% Away From Day Low],"&gt;=0.05")/Table3[[#This Row],[Count]]</f>
        <v>0</v>
      </c>
      <c r="K88" s="1">
        <f>COUNTIFS(Table2[Sub-Sector],Table3[[#This Row],[Sub-Sector]],Table2[% Away From Day High],"&lt;=0.05")/Table3[[#This Row],[Count]]</f>
        <v>1</v>
      </c>
      <c r="L88" s="1">
        <f>COUNTIFS(Table2[Sub-Sector],Table3[[#This Row],[Sub-Sector]],Table2[% Away From Current Week Low],"&gt;=0.05")/Table3[[#This Row],[Count]]</f>
        <v>0.18181818181818182</v>
      </c>
      <c r="M88" s="1">
        <f>COUNTIFS(Table2[Sub-Sector],Table3[[#This Row],[Sub-Sector]],Table2[% Away From Current Week High],"&lt;=0.05")/Table3[[#This Row],[Count]]</f>
        <v>0.90909090909090906</v>
      </c>
      <c r="N88" s="1">
        <f>COUNTIFS(Table2[Sub-Sector],Table3[[#This Row],[Sub-Sector]],Table2[% Away From Current Month Low],"&gt;=0.05")/Table3[[#This Row],[Count]]</f>
        <v>0.18181818181818182</v>
      </c>
      <c r="O88" s="1">
        <f>COUNTIFS(Table2[Sub-Sector],Table3[[#This Row],[Sub-Sector]],Table2[% Away From Current Month High],"&lt;=0.05")/Table3[[#This Row],[Count]]</f>
        <v>0.45454545454545453</v>
      </c>
      <c r="P88" s="1">
        <f>COUNTIFS(Table2[Sub-Sector],Table3[[#This Row],[Sub-Sector]],Table2[% Away From 52W High],"&lt;=10")/Table3[[#This Row],[Count]]</f>
        <v>0</v>
      </c>
      <c r="Q88" s="1">
        <f>COUNTIFS(Table2[Sub-Sector],Table3[[#This Row],[Sub-Sector]],Table2[% Away From 52W Low],"&gt;=10")/Table3[[#This Row],[Count]]</f>
        <v>1</v>
      </c>
      <c r="R88" s="1">
        <f>COUNTIFS(Table2[Sub-Sector],Table3[[#This Row],[Sub-Sector]],Table2[% Price above 20 EMA],"&gt;=0")/Table3[[#This Row],[Count]]</f>
        <v>0.27272727272727271</v>
      </c>
      <c r="S88" s="1">
        <f>COUNTIFS(Table2[Sub-Sector],Table3[[#This Row],[Sub-Sector]],Table2[% Price above 50 EMA],"&gt;=0")/Table3[[#This Row],[Count]]</f>
        <v>0</v>
      </c>
      <c r="T88" s="1">
        <f>COUNTIFS(Table2[Sub-Sector],Table3[[#This Row],[Sub-Sector]],Table2[% Price above 200 EMA],"&gt;=0")/Table3[[#This Row],[Count]]</f>
        <v>0.27272727272727271</v>
      </c>
      <c r="U88" s="1">
        <f>COUNTIFS(Table2[Sub-Sector],Table3[[#This Row],[Sub-Sector]],Table2[Rate of Change - Zone],"Positive")/Table3[[#This Row],[Count]]</f>
        <v>0.27272727272727271</v>
      </c>
      <c r="V88" s="1">
        <f>COUNTIFS(Table2[Sub-Sector],Table3[[#This Row],[Sub-Sector]],Table2[Sharpe Ratio],"&gt;=0.10")/Table3[[#This Row],[Count]]</f>
        <v>0.72727272727272729</v>
      </c>
      <c r="W8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506</v>
      </c>
      <c r="X88">
        <f>_xlfn.RANK.AVG(Table3[[#This Row],[Score]],Table3[Score],1)</f>
        <v>82</v>
      </c>
      <c r="Y8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298</v>
      </c>
      <c r="Z88">
        <f>_xlfn.RANK.AVG(Table3[[#This Row],[Score 2 ]],Table3[[Score 2 ]],1)</f>
        <v>87</v>
      </c>
    </row>
    <row r="89" spans="1:26" x14ac:dyDescent="0.3">
      <c r="A89" t="s">
        <v>728</v>
      </c>
      <c r="B89">
        <f>COUNTIFS(Table2[Sub-Sector],Table3[[#This Row],[Sub-Sector]])</f>
        <v>4</v>
      </c>
      <c r="C89" s="1">
        <f>COUNTIFS(Table2[Sub-Sector],Table3[[#This Row],[Sub-Sector]],Table2[Uptrend],"Uptrend")/Table3[[#This Row],[Count]]</f>
        <v>0.25</v>
      </c>
      <c r="D89" s="1">
        <f>COUNTIFS(Table2[Sub-Sector],Table3[[#This Row],[Sub-Sector]],Table2[1W Return vs Nifty],"&gt;=5")/Table3[[#This Row],[Count]]</f>
        <v>0.25</v>
      </c>
      <c r="E89" s="1">
        <f>COUNTIFS(Table2[Sub-Sector],Table3[[#This Row],[Sub-Sector]],Table2[1M Return vs Nifty],"&gt;=5")/Table3[[#This Row],[Count]]</f>
        <v>0</v>
      </c>
      <c r="F89" s="1">
        <f>COUNTIFS(Table2[Sub-Sector],Table3[[#This Row],[Sub-Sector]],Table2[6M Return vs Nifty],"&gt;=10")/Table3[[#This Row],[Count]]</f>
        <v>0.5</v>
      </c>
      <c r="G89" s="1">
        <f>COUNTIFS(Table2[Sub-Sector],Table3[[#This Row],[Sub-Sector]],Table2[1Y Return vs Nifty],"&gt;=10")/Table3[[#This Row],[Count]]</f>
        <v>0.25</v>
      </c>
      <c r="H89" s="1">
        <f>COUNTIFS(Table2[Sub-Sector],Table3[[#This Row],[Sub-Sector]],Table2[RSI Exponential â€“ 14D],"&gt;=50")/Table3[[#This Row],[Count]]</f>
        <v>0</v>
      </c>
      <c r="I89" s="1">
        <f>COUNTIFS(Table2[Sub-Sector],Table3[[#This Row],[Sub-Sector]],Table2[Relative Volume],"&gt;=1")/Table3[[#This Row],[Count]]</f>
        <v>0.25</v>
      </c>
      <c r="J89" s="1">
        <f>COUNTIFS(Table2[Sub-Sector],Table3[[#This Row],[Sub-Sector]],Table2[% Away From Day Low],"&gt;=0.05")/Table3[[#This Row],[Count]]</f>
        <v>0</v>
      </c>
      <c r="K89" s="1">
        <f>COUNTIFS(Table2[Sub-Sector],Table3[[#This Row],[Sub-Sector]],Table2[% Away From Day High],"&lt;=0.05")/Table3[[#This Row],[Count]]</f>
        <v>1</v>
      </c>
      <c r="L89" s="1">
        <f>COUNTIFS(Table2[Sub-Sector],Table3[[#This Row],[Sub-Sector]],Table2[% Away From Current Week Low],"&gt;=0.05")/Table3[[#This Row],[Count]]</f>
        <v>0.75</v>
      </c>
      <c r="M89" s="1">
        <f>COUNTIFS(Table2[Sub-Sector],Table3[[#This Row],[Sub-Sector]],Table2[% Away From Current Week High],"&lt;=0.05")/Table3[[#This Row],[Count]]</f>
        <v>1</v>
      </c>
      <c r="N89" s="1">
        <f>COUNTIFS(Table2[Sub-Sector],Table3[[#This Row],[Sub-Sector]],Table2[% Away From Current Month Low],"&gt;=0.05")/Table3[[#This Row],[Count]]</f>
        <v>0.75</v>
      </c>
      <c r="O89" s="1">
        <f>COUNTIFS(Table2[Sub-Sector],Table3[[#This Row],[Sub-Sector]],Table2[% Away From Current Month High],"&lt;=0.05")/Table3[[#This Row],[Count]]</f>
        <v>0.5</v>
      </c>
      <c r="P89" s="1">
        <f>COUNTIFS(Table2[Sub-Sector],Table3[[#This Row],[Sub-Sector]],Table2[% Away From 52W High],"&lt;=10")/Table3[[#This Row],[Count]]</f>
        <v>0</v>
      </c>
      <c r="Q89" s="1">
        <f>COUNTIFS(Table2[Sub-Sector],Table3[[#This Row],[Sub-Sector]],Table2[% Away From 52W Low],"&gt;=10")/Table3[[#This Row],[Count]]</f>
        <v>1</v>
      </c>
      <c r="R89" s="1">
        <f>COUNTIFS(Table2[Sub-Sector],Table3[[#This Row],[Sub-Sector]],Table2[% Price above 20 EMA],"&gt;=0")/Table3[[#This Row],[Count]]</f>
        <v>0</v>
      </c>
      <c r="S89" s="1">
        <f>COUNTIFS(Table2[Sub-Sector],Table3[[#This Row],[Sub-Sector]],Table2[% Price above 50 EMA],"&gt;=0")/Table3[[#This Row],[Count]]</f>
        <v>0</v>
      </c>
      <c r="T89" s="1">
        <f>COUNTIFS(Table2[Sub-Sector],Table3[[#This Row],[Sub-Sector]],Table2[% Price above 200 EMA],"&gt;=0")/Table3[[#This Row],[Count]]</f>
        <v>0.5</v>
      </c>
      <c r="U89" s="1">
        <f>COUNTIFS(Table2[Sub-Sector],Table3[[#This Row],[Sub-Sector]],Table2[Rate of Change - Zone],"Positive")/Table3[[#This Row],[Count]]</f>
        <v>0</v>
      </c>
      <c r="V89" s="1">
        <f>COUNTIFS(Table2[Sub-Sector],Table3[[#This Row],[Sub-Sector]],Table2[Sharpe Ratio],"&gt;=0.10")/Table3[[#This Row],[Count]]</f>
        <v>0</v>
      </c>
      <c r="W8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508.5</v>
      </c>
      <c r="X89">
        <f>_xlfn.RANK.AVG(Table3[[#This Row],[Score]],Table3[Score],1)</f>
        <v>87</v>
      </c>
      <c r="Y8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304</v>
      </c>
      <c r="Z89">
        <f>_xlfn.RANK.AVG(Table3[[#This Row],[Score 2 ]],Table3[[Score 2 ]],1)</f>
        <v>88</v>
      </c>
    </row>
    <row r="90" spans="1:26" x14ac:dyDescent="0.3">
      <c r="A90" t="s">
        <v>846</v>
      </c>
      <c r="B90">
        <f>COUNTIFS(Table2[Sub-Sector],Table3[[#This Row],[Sub-Sector]])</f>
        <v>2</v>
      </c>
      <c r="C90" s="1">
        <f>COUNTIFS(Table2[Sub-Sector],Table3[[#This Row],[Sub-Sector]],Table2[Uptrend],"Uptrend")/Table3[[#This Row],[Count]]</f>
        <v>0</v>
      </c>
      <c r="D90" s="1">
        <f>COUNTIFS(Table2[Sub-Sector],Table3[[#This Row],[Sub-Sector]],Table2[1W Return vs Nifty],"&gt;=5")/Table3[[#This Row],[Count]]</f>
        <v>0</v>
      </c>
      <c r="E90" s="1">
        <f>COUNTIFS(Table2[Sub-Sector],Table3[[#This Row],[Sub-Sector]],Table2[1M Return vs Nifty],"&gt;=5")/Table3[[#This Row],[Count]]</f>
        <v>0</v>
      </c>
      <c r="F90" s="1">
        <f>COUNTIFS(Table2[Sub-Sector],Table3[[#This Row],[Sub-Sector]],Table2[6M Return vs Nifty],"&gt;=10")/Table3[[#This Row],[Count]]</f>
        <v>0</v>
      </c>
      <c r="G90" s="1">
        <f>COUNTIFS(Table2[Sub-Sector],Table3[[#This Row],[Sub-Sector]],Table2[1Y Return vs Nifty],"&gt;=10")/Table3[[#This Row],[Count]]</f>
        <v>0.5</v>
      </c>
      <c r="H90" s="1">
        <f>COUNTIFS(Table2[Sub-Sector],Table3[[#This Row],[Sub-Sector]],Table2[RSI Exponential â€“ 14D],"&gt;=50")/Table3[[#This Row],[Count]]</f>
        <v>0</v>
      </c>
      <c r="I90" s="1">
        <f>COUNTIFS(Table2[Sub-Sector],Table3[[#This Row],[Sub-Sector]],Table2[Relative Volume],"&gt;=1")/Table3[[#This Row],[Count]]</f>
        <v>0.5</v>
      </c>
      <c r="J90" s="1">
        <f>COUNTIFS(Table2[Sub-Sector],Table3[[#This Row],[Sub-Sector]],Table2[% Away From Day Low],"&gt;=0.05")/Table3[[#This Row],[Count]]</f>
        <v>0</v>
      </c>
      <c r="K90" s="1">
        <f>COUNTIFS(Table2[Sub-Sector],Table3[[#This Row],[Sub-Sector]],Table2[% Away From Day High],"&lt;=0.05")/Table3[[#This Row],[Count]]</f>
        <v>1</v>
      </c>
      <c r="L90" s="1">
        <f>COUNTIFS(Table2[Sub-Sector],Table3[[#This Row],[Sub-Sector]],Table2[% Away From Current Week Low],"&gt;=0.05")/Table3[[#This Row],[Count]]</f>
        <v>1</v>
      </c>
      <c r="M90" s="1">
        <f>COUNTIFS(Table2[Sub-Sector],Table3[[#This Row],[Sub-Sector]],Table2[% Away From Current Week High],"&lt;=0.05")/Table3[[#This Row],[Count]]</f>
        <v>1</v>
      </c>
      <c r="N90" s="1">
        <f>COUNTIFS(Table2[Sub-Sector],Table3[[#This Row],[Sub-Sector]],Table2[% Away From Current Month Low],"&gt;=0.05")/Table3[[#This Row],[Count]]</f>
        <v>1</v>
      </c>
      <c r="O90" s="1">
        <f>COUNTIFS(Table2[Sub-Sector],Table3[[#This Row],[Sub-Sector]],Table2[% Away From Current Month High],"&lt;=0.05")/Table3[[#This Row],[Count]]</f>
        <v>0.5</v>
      </c>
      <c r="P90" s="1">
        <f>COUNTIFS(Table2[Sub-Sector],Table3[[#This Row],[Sub-Sector]],Table2[% Away From 52W High],"&lt;=10")/Table3[[#This Row],[Count]]</f>
        <v>0</v>
      </c>
      <c r="Q90" s="1">
        <f>COUNTIFS(Table2[Sub-Sector],Table3[[#This Row],[Sub-Sector]],Table2[% Away From 52W Low],"&gt;=10")/Table3[[#This Row],[Count]]</f>
        <v>0.5</v>
      </c>
      <c r="R90" s="1">
        <f>COUNTIFS(Table2[Sub-Sector],Table3[[#This Row],[Sub-Sector]],Table2[% Price above 20 EMA],"&gt;=0")/Table3[[#This Row],[Count]]</f>
        <v>0</v>
      </c>
      <c r="S90" s="1">
        <f>COUNTIFS(Table2[Sub-Sector],Table3[[#This Row],[Sub-Sector]],Table2[% Price above 50 EMA],"&gt;=0")/Table3[[#This Row],[Count]]</f>
        <v>0</v>
      </c>
      <c r="T90" s="1">
        <f>COUNTIFS(Table2[Sub-Sector],Table3[[#This Row],[Sub-Sector]],Table2[% Price above 200 EMA],"&gt;=0")/Table3[[#This Row],[Count]]</f>
        <v>0.5</v>
      </c>
      <c r="U90" s="1">
        <f>COUNTIFS(Table2[Sub-Sector],Table3[[#This Row],[Sub-Sector]],Table2[Rate of Change - Zone],"Positive")/Table3[[#This Row],[Count]]</f>
        <v>0</v>
      </c>
      <c r="V90" s="1">
        <f>COUNTIFS(Table2[Sub-Sector],Table3[[#This Row],[Sub-Sector]],Table2[Sharpe Ratio],"&gt;=0.10")/Table3[[#This Row],[Count]]</f>
        <v>0</v>
      </c>
      <c r="W9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589</v>
      </c>
      <c r="X90">
        <f>_xlfn.RANK.AVG(Table3[[#This Row],[Score]],Table3[Score],1)</f>
        <v>104</v>
      </c>
      <c r="Y9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304.5</v>
      </c>
      <c r="Z90">
        <f>_xlfn.RANK.AVG(Table3[[#This Row],[Score 2 ]],Table3[[Score 2 ]],1)</f>
        <v>89</v>
      </c>
    </row>
    <row r="91" spans="1:26" x14ac:dyDescent="0.3">
      <c r="A91" t="s">
        <v>292</v>
      </c>
      <c r="B91">
        <f>COUNTIFS(Table2[Sub-Sector],Table3[[#This Row],[Sub-Sector]])</f>
        <v>6</v>
      </c>
      <c r="C91" s="1">
        <f>COUNTIFS(Table2[Sub-Sector],Table3[[#This Row],[Sub-Sector]],Table2[Uptrend],"Uptrend")/Table3[[#This Row],[Count]]</f>
        <v>0.5</v>
      </c>
      <c r="D91" s="1">
        <f>COUNTIFS(Table2[Sub-Sector],Table3[[#This Row],[Sub-Sector]],Table2[1W Return vs Nifty],"&gt;=5")/Table3[[#This Row],[Count]]</f>
        <v>0.5</v>
      </c>
      <c r="E91" s="1">
        <f>COUNTIFS(Table2[Sub-Sector],Table3[[#This Row],[Sub-Sector]],Table2[1M Return vs Nifty],"&gt;=5")/Table3[[#This Row],[Count]]</f>
        <v>0</v>
      </c>
      <c r="F91" s="1">
        <f>COUNTIFS(Table2[Sub-Sector],Table3[[#This Row],[Sub-Sector]],Table2[6M Return vs Nifty],"&gt;=10")/Table3[[#This Row],[Count]]</f>
        <v>0</v>
      </c>
      <c r="G91" s="1">
        <f>COUNTIFS(Table2[Sub-Sector],Table3[[#This Row],[Sub-Sector]],Table2[1Y Return vs Nifty],"&gt;=10")/Table3[[#This Row],[Count]]</f>
        <v>0.5</v>
      </c>
      <c r="H91" s="1">
        <f>COUNTIFS(Table2[Sub-Sector],Table3[[#This Row],[Sub-Sector]],Table2[RSI Exponential â€“ 14D],"&gt;=50")/Table3[[#This Row],[Count]]</f>
        <v>0.16666666666666666</v>
      </c>
      <c r="I91" s="1">
        <f>COUNTIFS(Table2[Sub-Sector],Table3[[#This Row],[Sub-Sector]],Table2[Relative Volume],"&gt;=1")/Table3[[#This Row],[Count]]</f>
        <v>0.16666666666666666</v>
      </c>
      <c r="J91" s="1">
        <f>COUNTIFS(Table2[Sub-Sector],Table3[[#This Row],[Sub-Sector]],Table2[% Away From Day Low],"&gt;=0.05")/Table3[[#This Row],[Count]]</f>
        <v>0</v>
      </c>
      <c r="K91" s="1">
        <f>COUNTIFS(Table2[Sub-Sector],Table3[[#This Row],[Sub-Sector]],Table2[% Away From Day High],"&lt;=0.05")/Table3[[#This Row],[Count]]</f>
        <v>1</v>
      </c>
      <c r="L91" s="1">
        <f>COUNTIFS(Table2[Sub-Sector],Table3[[#This Row],[Sub-Sector]],Table2[% Away From Current Week Low],"&gt;=0.05")/Table3[[#This Row],[Count]]</f>
        <v>0.83333333333333337</v>
      </c>
      <c r="M91" s="1">
        <f>COUNTIFS(Table2[Sub-Sector],Table3[[#This Row],[Sub-Sector]],Table2[% Away From Current Week High],"&lt;=0.05")/Table3[[#This Row],[Count]]</f>
        <v>1</v>
      </c>
      <c r="N91" s="1">
        <f>COUNTIFS(Table2[Sub-Sector],Table3[[#This Row],[Sub-Sector]],Table2[% Away From Current Month Low],"&gt;=0.05")/Table3[[#This Row],[Count]]</f>
        <v>0.83333333333333337</v>
      </c>
      <c r="O91" s="1">
        <f>COUNTIFS(Table2[Sub-Sector],Table3[[#This Row],[Sub-Sector]],Table2[% Away From Current Month High],"&lt;=0.05")/Table3[[#This Row],[Count]]</f>
        <v>1</v>
      </c>
      <c r="P91" s="1">
        <f>COUNTIFS(Table2[Sub-Sector],Table3[[#This Row],[Sub-Sector]],Table2[% Away From 52W High],"&lt;=10")/Table3[[#This Row],[Count]]</f>
        <v>0.33333333333333331</v>
      </c>
      <c r="Q91" s="1">
        <f>COUNTIFS(Table2[Sub-Sector],Table3[[#This Row],[Sub-Sector]],Table2[% Away From 52W Low],"&gt;=10")/Table3[[#This Row],[Count]]</f>
        <v>1</v>
      </c>
      <c r="R91" s="1">
        <f>COUNTIFS(Table2[Sub-Sector],Table3[[#This Row],[Sub-Sector]],Table2[% Price above 20 EMA],"&gt;=0")/Table3[[#This Row],[Count]]</f>
        <v>0.66666666666666663</v>
      </c>
      <c r="S91" s="1">
        <f>COUNTIFS(Table2[Sub-Sector],Table3[[#This Row],[Sub-Sector]],Table2[% Price above 50 EMA],"&gt;=0")/Table3[[#This Row],[Count]]</f>
        <v>0.66666666666666663</v>
      </c>
      <c r="T91" s="1">
        <f>COUNTIFS(Table2[Sub-Sector],Table3[[#This Row],[Sub-Sector]],Table2[% Price above 200 EMA],"&gt;=0")/Table3[[#This Row],[Count]]</f>
        <v>0.66666666666666663</v>
      </c>
      <c r="U91" s="1">
        <f>COUNTIFS(Table2[Sub-Sector],Table3[[#This Row],[Sub-Sector]],Table2[Rate of Change - Zone],"Positive")/Table3[[#This Row],[Count]]</f>
        <v>0.33333333333333331</v>
      </c>
      <c r="V91" s="1">
        <f>COUNTIFS(Table2[Sub-Sector],Table3[[#This Row],[Sub-Sector]],Table2[Sharpe Ratio],"&gt;=0.10")/Table3[[#This Row],[Count]]</f>
        <v>0.5</v>
      </c>
      <c r="W9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471.5</v>
      </c>
      <c r="X91">
        <f>_xlfn.RANK.AVG(Table3[[#This Row],[Score]],Table3[Score],1)</f>
        <v>72</v>
      </c>
      <c r="Y9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305.5</v>
      </c>
      <c r="Z91">
        <f>_xlfn.RANK.AVG(Table3[[#This Row],[Score 2 ]],Table3[[Score 2 ]],1)</f>
        <v>90</v>
      </c>
    </row>
    <row r="92" spans="1:26" x14ac:dyDescent="0.3">
      <c r="A92" t="s">
        <v>436</v>
      </c>
      <c r="B92">
        <f>COUNTIFS(Table2[Sub-Sector],Table3[[#This Row],[Sub-Sector]])</f>
        <v>11</v>
      </c>
      <c r="C92" s="1">
        <f>COUNTIFS(Table2[Sub-Sector],Table3[[#This Row],[Sub-Sector]],Table2[Uptrend],"Uptrend")/Table3[[#This Row],[Count]]</f>
        <v>0.27272727272727271</v>
      </c>
      <c r="D92" s="1">
        <f>COUNTIFS(Table2[Sub-Sector],Table3[[#This Row],[Sub-Sector]],Table2[1W Return vs Nifty],"&gt;=5")/Table3[[#This Row],[Count]]</f>
        <v>0.18181818181818182</v>
      </c>
      <c r="E92" s="1">
        <f>COUNTIFS(Table2[Sub-Sector],Table3[[#This Row],[Sub-Sector]],Table2[1M Return vs Nifty],"&gt;=5")/Table3[[#This Row],[Count]]</f>
        <v>9.0909090909090912E-2</v>
      </c>
      <c r="F92" s="1">
        <f>COUNTIFS(Table2[Sub-Sector],Table3[[#This Row],[Sub-Sector]],Table2[6M Return vs Nifty],"&gt;=10")/Table3[[#This Row],[Count]]</f>
        <v>9.0909090909090912E-2</v>
      </c>
      <c r="G92" s="1">
        <f>COUNTIFS(Table2[Sub-Sector],Table3[[#This Row],[Sub-Sector]],Table2[1Y Return vs Nifty],"&gt;=10")/Table3[[#This Row],[Count]]</f>
        <v>9.0909090909090912E-2</v>
      </c>
      <c r="H92" s="1">
        <f>COUNTIFS(Table2[Sub-Sector],Table3[[#This Row],[Sub-Sector]],Table2[RSI Exponential â€“ 14D],"&gt;=50")/Table3[[#This Row],[Count]]</f>
        <v>9.0909090909090912E-2</v>
      </c>
      <c r="I92" s="1">
        <f>COUNTIFS(Table2[Sub-Sector],Table3[[#This Row],[Sub-Sector]],Table2[Relative Volume],"&gt;=1")/Table3[[#This Row],[Count]]</f>
        <v>0.27272727272727271</v>
      </c>
      <c r="J92" s="1">
        <f>COUNTIFS(Table2[Sub-Sector],Table3[[#This Row],[Sub-Sector]],Table2[% Away From Day Low],"&gt;=0.05")/Table3[[#This Row],[Count]]</f>
        <v>9.0909090909090912E-2</v>
      </c>
      <c r="K92" s="1">
        <f>COUNTIFS(Table2[Sub-Sector],Table3[[#This Row],[Sub-Sector]],Table2[% Away From Day High],"&lt;=0.05")/Table3[[#This Row],[Count]]</f>
        <v>0.90909090909090906</v>
      </c>
      <c r="L92" s="1">
        <f>COUNTIFS(Table2[Sub-Sector],Table3[[#This Row],[Sub-Sector]],Table2[% Away From Current Week Low],"&gt;=0.05")/Table3[[#This Row],[Count]]</f>
        <v>0.45454545454545453</v>
      </c>
      <c r="M92" s="1">
        <f>COUNTIFS(Table2[Sub-Sector],Table3[[#This Row],[Sub-Sector]],Table2[% Away From Current Week High],"&lt;=0.05")/Table3[[#This Row],[Count]]</f>
        <v>0.90909090909090906</v>
      </c>
      <c r="N92" s="1">
        <f>COUNTIFS(Table2[Sub-Sector],Table3[[#This Row],[Sub-Sector]],Table2[% Away From Current Month Low],"&gt;=0.05")/Table3[[#This Row],[Count]]</f>
        <v>0.45454545454545453</v>
      </c>
      <c r="O92" s="1">
        <f>COUNTIFS(Table2[Sub-Sector],Table3[[#This Row],[Sub-Sector]],Table2[% Away From Current Month High],"&lt;=0.05")/Table3[[#This Row],[Count]]</f>
        <v>0.54545454545454541</v>
      </c>
      <c r="P92" s="1">
        <f>COUNTIFS(Table2[Sub-Sector],Table3[[#This Row],[Sub-Sector]],Table2[% Away From 52W High],"&lt;=10")/Table3[[#This Row],[Count]]</f>
        <v>9.0909090909090912E-2</v>
      </c>
      <c r="Q92" s="1">
        <f>COUNTIFS(Table2[Sub-Sector],Table3[[#This Row],[Sub-Sector]],Table2[% Away From 52W Low],"&gt;=10")/Table3[[#This Row],[Count]]</f>
        <v>0.63636363636363635</v>
      </c>
      <c r="R92" s="1">
        <f>COUNTIFS(Table2[Sub-Sector],Table3[[#This Row],[Sub-Sector]],Table2[% Price above 20 EMA],"&gt;=0")/Table3[[#This Row],[Count]]</f>
        <v>0.27272727272727271</v>
      </c>
      <c r="S92" s="1">
        <f>COUNTIFS(Table2[Sub-Sector],Table3[[#This Row],[Sub-Sector]],Table2[% Price above 50 EMA],"&gt;=0")/Table3[[#This Row],[Count]]</f>
        <v>0.27272727272727271</v>
      </c>
      <c r="T92" s="1">
        <f>COUNTIFS(Table2[Sub-Sector],Table3[[#This Row],[Sub-Sector]],Table2[% Price above 200 EMA],"&gt;=0")/Table3[[#This Row],[Count]]</f>
        <v>0.36363636363636365</v>
      </c>
      <c r="U92" s="1">
        <f>COUNTIFS(Table2[Sub-Sector],Table3[[#This Row],[Sub-Sector]],Table2[Rate of Change - Zone],"Positive")/Table3[[#This Row],[Count]]</f>
        <v>0.27272727272727271</v>
      </c>
      <c r="V92" s="1">
        <f>COUNTIFS(Table2[Sub-Sector],Table3[[#This Row],[Sub-Sector]],Table2[Sharpe Ratio],"&gt;=0.10")/Table3[[#This Row],[Count]]</f>
        <v>0</v>
      </c>
      <c r="W9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488</v>
      </c>
      <c r="X92">
        <f>_xlfn.RANK.AVG(Table3[[#This Row],[Score]],Table3[Score],1)</f>
        <v>77</v>
      </c>
      <c r="Y9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307.5</v>
      </c>
      <c r="Z92">
        <f>_xlfn.RANK.AVG(Table3[[#This Row],[Score 2 ]],Table3[[Score 2 ]],1)</f>
        <v>91</v>
      </c>
    </row>
    <row r="93" spans="1:26" x14ac:dyDescent="0.3">
      <c r="A93" t="s">
        <v>54</v>
      </c>
      <c r="B93">
        <f>COUNTIFS(Table2[Sub-Sector],Table3[[#This Row],[Sub-Sector]])</f>
        <v>17</v>
      </c>
      <c r="C93" s="1">
        <f>COUNTIFS(Table2[Sub-Sector],Table3[[#This Row],[Sub-Sector]],Table2[Uptrend],"Uptrend")/Table3[[#This Row],[Count]]</f>
        <v>0.58823529411764708</v>
      </c>
      <c r="D93" s="1">
        <f>COUNTIFS(Table2[Sub-Sector],Table3[[#This Row],[Sub-Sector]],Table2[1W Return vs Nifty],"&gt;=5")/Table3[[#This Row],[Count]]</f>
        <v>5.8823529411764705E-2</v>
      </c>
      <c r="E93" s="1">
        <f>COUNTIFS(Table2[Sub-Sector],Table3[[#This Row],[Sub-Sector]],Table2[1M Return vs Nifty],"&gt;=5")/Table3[[#This Row],[Count]]</f>
        <v>0.11764705882352941</v>
      </c>
      <c r="F93" s="1">
        <f>COUNTIFS(Table2[Sub-Sector],Table3[[#This Row],[Sub-Sector]],Table2[6M Return vs Nifty],"&gt;=10")/Table3[[#This Row],[Count]]</f>
        <v>0.11764705882352941</v>
      </c>
      <c r="G93" s="1">
        <f>COUNTIFS(Table2[Sub-Sector],Table3[[#This Row],[Sub-Sector]],Table2[1Y Return vs Nifty],"&gt;=10")/Table3[[#This Row],[Count]]</f>
        <v>0.29411764705882354</v>
      </c>
      <c r="H93" s="1">
        <f>COUNTIFS(Table2[Sub-Sector],Table3[[#This Row],[Sub-Sector]],Table2[RSI Exponential â€“ 14D],"&gt;=50")/Table3[[#This Row],[Count]]</f>
        <v>0.11764705882352941</v>
      </c>
      <c r="I93" s="1">
        <f>COUNTIFS(Table2[Sub-Sector],Table3[[#This Row],[Sub-Sector]],Table2[Relative Volume],"&gt;=1")/Table3[[#This Row],[Count]]</f>
        <v>0.29411764705882354</v>
      </c>
      <c r="J93" s="1">
        <f>COUNTIFS(Table2[Sub-Sector],Table3[[#This Row],[Sub-Sector]],Table2[% Away From Day Low],"&gt;=0.05")/Table3[[#This Row],[Count]]</f>
        <v>0</v>
      </c>
      <c r="K93" s="1">
        <f>COUNTIFS(Table2[Sub-Sector],Table3[[#This Row],[Sub-Sector]],Table2[% Away From Day High],"&lt;=0.05")/Table3[[#This Row],[Count]]</f>
        <v>0.94117647058823528</v>
      </c>
      <c r="L93" s="1">
        <f>COUNTIFS(Table2[Sub-Sector],Table3[[#This Row],[Sub-Sector]],Table2[% Away From Current Week Low],"&gt;=0.05")/Table3[[#This Row],[Count]]</f>
        <v>0.17647058823529413</v>
      </c>
      <c r="M93" s="1">
        <f>COUNTIFS(Table2[Sub-Sector],Table3[[#This Row],[Sub-Sector]],Table2[% Away From Current Week High],"&lt;=0.05")/Table3[[#This Row],[Count]]</f>
        <v>0.76470588235294112</v>
      </c>
      <c r="N93" s="1">
        <f>COUNTIFS(Table2[Sub-Sector],Table3[[#This Row],[Sub-Sector]],Table2[% Away From Current Month Low],"&gt;=0.05")/Table3[[#This Row],[Count]]</f>
        <v>0.17647058823529413</v>
      </c>
      <c r="O93" s="1">
        <f>COUNTIFS(Table2[Sub-Sector],Table3[[#This Row],[Sub-Sector]],Table2[% Away From Current Month High],"&lt;=0.05")/Table3[[#This Row],[Count]]</f>
        <v>0.52941176470588236</v>
      </c>
      <c r="P93" s="1">
        <f>COUNTIFS(Table2[Sub-Sector],Table3[[#This Row],[Sub-Sector]],Table2[% Away From 52W High],"&lt;=10")/Table3[[#This Row],[Count]]</f>
        <v>0.29411764705882354</v>
      </c>
      <c r="Q93" s="1">
        <f>COUNTIFS(Table2[Sub-Sector],Table3[[#This Row],[Sub-Sector]],Table2[% Away From 52W Low],"&gt;=10")/Table3[[#This Row],[Count]]</f>
        <v>0.82352941176470584</v>
      </c>
      <c r="R93" s="1">
        <f>COUNTIFS(Table2[Sub-Sector],Table3[[#This Row],[Sub-Sector]],Table2[% Price above 20 EMA],"&gt;=0")/Table3[[#This Row],[Count]]</f>
        <v>0.17647058823529413</v>
      </c>
      <c r="S93" s="1">
        <f>COUNTIFS(Table2[Sub-Sector],Table3[[#This Row],[Sub-Sector]],Table2[% Price above 50 EMA],"&gt;=0")/Table3[[#This Row],[Count]]</f>
        <v>0.41176470588235292</v>
      </c>
      <c r="T93" s="1">
        <f>COUNTIFS(Table2[Sub-Sector],Table3[[#This Row],[Sub-Sector]],Table2[% Price above 200 EMA],"&gt;=0")/Table3[[#This Row],[Count]]</f>
        <v>0.58823529411764708</v>
      </c>
      <c r="U93" s="1">
        <f>COUNTIFS(Table2[Sub-Sector],Table3[[#This Row],[Sub-Sector]],Table2[Rate of Change - Zone],"Positive")/Table3[[#This Row],[Count]]</f>
        <v>5.8823529411764705E-2</v>
      </c>
      <c r="V93" s="1">
        <f>COUNTIFS(Table2[Sub-Sector],Table3[[#This Row],[Sub-Sector]],Table2[Sharpe Ratio],"&gt;=0.10")/Table3[[#This Row],[Count]]</f>
        <v>0.11764705882352941</v>
      </c>
      <c r="W9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461.5</v>
      </c>
      <c r="X93">
        <f>_xlfn.RANK.AVG(Table3[[#This Row],[Score]],Table3[Score],1)</f>
        <v>69</v>
      </c>
      <c r="Y9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312.5</v>
      </c>
      <c r="Z93">
        <f>_xlfn.RANK.AVG(Table3[[#This Row],[Score 2 ]],Table3[[Score 2 ]],1)</f>
        <v>92</v>
      </c>
    </row>
    <row r="94" spans="1:26" x14ac:dyDescent="0.3">
      <c r="A94" t="s">
        <v>1971</v>
      </c>
      <c r="B94">
        <f>COUNTIFS(Table2[Sub-Sector],Table3[[#This Row],[Sub-Sector]])</f>
        <v>3</v>
      </c>
      <c r="C94" s="1">
        <f>COUNTIFS(Table2[Sub-Sector],Table3[[#This Row],[Sub-Sector]],Table2[Uptrend],"Uptrend")/Table3[[#This Row],[Count]]</f>
        <v>0</v>
      </c>
      <c r="D94" s="1">
        <f>COUNTIFS(Table2[Sub-Sector],Table3[[#This Row],[Sub-Sector]],Table2[1W Return vs Nifty],"&gt;=5")/Table3[[#This Row],[Count]]</f>
        <v>0</v>
      </c>
      <c r="E94" s="1">
        <f>COUNTIFS(Table2[Sub-Sector],Table3[[#This Row],[Sub-Sector]],Table2[1M Return vs Nifty],"&gt;=5")/Table3[[#This Row],[Count]]</f>
        <v>0</v>
      </c>
      <c r="F94" s="1">
        <f>COUNTIFS(Table2[Sub-Sector],Table3[[#This Row],[Sub-Sector]],Table2[6M Return vs Nifty],"&gt;=10")/Table3[[#This Row],[Count]]</f>
        <v>0</v>
      </c>
      <c r="G94" s="1">
        <f>COUNTIFS(Table2[Sub-Sector],Table3[[#This Row],[Sub-Sector]],Table2[1Y Return vs Nifty],"&gt;=10")/Table3[[#This Row],[Count]]</f>
        <v>0</v>
      </c>
      <c r="H94" s="1">
        <f>COUNTIFS(Table2[Sub-Sector],Table3[[#This Row],[Sub-Sector]],Table2[RSI Exponential â€“ 14D],"&gt;=50")/Table3[[#This Row],[Count]]</f>
        <v>0.33333333333333331</v>
      </c>
      <c r="I94" s="1">
        <f>COUNTIFS(Table2[Sub-Sector],Table3[[#This Row],[Sub-Sector]],Table2[Relative Volume],"&gt;=1")/Table3[[#This Row],[Count]]</f>
        <v>0.33333333333333331</v>
      </c>
      <c r="J94" s="1">
        <f>COUNTIFS(Table2[Sub-Sector],Table3[[#This Row],[Sub-Sector]],Table2[% Away From Day Low],"&gt;=0.05")/Table3[[#This Row],[Count]]</f>
        <v>0</v>
      </c>
      <c r="K94" s="1">
        <f>COUNTIFS(Table2[Sub-Sector],Table3[[#This Row],[Sub-Sector]],Table2[% Away From Day High],"&lt;=0.05")/Table3[[#This Row],[Count]]</f>
        <v>1</v>
      </c>
      <c r="L94" s="1">
        <f>COUNTIFS(Table2[Sub-Sector],Table3[[#This Row],[Sub-Sector]],Table2[% Away From Current Week Low],"&gt;=0.05")/Table3[[#This Row],[Count]]</f>
        <v>0.66666666666666663</v>
      </c>
      <c r="M94" s="1">
        <f>COUNTIFS(Table2[Sub-Sector],Table3[[#This Row],[Sub-Sector]],Table2[% Away From Current Week High],"&lt;=0.05")/Table3[[#This Row],[Count]]</f>
        <v>1</v>
      </c>
      <c r="N94" s="1">
        <f>COUNTIFS(Table2[Sub-Sector],Table3[[#This Row],[Sub-Sector]],Table2[% Away From Current Month Low],"&gt;=0.05")/Table3[[#This Row],[Count]]</f>
        <v>0.66666666666666663</v>
      </c>
      <c r="O94" s="1">
        <f>COUNTIFS(Table2[Sub-Sector],Table3[[#This Row],[Sub-Sector]],Table2[% Away From Current Month High],"&lt;=0.05")/Table3[[#This Row],[Count]]</f>
        <v>0</v>
      </c>
      <c r="P94" s="1">
        <f>COUNTIFS(Table2[Sub-Sector],Table3[[#This Row],[Sub-Sector]],Table2[% Away From 52W High],"&lt;=10")/Table3[[#This Row],[Count]]</f>
        <v>0</v>
      </c>
      <c r="Q94" s="1">
        <f>COUNTIFS(Table2[Sub-Sector],Table3[[#This Row],[Sub-Sector]],Table2[% Away From 52W Low],"&gt;=10")/Table3[[#This Row],[Count]]</f>
        <v>1</v>
      </c>
      <c r="R94" s="1">
        <f>COUNTIFS(Table2[Sub-Sector],Table3[[#This Row],[Sub-Sector]],Table2[% Price above 20 EMA],"&gt;=0")/Table3[[#This Row],[Count]]</f>
        <v>0.33333333333333331</v>
      </c>
      <c r="S94" s="1">
        <f>COUNTIFS(Table2[Sub-Sector],Table3[[#This Row],[Sub-Sector]],Table2[% Price above 50 EMA],"&gt;=0")/Table3[[#This Row],[Count]]</f>
        <v>0</v>
      </c>
      <c r="T94" s="1">
        <f>COUNTIFS(Table2[Sub-Sector],Table3[[#This Row],[Sub-Sector]],Table2[% Price above 200 EMA],"&gt;=0")/Table3[[#This Row],[Count]]</f>
        <v>0.33333333333333331</v>
      </c>
      <c r="U94" s="1">
        <f>COUNTIFS(Table2[Sub-Sector],Table3[[#This Row],[Sub-Sector]],Table2[Rate of Change - Zone],"Positive")/Table3[[#This Row],[Count]]</f>
        <v>0.33333333333333331</v>
      </c>
      <c r="V94" s="1">
        <f>COUNTIFS(Table2[Sub-Sector],Table3[[#This Row],[Sub-Sector]],Table2[Sharpe Ratio],"&gt;=0.10")/Table3[[#This Row],[Count]]</f>
        <v>0</v>
      </c>
      <c r="W9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601</v>
      </c>
      <c r="X94">
        <f>_xlfn.RANK.AVG(Table3[[#This Row],[Score]],Table3[Score],1)</f>
        <v>106</v>
      </c>
      <c r="Y9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316.5</v>
      </c>
      <c r="Z94">
        <f>_xlfn.RANK.AVG(Table3[[#This Row],[Score 2 ]],Table3[[Score 2 ]],1)</f>
        <v>93</v>
      </c>
    </row>
    <row r="95" spans="1:26" x14ac:dyDescent="0.3">
      <c r="A95" t="s">
        <v>1151</v>
      </c>
      <c r="B95">
        <f>COUNTIFS(Table2[Sub-Sector],Table3[[#This Row],[Sub-Sector]])</f>
        <v>2</v>
      </c>
      <c r="C95" s="1">
        <f>COUNTIFS(Table2[Sub-Sector],Table3[[#This Row],[Sub-Sector]],Table2[Uptrend],"Uptrend")/Table3[[#This Row],[Count]]</f>
        <v>0.5</v>
      </c>
      <c r="D95" s="1">
        <f>COUNTIFS(Table2[Sub-Sector],Table3[[#This Row],[Sub-Sector]],Table2[1W Return vs Nifty],"&gt;=5")/Table3[[#This Row],[Count]]</f>
        <v>0</v>
      </c>
      <c r="E95" s="1">
        <f>COUNTIFS(Table2[Sub-Sector],Table3[[#This Row],[Sub-Sector]],Table2[1M Return vs Nifty],"&gt;=5")/Table3[[#This Row],[Count]]</f>
        <v>0</v>
      </c>
      <c r="F95" s="1">
        <f>COUNTIFS(Table2[Sub-Sector],Table3[[#This Row],[Sub-Sector]],Table2[6M Return vs Nifty],"&gt;=10")/Table3[[#This Row],[Count]]</f>
        <v>0.5</v>
      </c>
      <c r="G95" s="1">
        <f>COUNTIFS(Table2[Sub-Sector],Table3[[#This Row],[Sub-Sector]],Table2[1Y Return vs Nifty],"&gt;=10")/Table3[[#This Row],[Count]]</f>
        <v>0.5</v>
      </c>
      <c r="H95" s="1">
        <f>COUNTIFS(Table2[Sub-Sector],Table3[[#This Row],[Sub-Sector]],Table2[RSI Exponential â€“ 14D],"&gt;=50")/Table3[[#This Row],[Count]]</f>
        <v>0</v>
      </c>
      <c r="I95" s="1">
        <f>COUNTIFS(Table2[Sub-Sector],Table3[[#This Row],[Sub-Sector]],Table2[Relative Volume],"&gt;=1")/Table3[[#This Row],[Count]]</f>
        <v>0</v>
      </c>
      <c r="J95" s="1">
        <f>COUNTIFS(Table2[Sub-Sector],Table3[[#This Row],[Sub-Sector]],Table2[% Away From Day Low],"&gt;=0.05")/Table3[[#This Row],[Count]]</f>
        <v>0</v>
      </c>
      <c r="K95" s="1">
        <f>COUNTIFS(Table2[Sub-Sector],Table3[[#This Row],[Sub-Sector]],Table2[% Away From Day High],"&lt;=0.05")/Table3[[#This Row],[Count]]</f>
        <v>1</v>
      </c>
      <c r="L95" s="1">
        <f>COUNTIFS(Table2[Sub-Sector],Table3[[#This Row],[Sub-Sector]],Table2[% Away From Current Week Low],"&gt;=0.05")/Table3[[#This Row],[Count]]</f>
        <v>0.5</v>
      </c>
      <c r="M95" s="1">
        <f>COUNTIFS(Table2[Sub-Sector],Table3[[#This Row],[Sub-Sector]],Table2[% Away From Current Week High],"&lt;=0.05")/Table3[[#This Row],[Count]]</f>
        <v>1</v>
      </c>
      <c r="N95" s="1">
        <f>COUNTIFS(Table2[Sub-Sector],Table3[[#This Row],[Sub-Sector]],Table2[% Away From Current Month Low],"&gt;=0.05")/Table3[[#This Row],[Count]]</f>
        <v>0.5</v>
      </c>
      <c r="O95" s="1">
        <f>COUNTIFS(Table2[Sub-Sector],Table3[[#This Row],[Sub-Sector]],Table2[% Away From Current Month High],"&lt;=0.05")/Table3[[#This Row],[Count]]</f>
        <v>1</v>
      </c>
      <c r="P95" s="1">
        <f>COUNTIFS(Table2[Sub-Sector],Table3[[#This Row],[Sub-Sector]],Table2[% Away From 52W High],"&lt;=10")/Table3[[#This Row],[Count]]</f>
        <v>0</v>
      </c>
      <c r="Q95" s="1">
        <f>COUNTIFS(Table2[Sub-Sector],Table3[[#This Row],[Sub-Sector]],Table2[% Away From 52W Low],"&gt;=10")/Table3[[#This Row],[Count]]</f>
        <v>1</v>
      </c>
      <c r="R95" s="1">
        <f>COUNTIFS(Table2[Sub-Sector],Table3[[#This Row],[Sub-Sector]],Table2[% Price above 20 EMA],"&gt;=0")/Table3[[#This Row],[Count]]</f>
        <v>0</v>
      </c>
      <c r="S95" s="1">
        <f>COUNTIFS(Table2[Sub-Sector],Table3[[#This Row],[Sub-Sector]],Table2[% Price above 50 EMA],"&gt;=0")/Table3[[#This Row],[Count]]</f>
        <v>0</v>
      </c>
      <c r="T95" s="1">
        <f>COUNTIFS(Table2[Sub-Sector],Table3[[#This Row],[Sub-Sector]],Table2[% Price above 200 EMA],"&gt;=0")/Table3[[#This Row],[Count]]</f>
        <v>1</v>
      </c>
      <c r="U95" s="1">
        <f>COUNTIFS(Table2[Sub-Sector],Table3[[#This Row],[Sub-Sector]],Table2[Rate of Change - Zone],"Positive")/Table3[[#This Row],[Count]]</f>
        <v>0</v>
      </c>
      <c r="V95" s="1">
        <f>COUNTIFS(Table2[Sub-Sector],Table3[[#This Row],[Sub-Sector]],Table2[Sharpe Ratio],"&gt;=0.10")/Table3[[#This Row],[Count]]</f>
        <v>0</v>
      </c>
      <c r="W9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559.5</v>
      </c>
      <c r="X95">
        <f>_xlfn.RANK.AVG(Table3[[#This Row],[Score]],Table3[Score],1)</f>
        <v>100</v>
      </c>
      <c r="Y9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317</v>
      </c>
      <c r="Z95">
        <f>_xlfn.RANK.AVG(Table3[[#This Row],[Score 2 ]],Table3[[Score 2 ]],1)</f>
        <v>94</v>
      </c>
    </row>
    <row r="96" spans="1:26" x14ac:dyDescent="0.3">
      <c r="A96" t="s">
        <v>496</v>
      </c>
      <c r="B96">
        <f>COUNTIFS(Table2[Sub-Sector],Table3[[#This Row],[Sub-Sector]])</f>
        <v>1</v>
      </c>
      <c r="C96" s="1">
        <f>COUNTIFS(Table2[Sub-Sector],Table3[[#This Row],[Sub-Sector]],Table2[Uptrend],"Uptrend")/Table3[[#This Row],[Count]]</f>
        <v>1</v>
      </c>
      <c r="D96" s="1">
        <f>COUNTIFS(Table2[Sub-Sector],Table3[[#This Row],[Sub-Sector]],Table2[1W Return vs Nifty],"&gt;=5")/Table3[[#This Row],[Count]]</f>
        <v>0</v>
      </c>
      <c r="E96" s="1">
        <f>COUNTIFS(Table2[Sub-Sector],Table3[[#This Row],[Sub-Sector]],Table2[1M Return vs Nifty],"&gt;=5")/Table3[[#This Row],[Count]]</f>
        <v>0</v>
      </c>
      <c r="F96" s="1">
        <f>COUNTIFS(Table2[Sub-Sector],Table3[[#This Row],[Sub-Sector]],Table2[6M Return vs Nifty],"&gt;=10")/Table3[[#This Row],[Count]]</f>
        <v>1</v>
      </c>
      <c r="G96" s="1">
        <f>COUNTIFS(Table2[Sub-Sector],Table3[[#This Row],[Sub-Sector]],Table2[1Y Return vs Nifty],"&gt;=10")/Table3[[#This Row],[Count]]</f>
        <v>0</v>
      </c>
      <c r="H96" s="1">
        <f>COUNTIFS(Table2[Sub-Sector],Table3[[#This Row],[Sub-Sector]],Table2[RSI Exponential â€“ 14D],"&gt;=50")/Table3[[#This Row],[Count]]</f>
        <v>0</v>
      </c>
      <c r="I96" s="1">
        <f>COUNTIFS(Table2[Sub-Sector],Table3[[#This Row],[Sub-Sector]],Table2[Relative Volume],"&gt;=1")/Table3[[#This Row],[Count]]</f>
        <v>0</v>
      </c>
      <c r="J96" s="1">
        <f>COUNTIFS(Table2[Sub-Sector],Table3[[#This Row],[Sub-Sector]],Table2[% Away From Day Low],"&gt;=0.05")/Table3[[#This Row],[Count]]</f>
        <v>0</v>
      </c>
      <c r="K96" s="1">
        <f>COUNTIFS(Table2[Sub-Sector],Table3[[#This Row],[Sub-Sector]],Table2[% Away From Day High],"&lt;=0.05")/Table3[[#This Row],[Count]]</f>
        <v>1</v>
      </c>
      <c r="L96" s="1">
        <f>COUNTIFS(Table2[Sub-Sector],Table3[[#This Row],[Sub-Sector]],Table2[% Away From Current Week Low],"&gt;=0.05")/Table3[[#This Row],[Count]]</f>
        <v>1</v>
      </c>
      <c r="M96" s="1">
        <f>COUNTIFS(Table2[Sub-Sector],Table3[[#This Row],[Sub-Sector]],Table2[% Away From Current Week High],"&lt;=0.05")/Table3[[#This Row],[Count]]</f>
        <v>1</v>
      </c>
      <c r="N96" s="1">
        <f>COUNTIFS(Table2[Sub-Sector],Table3[[#This Row],[Sub-Sector]],Table2[% Away From Current Month Low],"&gt;=0.05")/Table3[[#This Row],[Count]]</f>
        <v>1</v>
      </c>
      <c r="O96" s="1">
        <f>COUNTIFS(Table2[Sub-Sector],Table3[[#This Row],[Sub-Sector]],Table2[% Away From Current Month High],"&lt;=0.05")/Table3[[#This Row],[Count]]</f>
        <v>0</v>
      </c>
      <c r="P96" s="1">
        <f>COUNTIFS(Table2[Sub-Sector],Table3[[#This Row],[Sub-Sector]],Table2[% Away From 52W High],"&lt;=10")/Table3[[#This Row],[Count]]</f>
        <v>1</v>
      </c>
      <c r="Q96" s="1">
        <f>COUNTIFS(Table2[Sub-Sector],Table3[[#This Row],[Sub-Sector]],Table2[% Away From 52W Low],"&gt;=10")/Table3[[#This Row],[Count]]</f>
        <v>1</v>
      </c>
      <c r="R96" s="1">
        <f>COUNTIFS(Table2[Sub-Sector],Table3[[#This Row],[Sub-Sector]],Table2[% Price above 20 EMA],"&gt;=0")/Table3[[#This Row],[Count]]</f>
        <v>1</v>
      </c>
      <c r="S96" s="1">
        <f>COUNTIFS(Table2[Sub-Sector],Table3[[#This Row],[Sub-Sector]],Table2[% Price above 50 EMA],"&gt;=0")/Table3[[#This Row],[Count]]</f>
        <v>1</v>
      </c>
      <c r="T96" s="1">
        <f>COUNTIFS(Table2[Sub-Sector],Table3[[#This Row],[Sub-Sector]],Table2[% Price above 200 EMA],"&gt;=0")/Table3[[#This Row],[Count]]</f>
        <v>1</v>
      </c>
      <c r="U96" s="1">
        <f>COUNTIFS(Table2[Sub-Sector],Table3[[#This Row],[Sub-Sector]],Table2[Rate of Change - Zone],"Positive")/Table3[[#This Row],[Count]]</f>
        <v>0</v>
      </c>
      <c r="V96" s="1">
        <f>COUNTIFS(Table2[Sub-Sector],Table3[[#This Row],[Sub-Sector]],Table2[Sharpe Ratio],"&gt;=0.10")/Table3[[#This Row],[Count]]</f>
        <v>1</v>
      </c>
      <c r="W9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508.5</v>
      </c>
      <c r="X96">
        <f>_xlfn.RANK.AVG(Table3[[#This Row],[Score]],Table3[Score],1)</f>
        <v>87</v>
      </c>
      <c r="Y9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321.5</v>
      </c>
      <c r="Z96">
        <f>_xlfn.RANK.AVG(Table3[[#This Row],[Score 2 ]],Table3[[Score 2 ]],1)</f>
        <v>95.5</v>
      </c>
    </row>
    <row r="97" spans="1:26" x14ac:dyDescent="0.3">
      <c r="A97" t="s">
        <v>524</v>
      </c>
      <c r="B97">
        <f>COUNTIFS(Table2[Sub-Sector],Table3[[#This Row],[Sub-Sector]])</f>
        <v>1</v>
      </c>
      <c r="C97" s="1">
        <f>COUNTIFS(Table2[Sub-Sector],Table3[[#This Row],[Sub-Sector]],Table2[Uptrend],"Uptrend")/Table3[[#This Row],[Count]]</f>
        <v>1</v>
      </c>
      <c r="D97" s="1">
        <f>COUNTIFS(Table2[Sub-Sector],Table3[[#This Row],[Sub-Sector]],Table2[1W Return vs Nifty],"&gt;=5")/Table3[[#This Row],[Count]]</f>
        <v>0</v>
      </c>
      <c r="E97" s="1">
        <f>COUNTIFS(Table2[Sub-Sector],Table3[[#This Row],[Sub-Sector]],Table2[1M Return vs Nifty],"&gt;=5")/Table3[[#This Row],[Count]]</f>
        <v>0</v>
      </c>
      <c r="F97" s="1">
        <f>COUNTIFS(Table2[Sub-Sector],Table3[[#This Row],[Sub-Sector]],Table2[6M Return vs Nifty],"&gt;=10")/Table3[[#This Row],[Count]]</f>
        <v>1</v>
      </c>
      <c r="G97" s="1">
        <f>COUNTIFS(Table2[Sub-Sector],Table3[[#This Row],[Sub-Sector]],Table2[1Y Return vs Nifty],"&gt;=10")/Table3[[#This Row],[Count]]</f>
        <v>0</v>
      </c>
      <c r="H97" s="1">
        <f>COUNTIFS(Table2[Sub-Sector],Table3[[#This Row],[Sub-Sector]],Table2[RSI Exponential â€“ 14D],"&gt;=50")/Table3[[#This Row],[Count]]</f>
        <v>0</v>
      </c>
      <c r="I97" s="1">
        <f>COUNTIFS(Table2[Sub-Sector],Table3[[#This Row],[Sub-Sector]],Table2[Relative Volume],"&gt;=1")/Table3[[#This Row],[Count]]</f>
        <v>0</v>
      </c>
      <c r="J97" s="1">
        <f>COUNTIFS(Table2[Sub-Sector],Table3[[#This Row],[Sub-Sector]],Table2[% Away From Day Low],"&gt;=0.05")/Table3[[#This Row],[Count]]</f>
        <v>0</v>
      </c>
      <c r="K97" s="1">
        <f>COUNTIFS(Table2[Sub-Sector],Table3[[#This Row],[Sub-Sector]],Table2[% Away From Day High],"&lt;=0.05")/Table3[[#This Row],[Count]]</f>
        <v>1</v>
      </c>
      <c r="L97" s="1">
        <f>COUNTIFS(Table2[Sub-Sector],Table3[[#This Row],[Sub-Sector]],Table2[% Away From Current Week Low],"&gt;=0.05")/Table3[[#This Row],[Count]]</f>
        <v>0</v>
      </c>
      <c r="M97" s="1">
        <f>COUNTIFS(Table2[Sub-Sector],Table3[[#This Row],[Sub-Sector]],Table2[% Away From Current Week High],"&lt;=0.05")/Table3[[#This Row],[Count]]</f>
        <v>1</v>
      </c>
      <c r="N97" s="1">
        <f>COUNTIFS(Table2[Sub-Sector],Table3[[#This Row],[Sub-Sector]],Table2[% Away From Current Month Low],"&gt;=0.05")/Table3[[#This Row],[Count]]</f>
        <v>0</v>
      </c>
      <c r="O97" s="1">
        <f>COUNTIFS(Table2[Sub-Sector],Table3[[#This Row],[Sub-Sector]],Table2[% Away From Current Month High],"&lt;=0.05")/Table3[[#This Row],[Count]]</f>
        <v>0</v>
      </c>
      <c r="P97" s="1">
        <f>COUNTIFS(Table2[Sub-Sector],Table3[[#This Row],[Sub-Sector]],Table2[% Away From 52W High],"&lt;=10")/Table3[[#This Row],[Count]]</f>
        <v>0</v>
      </c>
      <c r="Q97" s="1">
        <f>COUNTIFS(Table2[Sub-Sector],Table3[[#This Row],[Sub-Sector]],Table2[% Away From 52W Low],"&gt;=10")/Table3[[#This Row],[Count]]</f>
        <v>1</v>
      </c>
      <c r="R97" s="1">
        <f>COUNTIFS(Table2[Sub-Sector],Table3[[#This Row],[Sub-Sector]],Table2[% Price above 20 EMA],"&gt;=0")/Table3[[#This Row],[Count]]</f>
        <v>0</v>
      </c>
      <c r="S97" s="1">
        <f>COUNTIFS(Table2[Sub-Sector],Table3[[#This Row],[Sub-Sector]],Table2[% Price above 50 EMA],"&gt;=0")/Table3[[#This Row],[Count]]</f>
        <v>0</v>
      </c>
      <c r="T97" s="1">
        <f>COUNTIFS(Table2[Sub-Sector],Table3[[#This Row],[Sub-Sector]],Table2[% Price above 200 EMA],"&gt;=0")/Table3[[#This Row],[Count]]</f>
        <v>1</v>
      </c>
      <c r="U97" s="1">
        <f>COUNTIFS(Table2[Sub-Sector],Table3[[#This Row],[Sub-Sector]],Table2[Rate of Change - Zone],"Positive")/Table3[[#This Row],[Count]]</f>
        <v>0</v>
      </c>
      <c r="V97" s="1">
        <f>COUNTIFS(Table2[Sub-Sector],Table3[[#This Row],[Sub-Sector]],Table2[Sharpe Ratio],"&gt;=0.10")/Table3[[#This Row],[Count]]</f>
        <v>0</v>
      </c>
      <c r="W9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508.5</v>
      </c>
      <c r="X97">
        <f>_xlfn.RANK.AVG(Table3[[#This Row],[Score]],Table3[Score],1)</f>
        <v>87</v>
      </c>
      <c r="Y9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321.5</v>
      </c>
      <c r="Z97">
        <f>_xlfn.RANK.AVG(Table3[[#This Row],[Score 2 ]],Table3[[Score 2 ]],1)</f>
        <v>95.5</v>
      </c>
    </row>
    <row r="98" spans="1:26" x14ac:dyDescent="0.3">
      <c r="A98" t="s">
        <v>1221</v>
      </c>
      <c r="B98">
        <f>COUNTIFS(Table2[Sub-Sector],Table3[[#This Row],[Sub-Sector]])</f>
        <v>2</v>
      </c>
      <c r="C98" s="1">
        <f>COUNTIFS(Table2[Sub-Sector],Table3[[#This Row],[Sub-Sector]],Table2[Uptrend],"Uptrend")/Table3[[#This Row],[Count]]</f>
        <v>0</v>
      </c>
      <c r="D98" s="1">
        <f>COUNTIFS(Table2[Sub-Sector],Table3[[#This Row],[Sub-Sector]],Table2[1W Return vs Nifty],"&gt;=5")/Table3[[#This Row],[Count]]</f>
        <v>0</v>
      </c>
      <c r="E98" s="1">
        <f>COUNTIFS(Table2[Sub-Sector],Table3[[#This Row],[Sub-Sector]],Table2[1M Return vs Nifty],"&gt;=5")/Table3[[#This Row],[Count]]</f>
        <v>0</v>
      </c>
      <c r="F98" s="1">
        <f>COUNTIFS(Table2[Sub-Sector],Table3[[#This Row],[Sub-Sector]],Table2[6M Return vs Nifty],"&gt;=10")/Table3[[#This Row],[Count]]</f>
        <v>0</v>
      </c>
      <c r="G98" s="1">
        <f>COUNTIFS(Table2[Sub-Sector],Table3[[#This Row],[Sub-Sector]],Table2[1Y Return vs Nifty],"&gt;=10")/Table3[[#This Row],[Count]]</f>
        <v>0</v>
      </c>
      <c r="H98" s="1">
        <f>COUNTIFS(Table2[Sub-Sector],Table3[[#This Row],[Sub-Sector]],Table2[RSI Exponential â€“ 14D],"&gt;=50")/Table3[[#This Row],[Count]]</f>
        <v>0</v>
      </c>
      <c r="I98" s="1">
        <f>COUNTIFS(Table2[Sub-Sector],Table3[[#This Row],[Sub-Sector]],Table2[Relative Volume],"&gt;=1")/Table3[[#This Row],[Count]]</f>
        <v>1</v>
      </c>
      <c r="J98" s="1">
        <f>COUNTIFS(Table2[Sub-Sector],Table3[[#This Row],[Sub-Sector]],Table2[% Away From Day Low],"&gt;=0.05")/Table3[[#This Row],[Count]]</f>
        <v>0</v>
      </c>
      <c r="K98" s="1">
        <f>COUNTIFS(Table2[Sub-Sector],Table3[[#This Row],[Sub-Sector]],Table2[% Away From Day High],"&lt;=0.05")/Table3[[#This Row],[Count]]</f>
        <v>0.5</v>
      </c>
      <c r="L98" s="1">
        <f>COUNTIFS(Table2[Sub-Sector],Table3[[#This Row],[Sub-Sector]],Table2[% Away From Current Week Low],"&gt;=0.05")/Table3[[#This Row],[Count]]</f>
        <v>0.5</v>
      </c>
      <c r="M98" s="1">
        <f>COUNTIFS(Table2[Sub-Sector],Table3[[#This Row],[Sub-Sector]],Table2[% Away From Current Week High],"&lt;=0.05")/Table3[[#This Row],[Count]]</f>
        <v>0.5</v>
      </c>
      <c r="N98" s="1">
        <f>COUNTIFS(Table2[Sub-Sector],Table3[[#This Row],[Sub-Sector]],Table2[% Away From Current Month Low],"&gt;=0.05")/Table3[[#This Row],[Count]]</f>
        <v>0.5</v>
      </c>
      <c r="O98" s="1">
        <f>COUNTIFS(Table2[Sub-Sector],Table3[[#This Row],[Sub-Sector]],Table2[% Away From Current Month High],"&lt;=0.05")/Table3[[#This Row],[Count]]</f>
        <v>0.5</v>
      </c>
      <c r="P98" s="1">
        <f>COUNTIFS(Table2[Sub-Sector],Table3[[#This Row],[Sub-Sector]],Table2[% Away From 52W High],"&lt;=10")/Table3[[#This Row],[Count]]</f>
        <v>0</v>
      </c>
      <c r="Q98" s="1">
        <f>COUNTIFS(Table2[Sub-Sector],Table3[[#This Row],[Sub-Sector]],Table2[% Away From 52W Low],"&gt;=10")/Table3[[#This Row],[Count]]</f>
        <v>0</v>
      </c>
      <c r="R98" s="1">
        <f>COUNTIFS(Table2[Sub-Sector],Table3[[#This Row],[Sub-Sector]],Table2[% Price above 20 EMA],"&gt;=0")/Table3[[#This Row],[Count]]</f>
        <v>0.5</v>
      </c>
      <c r="S98" s="1">
        <f>COUNTIFS(Table2[Sub-Sector],Table3[[#This Row],[Sub-Sector]],Table2[% Price above 50 EMA],"&gt;=0")/Table3[[#This Row],[Count]]</f>
        <v>0</v>
      </c>
      <c r="T98" s="1">
        <f>COUNTIFS(Table2[Sub-Sector],Table3[[#This Row],[Sub-Sector]],Table2[% Price above 200 EMA],"&gt;=0")/Table3[[#This Row],[Count]]</f>
        <v>0</v>
      </c>
      <c r="U98" s="1">
        <f>COUNTIFS(Table2[Sub-Sector],Table3[[#This Row],[Sub-Sector]],Table2[Rate of Change - Zone],"Positive")/Table3[[#This Row],[Count]]</f>
        <v>0</v>
      </c>
      <c r="V98" s="1">
        <f>COUNTIFS(Table2[Sub-Sector],Table3[[#This Row],[Sub-Sector]],Table2[Sharpe Ratio],"&gt;=0.10")/Table3[[#This Row],[Count]]</f>
        <v>0</v>
      </c>
      <c r="W9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608.5</v>
      </c>
      <c r="X98">
        <f>_xlfn.RANK.AVG(Table3[[#This Row],[Score]],Table3[Score],1)</f>
        <v>111</v>
      </c>
      <c r="Y9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324</v>
      </c>
      <c r="Z98">
        <f>_xlfn.RANK.AVG(Table3[[#This Row],[Score 2 ]],Table3[[Score 2 ]],1)</f>
        <v>97</v>
      </c>
    </row>
    <row r="99" spans="1:26" x14ac:dyDescent="0.3">
      <c r="A99" t="s">
        <v>92</v>
      </c>
      <c r="B99">
        <f>COUNTIFS(Table2[Sub-Sector],Table3[[#This Row],[Sub-Sector]])</f>
        <v>1</v>
      </c>
      <c r="C99" s="1">
        <f>COUNTIFS(Table2[Sub-Sector],Table3[[#This Row],[Sub-Sector]],Table2[Uptrend],"Uptrend")/Table3[[#This Row],[Count]]</f>
        <v>0</v>
      </c>
      <c r="D99" s="1">
        <f>COUNTIFS(Table2[Sub-Sector],Table3[[#This Row],[Sub-Sector]],Table2[1W Return vs Nifty],"&gt;=5")/Table3[[#This Row],[Count]]</f>
        <v>0</v>
      </c>
      <c r="E99" s="1">
        <f>COUNTIFS(Table2[Sub-Sector],Table3[[#This Row],[Sub-Sector]],Table2[1M Return vs Nifty],"&gt;=5")/Table3[[#This Row],[Count]]</f>
        <v>0</v>
      </c>
      <c r="F99" s="1">
        <f>COUNTIFS(Table2[Sub-Sector],Table3[[#This Row],[Sub-Sector]],Table2[6M Return vs Nifty],"&gt;=10")/Table3[[#This Row],[Count]]</f>
        <v>0</v>
      </c>
      <c r="G99" s="1">
        <f>COUNTIFS(Table2[Sub-Sector],Table3[[#This Row],[Sub-Sector]],Table2[1Y Return vs Nifty],"&gt;=10")/Table3[[#This Row],[Count]]</f>
        <v>1</v>
      </c>
      <c r="H99" s="1">
        <f>COUNTIFS(Table2[Sub-Sector],Table3[[#This Row],[Sub-Sector]],Table2[RSI Exponential â€“ 14D],"&gt;=50")/Table3[[#This Row],[Count]]</f>
        <v>0</v>
      </c>
      <c r="I99" s="1">
        <f>COUNTIFS(Table2[Sub-Sector],Table3[[#This Row],[Sub-Sector]],Table2[Relative Volume],"&gt;=1")/Table3[[#This Row],[Count]]</f>
        <v>0</v>
      </c>
      <c r="J99" s="1">
        <f>COUNTIFS(Table2[Sub-Sector],Table3[[#This Row],[Sub-Sector]],Table2[% Away From Day Low],"&gt;=0.05")/Table3[[#This Row],[Count]]</f>
        <v>0</v>
      </c>
      <c r="K99" s="1">
        <f>COUNTIFS(Table2[Sub-Sector],Table3[[#This Row],[Sub-Sector]],Table2[% Away From Day High],"&lt;=0.05")/Table3[[#This Row],[Count]]</f>
        <v>1</v>
      </c>
      <c r="L99" s="1">
        <f>COUNTIFS(Table2[Sub-Sector],Table3[[#This Row],[Sub-Sector]],Table2[% Away From Current Week Low],"&gt;=0.05")/Table3[[#This Row],[Count]]</f>
        <v>0</v>
      </c>
      <c r="M99" s="1">
        <f>COUNTIFS(Table2[Sub-Sector],Table3[[#This Row],[Sub-Sector]],Table2[% Away From Current Week High],"&lt;=0.05")/Table3[[#This Row],[Count]]</f>
        <v>1</v>
      </c>
      <c r="N99" s="1">
        <f>COUNTIFS(Table2[Sub-Sector],Table3[[#This Row],[Sub-Sector]],Table2[% Away From Current Month Low],"&gt;=0.05")/Table3[[#This Row],[Count]]</f>
        <v>0</v>
      </c>
      <c r="O99" s="1">
        <f>COUNTIFS(Table2[Sub-Sector],Table3[[#This Row],[Sub-Sector]],Table2[% Away From Current Month High],"&lt;=0.05")/Table3[[#This Row],[Count]]</f>
        <v>0</v>
      </c>
      <c r="P99" s="1">
        <f>COUNTIFS(Table2[Sub-Sector],Table3[[#This Row],[Sub-Sector]],Table2[% Away From 52W High],"&lt;=10")/Table3[[#This Row],[Count]]</f>
        <v>0</v>
      </c>
      <c r="Q99" s="1">
        <f>COUNTIFS(Table2[Sub-Sector],Table3[[#This Row],[Sub-Sector]],Table2[% Away From 52W Low],"&gt;=10")/Table3[[#This Row],[Count]]</f>
        <v>1</v>
      </c>
      <c r="R99" s="1">
        <f>COUNTIFS(Table2[Sub-Sector],Table3[[#This Row],[Sub-Sector]],Table2[% Price above 20 EMA],"&gt;=0")/Table3[[#This Row],[Count]]</f>
        <v>0</v>
      </c>
      <c r="S99" s="1">
        <f>COUNTIFS(Table2[Sub-Sector],Table3[[#This Row],[Sub-Sector]],Table2[% Price above 50 EMA],"&gt;=0")/Table3[[#This Row],[Count]]</f>
        <v>0</v>
      </c>
      <c r="T99" s="1">
        <f>COUNTIFS(Table2[Sub-Sector],Table3[[#This Row],[Sub-Sector]],Table2[% Price above 200 EMA],"&gt;=0")/Table3[[#This Row],[Count]]</f>
        <v>1</v>
      </c>
      <c r="U99" s="1">
        <f>COUNTIFS(Table2[Sub-Sector],Table3[[#This Row],[Sub-Sector]],Table2[Rate of Change - Zone],"Positive")/Table3[[#This Row],[Count]]</f>
        <v>0</v>
      </c>
      <c r="V99" s="1">
        <f>COUNTIFS(Table2[Sub-Sector],Table3[[#This Row],[Sub-Sector]],Table2[Sharpe Ratio],"&gt;=0.10")/Table3[[#This Row],[Count]]</f>
        <v>1</v>
      </c>
      <c r="W9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610.5</v>
      </c>
      <c r="X99">
        <f>_xlfn.RANK.AVG(Table3[[#This Row],[Score]],Table3[Score],1)</f>
        <v>113</v>
      </c>
      <c r="Y9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326</v>
      </c>
      <c r="Z99">
        <f>_xlfn.RANK.AVG(Table3[[#This Row],[Score 2 ]],Table3[[Score 2 ]],1)</f>
        <v>99.5</v>
      </c>
    </row>
    <row r="100" spans="1:26" x14ac:dyDescent="0.3">
      <c r="A100" t="s">
        <v>330</v>
      </c>
      <c r="B100">
        <f>COUNTIFS(Table2[Sub-Sector],Table3[[#This Row],[Sub-Sector]])</f>
        <v>1</v>
      </c>
      <c r="C100" s="1">
        <f>COUNTIFS(Table2[Sub-Sector],Table3[[#This Row],[Sub-Sector]],Table2[Uptrend],"Uptrend")/Table3[[#This Row],[Count]]</f>
        <v>1</v>
      </c>
      <c r="D100" s="1">
        <f>COUNTIFS(Table2[Sub-Sector],Table3[[#This Row],[Sub-Sector]],Table2[1W Return vs Nifty],"&gt;=5")/Table3[[#This Row],[Count]]</f>
        <v>0</v>
      </c>
      <c r="E100" s="1">
        <f>COUNTIFS(Table2[Sub-Sector],Table3[[#This Row],[Sub-Sector]],Table2[1M Return vs Nifty],"&gt;=5")/Table3[[#This Row],[Count]]</f>
        <v>0</v>
      </c>
      <c r="F100" s="1">
        <f>COUNTIFS(Table2[Sub-Sector],Table3[[#This Row],[Sub-Sector]],Table2[6M Return vs Nifty],"&gt;=10")/Table3[[#This Row],[Count]]</f>
        <v>0</v>
      </c>
      <c r="G100" s="1">
        <f>COUNTIFS(Table2[Sub-Sector],Table3[[#This Row],[Sub-Sector]],Table2[1Y Return vs Nifty],"&gt;=10")/Table3[[#This Row],[Count]]</f>
        <v>1</v>
      </c>
      <c r="H100" s="1">
        <f>COUNTIFS(Table2[Sub-Sector],Table3[[#This Row],[Sub-Sector]],Table2[RSI Exponential â€“ 14D],"&gt;=50")/Table3[[#This Row],[Count]]</f>
        <v>0</v>
      </c>
      <c r="I100" s="1">
        <f>COUNTIFS(Table2[Sub-Sector],Table3[[#This Row],[Sub-Sector]],Table2[Relative Volume],"&gt;=1")/Table3[[#This Row],[Count]]</f>
        <v>0</v>
      </c>
      <c r="J100" s="1">
        <f>COUNTIFS(Table2[Sub-Sector],Table3[[#This Row],[Sub-Sector]],Table2[% Away From Day Low],"&gt;=0.05")/Table3[[#This Row],[Count]]</f>
        <v>0</v>
      </c>
      <c r="K100" s="1">
        <f>COUNTIFS(Table2[Sub-Sector],Table3[[#This Row],[Sub-Sector]],Table2[% Away From Day High],"&lt;=0.05")/Table3[[#This Row],[Count]]</f>
        <v>1</v>
      </c>
      <c r="L100" s="1">
        <f>COUNTIFS(Table2[Sub-Sector],Table3[[#This Row],[Sub-Sector]],Table2[% Away From Current Week Low],"&gt;=0.05")/Table3[[#This Row],[Count]]</f>
        <v>1</v>
      </c>
      <c r="M100" s="1">
        <f>COUNTIFS(Table2[Sub-Sector],Table3[[#This Row],[Sub-Sector]],Table2[% Away From Current Week High],"&lt;=0.05")/Table3[[#This Row],[Count]]</f>
        <v>1</v>
      </c>
      <c r="N100" s="1">
        <f>COUNTIFS(Table2[Sub-Sector],Table3[[#This Row],[Sub-Sector]],Table2[% Away From Current Month Low],"&gt;=0.05")/Table3[[#This Row],[Count]]</f>
        <v>1</v>
      </c>
      <c r="O100" s="1">
        <f>COUNTIFS(Table2[Sub-Sector],Table3[[#This Row],[Sub-Sector]],Table2[% Away From Current Month High],"&lt;=0.05")/Table3[[#This Row],[Count]]</f>
        <v>0</v>
      </c>
      <c r="P100" s="1">
        <f>COUNTIFS(Table2[Sub-Sector],Table3[[#This Row],[Sub-Sector]],Table2[% Away From 52W High],"&lt;=10")/Table3[[#This Row],[Count]]</f>
        <v>0</v>
      </c>
      <c r="Q100" s="1">
        <f>COUNTIFS(Table2[Sub-Sector],Table3[[#This Row],[Sub-Sector]],Table2[% Away From 52W Low],"&gt;=10")/Table3[[#This Row],[Count]]</f>
        <v>1</v>
      </c>
      <c r="R100" s="1">
        <f>COUNTIFS(Table2[Sub-Sector],Table3[[#This Row],[Sub-Sector]],Table2[% Price above 20 EMA],"&gt;=0")/Table3[[#This Row],[Count]]</f>
        <v>1</v>
      </c>
      <c r="S100" s="1">
        <f>COUNTIFS(Table2[Sub-Sector],Table3[[#This Row],[Sub-Sector]],Table2[% Price above 50 EMA],"&gt;=0")/Table3[[#This Row],[Count]]</f>
        <v>1</v>
      </c>
      <c r="T100" s="1">
        <f>COUNTIFS(Table2[Sub-Sector],Table3[[#This Row],[Sub-Sector]],Table2[% Price above 200 EMA],"&gt;=0")/Table3[[#This Row],[Count]]</f>
        <v>1</v>
      </c>
      <c r="U100" s="1">
        <f>COUNTIFS(Table2[Sub-Sector],Table3[[#This Row],[Sub-Sector]],Table2[Rate of Change - Zone],"Positive")/Table3[[#This Row],[Count]]</f>
        <v>0</v>
      </c>
      <c r="V100" s="1">
        <f>COUNTIFS(Table2[Sub-Sector],Table3[[#This Row],[Sub-Sector]],Table2[Sharpe Ratio],"&gt;=0.10")/Table3[[#This Row],[Count]]</f>
        <v>1</v>
      </c>
      <c r="W10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513</v>
      </c>
      <c r="X100">
        <f>_xlfn.RANK.AVG(Table3[[#This Row],[Score]],Table3[Score],1)</f>
        <v>92.5</v>
      </c>
      <c r="Y10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326</v>
      </c>
      <c r="Z100">
        <f>_xlfn.RANK.AVG(Table3[[#This Row],[Score 2 ]],Table3[[Score 2 ]],1)</f>
        <v>99.5</v>
      </c>
    </row>
    <row r="101" spans="1:26" x14ac:dyDescent="0.3">
      <c r="A101" t="s">
        <v>1405</v>
      </c>
      <c r="B101">
        <f>COUNTIFS(Table2[Sub-Sector],Table3[[#This Row],[Sub-Sector]])</f>
        <v>2</v>
      </c>
      <c r="C101" s="1">
        <f>COUNTIFS(Table2[Sub-Sector],Table3[[#This Row],[Sub-Sector]],Table2[Uptrend],"Uptrend")/Table3[[#This Row],[Count]]</f>
        <v>0</v>
      </c>
      <c r="D101" s="1">
        <f>COUNTIFS(Table2[Sub-Sector],Table3[[#This Row],[Sub-Sector]],Table2[1W Return vs Nifty],"&gt;=5")/Table3[[#This Row],[Count]]</f>
        <v>0</v>
      </c>
      <c r="E101" s="1">
        <f>COUNTIFS(Table2[Sub-Sector],Table3[[#This Row],[Sub-Sector]],Table2[1M Return vs Nifty],"&gt;=5")/Table3[[#This Row],[Count]]</f>
        <v>0</v>
      </c>
      <c r="F101" s="1">
        <f>COUNTIFS(Table2[Sub-Sector],Table3[[#This Row],[Sub-Sector]],Table2[6M Return vs Nifty],"&gt;=10")/Table3[[#This Row],[Count]]</f>
        <v>0</v>
      </c>
      <c r="G101" s="1">
        <f>COUNTIFS(Table2[Sub-Sector],Table3[[#This Row],[Sub-Sector]],Table2[1Y Return vs Nifty],"&gt;=10")/Table3[[#This Row],[Count]]</f>
        <v>1</v>
      </c>
      <c r="H101" s="1">
        <f>COUNTIFS(Table2[Sub-Sector],Table3[[#This Row],[Sub-Sector]],Table2[RSI Exponential â€“ 14D],"&gt;=50")/Table3[[#This Row],[Count]]</f>
        <v>0</v>
      </c>
      <c r="I101" s="1">
        <f>COUNTIFS(Table2[Sub-Sector],Table3[[#This Row],[Sub-Sector]],Table2[Relative Volume],"&gt;=1")/Table3[[#This Row],[Count]]</f>
        <v>0</v>
      </c>
      <c r="J101" s="1">
        <f>COUNTIFS(Table2[Sub-Sector],Table3[[#This Row],[Sub-Sector]],Table2[% Away From Day Low],"&gt;=0.05")/Table3[[#This Row],[Count]]</f>
        <v>0</v>
      </c>
      <c r="K101" s="1">
        <f>COUNTIFS(Table2[Sub-Sector],Table3[[#This Row],[Sub-Sector]],Table2[% Away From Day High],"&lt;=0.05")/Table3[[#This Row],[Count]]</f>
        <v>1</v>
      </c>
      <c r="L101" s="1">
        <f>COUNTIFS(Table2[Sub-Sector],Table3[[#This Row],[Sub-Sector]],Table2[% Away From Current Week Low],"&gt;=0.05")/Table3[[#This Row],[Count]]</f>
        <v>1</v>
      </c>
      <c r="M101" s="1">
        <f>COUNTIFS(Table2[Sub-Sector],Table3[[#This Row],[Sub-Sector]],Table2[% Away From Current Week High],"&lt;=0.05")/Table3[[#This Row],[Count]]</f>
        <v>1</v>
      </c>
      <c r="N101" s="1">
        <f>COUNTIFS(Table2[Sub-Sector],Table3[[#This Row],[Sub-Sector]],Table2[% Away From Current Month Low],"&gt;=0.05")/Table3[[#This Row],[Count]]</f>
        <v>1</v>
      </c>
      <c r="O101" s="1">
        <f>COUNTIFS(Table2[Sub-Sector],Table3[[#This Row],[Sub-Sector]],Table2[% Away From Current Month High],"&lt;=0.05")/Table3[[#This Row],[Count]]</f>
        <v>0</v>
      </c>
      <c r="P101" s="1">
        <f>COUNTIFS(Table2[Sub-Sector],Table3[[#This Row],[Sub-Sector]],Table2[% Away From 52W High],"&lt;=10")/Table3[[#This Row],[Count]]</f>
        <v>0</v>
      </c>
      <c r="Q101" s="1">
        <f>COUNTIFS(Table2[Sub-Sector],Table3[[#This Row],[Sub-Sector]],Table2[% Away From 52W Low],"&gt;=10")/Table3[[#This Row],[Count]]</f>
        <v>1</v>
      </c>
      <c r="R101" s="1">
        <f>COUNTIFS(Table2[Sub-Sector],Table3[[#This Row],[Sub-Sector]],Table2[% Price above 20 EMA],"&gt;=0")/Table3[[#This Row],[Count]]</f>
        <v>0</v>
      </c>
      <c r="S101" s="1">
        <f>COUNTIFS(Table2[Sub-Sector],Table3[[#This Row],[Sub-Sector]],Table2[% Price above 50 EMA],"&gt;=0")/Table3[[#This Row],[Count]]</f>
        <v>0</v>
      </c>
      <c r="T101" s="1">
        <f>COUNTIFS(Table2[Sub-Sector],Table3[[#This Row],[Sub-Sector]],Table2[% Price above 200 EMA],"&gt;=0")/Table3[[#This Row],[Count]]</f>
        <v>0.5</v>
      </c>
      <c r="U101" s="1">
        <f>COUNTIFS(Table2[Sub-Sector],Table3[[#This Row],[Sub-Sector]],Table2[Rate of Change - Zone],"Positive")/Table3[[#This Row],[Count]]</f>
        <v>0</v>
      </c>
      <c r="V101" s="1">
        <f>COUNTIFS(Table2[Sub-Sector],Table3[[#This Row],[Sub-Sector]],Table2[Sharpe Ratio],"&gt;=0.10")/Table3[[#This Row],[Count]]</f>
        <v>0</v>
      </c>
      <c r="W10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610.5</v>
      </c>
      <c r="X101">
        <f>_xlfn.RANK.AVG(Table3[[#This Row],[Score]],Table3[Score],1)</f>
        <v>113</v>
      </c>
      <c r="Y10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326</v>
      </c>
      <c r="Z101">
        <f>_xlfn.RANK.AVG(Table3[[#This Row],[Score 2 ]],Table3[[Score 2 ]],1)</f>
        <v>99.5</v>
      </c>
    </row>
    <row r="102" spans="1:26" x14ac:dyDescent="0.3">
      <c r="A102" t="s">
        <v>279</v>
      </c>
      <c r="B102">
        <f>COUNTIFS(Table2[Sub-Sector],Table3[[#This Row],[Sub-Sector]])</f>
        <v>1</v>
      </c>
      <c r="C102" s="1">
        <f>COUNTIFS(Table2[Sub-Sector],Table3[[#This Row],[Sub-Sector]],Table2[Uptrend],"Uptrend")/Table3[[#This Row],[Count]]</f>
        <v>0</v>
      </c>
      <c r="D102" s="1">
        <f>COUNTIFS(Table2[Sub-Sector],Table3[[#This Row],[Sub-Sector]],Table2[1W Return vs Nifty],"&gt;=5")/Table3[[#This Row],[Count]]</f>
        <v>0</v>
      </c>
      <c r="E102" s="1">
        <f>COUNTIFS(Table2[Sub-Sector],Table3[[#This Row],[Sub-Sector]],Table2[1M Return vs Nifty],"&gt;=5")/Table3[[#This Row],[Count]]</f>
        <v>0</v>
      </c>
      <c r="F102" s="1">
        <f>COUNTIFS(Table2[Sub-Sector],Table3[[#This Row],[Sub-Sector]],Table2[6M Return vs Nifty],"&gt;=10")/Table3[[#This Row],[Count]]</f>
        <v>0</v>
      </c>
      <c r="G102" s="1">
        <f>COUNTIFS(Table2[Sub-Sector],Table3[[#This Row],[Sub-Sector]],Table2[1Y Return vs Nifty],"&gt;=10")/Table3[[#This Row],[Count]]</f>
        <v>1</v>
      </c>
      <c r="H102" s="1">
        <f>COUNTIFS(Table2[Sub-Sector],Table3[[#This Row],[Sub-Sector]],Table2[RSI Exponential â€“ 14D],"&gt;=50")/Table3[[#This Row],[Count]]</f>
        <v>0</v>
      </c>
      <c r="I102" s="1">
        <f>COUNTIFS(Table2[Sub-Sector],Table3[[#This Row],[Sub-Sector]],Table2[Relative Volume],"&gt;=1")/Table3[[#This Row],[Count]]</f>
        <v>0</v>
      </c>
      <c r="J102" s="1">
        <f>COUNTIFS(Table2[Sub-Sector],Table3[[#This Row],[Sub-Sector]],Table2[% Away From Day Low],"&gt;=0.05")/Table3[[#This Row],[Count]]</f>
        <v>0</v>
      </c>
      <c r="K102" s="1">
        <f>COUNTIFS(Table2[Sub-Sector],Table3[[#This Row],[Sub-Sector]],Table2[% Away From Day High],"&lt;=0.05")/Table3[[#This Row],[Count]]</f>
        <v>1</v>
      </c>
      <c r="L102" s="1">
        <f>COUNTIFS(Table2[Sub-Sector],Table3[[#This Row],[Sub-Sector]],Table2[% Away From Current Week Low],"&gt;=0.05")/Table3[[#This Row],[Count]]</f>
        <v>1</v>
      </c>
      <c r="M102" s="1">
        <f>COUNTIFS(Table2[Sub-Sector],Table3[[#This Row],[Sub-Sector]],Table2[% Away From Current Week High],"&lt;=0.05")/Table3[[#This Row],[Count]]</f>
        <v>1</v>
      </c>
      <c r="N102" s="1">
        <f>COUNTIFS(Table2[Sub-Sector],Table3[[#This Row],[Sub-Sector]],Table2[% Away From Current Month Low],"&gt;=0.05")/Table3[[#This Row],[Count]]</f>
        <v>1</v>
      </c>
      <c r="O102" s="1">
        <f>COUNTIFS(Table2[Sub-Sector],Table3[[#This Row],[Sub-Sector]],Table2[% Away From Current Month High],"&lt;=0.05")/Table3[[#This Row],[Count]]</f>
        <v>0</v>
      </c>
      <c r="P102" s="1">
        <f>COUNTIFS(Table2[Sub-Sector],Table3[[#This Row],[Sub-Sector]],Table2[% Away From 52W High],"&lt;=10")/Table3[[#This Row],[Count]]</f>
        <v>0</v>
      </c>
      <c r="Q102" s="1">
        <f>COUNTIFS(Table2[Sub-Sector],Table3[[#This Row],[Sub-Sector]],Table2[% Away From 52W Low],"&gt;=10")/Table3[[#This Row],[Count]]</f>
        <v>1</v>
      </c>
      <c r="R102" s="1">
        <f>COUNTIFS(Table2[Sub-Sector],Table3[[#This Row],[Sub-Sector]],Table2[% Price above 20 EMA],"&gt;=0")/Table3[[#This Row],[Count]]</f>
        <v>0</v>
      </c>
      <c r="S102" s="1">
        <f>COUNTIFS(Table2[Sub-Sector],Table3[[#This Row],[Sub-Sector]],Table2[% Price above 50 EMA],"&gt;=0")/Table3[[#This Row],[Count]]</f>
        <v>0</v>
      </c>
      <c r="T102" s="1">
        <f>COUNTIFS(Table2[Sub-Sector],Table3[[#This Row],[Sub-Sector]],Table2[% Price above 200 EMA],"&gt;=0")/Table3[[#This Row],[Count]]</f>
        <v>1</v>
      </c>
      <c r="U102" s="1">
        <f>COUNTIFS(Table2[Sub-Sector],Table3[[#This Row],[Sub-Sector]],Table2[Rate of Change - Zone],"Positive")/Table3[[#This Row],[Count]]</f>
        <v>0</v>
      </c>
      <c r="V102" s="1">
        <f>COUNTIFS(Table2[Sub-Sector],Table3[[#This Row],[Sub-Sector]],Table2[Sharpe Ratio],"&gt;=0.10")/Table3[[#This Row],[Count]]</f>
        <v>0</v>
      </c>
      <c r="W10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610.5</v>
      </c>
      <c r="X102">
        <f>_xlfn.RANK.AVG(Table3[[#This Row],[Score]],Table3[Score],1)</f>
        <v>113</v>
      </c>
      <c r="Y10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326</v>
      </c>
      <c r="Z102">
        <f>_xlfn.RANK.AVG(Table3[[#This Row],[Score 2 ]],Table3[[Score 2 ]],1)</f>
        <v>99.5</v>
      </c>
    </row>
    <row r="103" spans="1:26" x14ac:dyDescent="0.3">
      <c r="A103" t="s">
        <v>43</v>
      </c>
      <c r="B103">
        <f>COUNTIFS(Table2[Sub-Sector],Table3[[#This Row],[Sub-Sector]])</f>
        <v>10</v>
      </c>
      <c r="C103" s="1">
        <f>COUNTIFS(Table2[Sub-Sector],Table3[[#This Row],[Sub-Sector]],Table2[Uptrend],"Uptrend")/Table3[[#This Row],[Count]]</f>
        <v>0.6</v>
      </c>
      <c r="D103" s="1">
        <f>COUNTIFS(Table2[Sub-Sector],Table3[[#This Row],[Sub-Sector]],Table2[1W Return vs Nifty],"&gt;=5")/Table3[[#This Row],[Count]]</f>
        <v>0</v>
      </c>
      <c r="E103" s="1">
        <f>COUNTIFS(Table2[Sub-Sector],Table3[[#This Row],[Sub-Sector]],Table2[1M Return vs Nifty],"&gt;=5")/Table3[[#This Row],[Count]]</f>
        <v>0</v>
      </c>
      <c r="F103" s="1">
        <f>COUNTIFS(Table2[Sub-Sector],Table3[[#This Row],[Sub-Sector]],Table2[6M Return vs Nifty],"&gt;=10")/Table3[[#This Row],[Count]]</f>
        <v>0.2</v>
      </c>
      <c r="G103" s="1">
        <f>COUNTIFS(Table2[Sub-Sector],Table3[[#This Row],[Sub-Sector]],Table2[1Y Return vs Nifty],"&gt;=10")/Table3[[#This Row],[Count]]</f>
        <v>0.5</v>
      </c>
      <c r="H103" s="1">
        <f>COUNTIFS(Table2[Sub-Sector],Table3[[#This Row],[Sub-Sector]],Table2[RSI Exponential â€“ 14D],"&gt;=50")/Table3[[#This Row],[Count]]</f>
        <v>0</v>
      </c>
      <c r="I103" s="1">
        <f>COUNTIFS(Table2[Sub-Sector],Table3[[#This Row],[Sub-Sector]],Table2[Relative Volume],"&gt;=1")/Table3[[#This Row],[Count]]</f>
        <v>0</v>
      </c>
      <c r="J103" s="1">
        <f>COUNTIFS(Table2[Sub-Sector],Table3[[#This Row],[Sub-Sector]],Table2[% Away From Day Low],"&gt;=0.05")/Table3[[#This Row],[Count]]</f>
        <v>0.1</v>
      </c>
      <c r="K103" s="1">
        <f>COUNTIFS(Table2[Sub-Sector],Table3[[#This Row],[Sub-Sector]],Table2[% Away From Day High],"&lt;=0.05")/Table3[[#This Row],[Count]]</f>
        <v>1</v>
      </c>
      <c r="L103" s="1">
        <f>COUNTIFS(Table2[Sub-Sector],Table3[[#This Row],[Sub-Sector]],Table2[% Away From Current Week Low],"&gt;=0.05")/Table3[[#This Row],[Count]]</f>
        <v>0.4</v>
      </c>
      <c r="M103" s="1">
        <f>COUNTIFS(Table2[Sub-Sector],Table3[[#This Row],[Sub-Sector]],Table2[% Away From Current Week High],"&lt;=0.05")/Table3[[#This Row],[Count]]</f>
        <v>1</v>
      </c>
      <c r="N103" s="1">
        <f>COUNTIFS(Table2[Sub-Sector],Table3[[#This Row],[Sub-Sector]],Table2[% Away From Current Month Low],"&gt;=0.05")/Table3[[#This Row],[Count]]</f>
        <v>0.4</v>
      </c>
      <c r="O103" s="1">
        <f>COUNTIFS(Table2[Sub-Sector],Table3[[#This Row],[Sub-Sector]],Table2[% Away From Current Month High],"&lt;=0.05")/Table3[[#This Row],[Count]]</f>
        <v>0.5</v>
      </c>
      <c r="P103" s="1">
        <f>COUNTIFS(Table2[Sub-Sector],Table3[[#This Row],[Sub-Sector]],Table2[% Away From 52W High],"&lt;=10")/Table3[[#This Row],[Count]]</f>
        <v>0.4</v>
      </c>
      <c r="Q103" s="1">
        <f>COUNTIFS(Table2[Sub-Sector],Table3[[#This Row],[Sub-Sector]],Table2[% Away From 52W Low],"&gt;=10")/Table3[[#This Row],[Count]]</f>
        <v>1</v>
      </c>
      <c r="R103" s="1">
        <f>COUNTIFS(Table2[Sub-Sector],Table3[[#This Row],[Sub-Sector]],Table2[% Price above 20 EMA],"&gt;=0")/Table3[[#This Row],[Count]]</f>
        <v>0.3</v>
      </c>
      <c r="S103" s="1">
        <f>COUNTIFS(Table2[Sub-Sector],Table3[[#This Row],[Sub-Sector]],Table2[% Price above 50 EMA],"&gt;=0")/Table3[[#This Row],[Count]]</f>
        <v>0.4</v>
      </c>
      <c r="T103" s="1">
        <f>COUNTIFS(Table2[Sub-Sector],Table3[[#This Row],[Sub-Sector]],Table2[% Price above 200 EMA],"&gt;=0")/Table3[[#This Row],[Count]]</f>
        <v>0.8</v>
      </c>
      <c r="U103" s="1">
        <f>COUNTIFS(Table2[Sub-Sector],Table3[[#This Row],[Sub-Sector]],Table2[Rate of Change - Zone],"Positive")/Table3[[#This Row],[Count]]</f>
        <v>0.2</v>
      </c>
      <c r="V103" s="1">
        <f>COUNTIFS(Table2[Sub-Sector],Table3[[#This Row],[Sub-Sector]],Table2[Sharpe Ratio],"&gt;=0.10")/Table3[[#This Row],[Count]]</f>
        <v>0.1</v>
      </c>
      <c r="W10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554</v>
      </c>
      <c r="X103">
        <f>_xlfn.RANK.AVG(Table3[[#This Row],[Score]],Table3[Score],1)</f>
        <v>99</v>
      </c>
      <c r="Y10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327.5</v>
      </c>
      <c r="Z103">
        <f>_xlfn.RANK.AVG(Table3[[#This Row],[Score 2 ]],Table3[[Score 2 ]],1)</f>
        <v>102</v>
      </c>
    </row>
    <row r="104" spans="1:26" x14ac:dyDescent="0.3">
      <c r="A104" t="s">
        <v>446</v>
      </c>
      <c r="B104">
        <f>COUNTIFS(Table2[Sub-Sector],Table3[[#This Row],[Sub-Sector]])</f>
        <v>9</v>
      </c>
      <c r="C104" s="1">
        <f>COUNTIFS(Table2[Sub-Sector],Table3[[#This Row],[Sub-Sector]],Table2[Uptrend],"Uptrend")/Table3[[#This Row],[Count]]</f>
        <v>0.33333333333333331</v>
      </c>
      <c r="D104" s="1">
        <f>COUNTIFS(Table2[Sub-Sector],Table3[[#This Row],[Sub-Sector]],Table2[1W Return vs Nifty],"&gt;=5")/Table3[[#This Row],[Count]]</f>
        <v>0.22222222222222221</v>
      </c>
      <c r="E104" s="1">
        <f>COUNTIFS(Table2[Sub-Sector],Table3[[#This Row],[Sub-Sector]],Table2[1M Return vs Nifty],"&gt;=5")/Table3[[#This Row],[Count]]</f>
        <v>0.22222222222222221</v>
      </c>
      <c r="F104" s="1">
        <f>COUNTIFS(Table2[Sub-Sector],Table3[[#This Row],[Sub-Sector]],Table2[6M Return vs Nifty],"&gt;=10")/Table3[[#This Row],[Count]]</f>
        <v>0.1111111111111111</v>
      </c>
      <c r="G104" s="1">
        <f>COUNTIFS(Table2[Sub-Sector],Table3[[#This Row],[Sub-Sector]],Table2[1Y Return vs Nifty],"&gt;=10")/Table3[[#This Row],[Count]]</f>
        <v>0.22222222222222221</v>
      </c>
      <c r="H104" s="1">
        <f>COUNTIFS(Table2[Sub-Sector],Table3[[#This Row],[Sub-Sector]],Table2[RSI Exponential â€“ 14D],"&gt;=50")/Table3[[#This Row],[Count]]</f>
        <v>0.22222222222222221</v>
      </c>
      <c r="I104" s="1">
        <f>COUNTIFS(Table2[Sub-Sector],Table3[[#This Row],[Sub-Sector]],Table2[Relative Volume],"&gt;=1")/Table3[[#This Row],[Count]]</f>
        <v>0.22222222222222221</v>
      </c>
      <c r="J104" s="1">
        <f>COUNTIFS(Table2[Sub-Sector],Table3[[#This Row],[Sub-Sector]],Table2[% Away From Day Low],"&gt;=0.05")/Table3[[#This Row],[Count]]</f>
        <v>0</v>
      </c>
      <c r="K104" s="1">
        <f>COUNTIFS(Table2[Sub-Sector],Table3[[#This Row],[Sub-Sector]],Table2[% Away From Day High],"&lt;=0.05")/Table3[[#This Row],[Count]]</f>
        <v>1</v>
      </c>
      <c r="L104" s="1">
        <f>COUNTIFS(Table2[Sub-Sector],Table3[[#This Row],[Sub-Sector]],Table2[% Away From Current Week Low],"&gt;=0.05")/Table3[[#This Row],[Count]]</f>
        <v>0.22222222222222221</v>
      </c>
      <c r="M104" s="1">
        <f>COUNTIFS(Table2[Sub-Sector],Table3[[#This Row],[Sub-Sector]],Table2[% Away From Current Week High],"&lt;=0.05")/Table3[[#This Row],[Count]]</f>
        <v>0.88888888888888884</v>
      </c>
      <c r="N104" s="1">
        <f>COUNTIFS(Table2[Sub-Sector],Table3[[#This Row],[Sub-Sector]],Table2[% Away From Current Month Low],"&gt;=0.05")/Table3[[#This Row],[Count]]</f>
        <v>0.33333333333333331</v>
      </c>
      <c r="O104" s="1">
        <f>COUNTIFS(Table2[Sub-Sector],Table3[[#This Row],[Sub-Sector]],Table2[% Away From Current Month High],"&lt;=0.05")/Table3[[#This Row],[Count]]</f>
        <v>0.44444444444444442</v>
      </c>
      <c r="P104" s="1">
        <f>COUNTIFS(Table2[Sub-Sector],Table3[[#This Row],[Sub-Sector]],Table2[% Away From 52W High],"&lt;=10")/Table3[[#This Row],[Count]]</f>
        <v>0.1111111111111111</v>
      </c>
      <c r="Q104" s="1">
        <f>COUNTIFS(Table2[Sub-Sector],Table3[[#This Row],[Sub-Sector]],Table2[% Away From 52W Low],"&gt;=10")/Table3[[#This Row],[Count]]</f>
        <v>0.66666666666666663</v>
      </c>
      <c r="R104" s="1">
        <f>COUNTIFS(Table2[Sub-Sector],Table3[[#This Row],[Sub-Sector]],Table2[% Price above 20 EMA],"&gt;=0")/Table3[[#This Row],[Count]]</f>
        <v>0.22222222222222221</v>
      </c>
      <c r="S104" s="1">
        <f>COUNTIFS(Table2[Sub-Sector],Table3[[#This Row],[Sub-Sector]],Table2[% Price above 50 EMA],"&gt;=0")/Table3[[#This Row],[Count]]</f>
        <v>0.22222222222222221</v>
      </c>
      <c r="T104" s="1">
        <f>COUNTIFS(Table2[Sub-Sector],Table3[[#This Row],[Sub-Sector]],Table2[% Price above 200 EMA],"&gt;=0")/Table3[[#This Row],[Count]]</f>
        <v>0.55555555555555558</v>
      </c>
      <c r="U104" s="1">
        <f>COUNTIFS(Table2[Sub-Sector],Table3[[#This Row],[Sub-Sector]],Table2[Rate of Change - Zone],"Positive")/Table3[[#This Row],[Count]]</f>
        <v>0.22222222222222221</v>
      </c>
      <c r="V104" s="1">
        <f>COUNTIFS(Table2[Sub-Sector],Table3[[#This Row],[Sub-Sector]],Table2[Sharpe Ratio],"&gt;=0.10")/Table3[[#This Row],[Count]]</f>
        <v>0.44444444444444442</v>
      </c>
      <c r="W10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483.5</v>
      </c>
      <c r="X104">
        <f>_xlfn.RANK.AVG(Table3[[#This Row],[Score]],Table3[Score],1)</f>
        <v>76</v>
      </c>
      <c r="Y10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332.5</v>
      </c>
      <c r="Z104">
        <f>_xlfn.RANK.AVG(Table3[[#This Row],[Score 2 ]],Table3[[Score 2 ]],1)</f>
        <v>103</v>
      </c>
    </row>
    <row r="105" spans="1:26" x14ac:dyDescent="0.3">
      <c r="A105" t="s">
        <v>27</v>
      </c>
      <c r="B105">
        <f>COUNTIFS(Table2[Sub-Sector],Table3[[#This Row],[Sub-Sector]])</f>
        <v>4</v>
      </c>
      <c r="C105" s="1">
        <f>COUNTIFS(Table2[Sub-Sector],Table3[[#This Row],[Sub-Sector]],Table2[Uptrend],"Uptrend")/Table3[[#This Row],[Count]]</f>
        <v>0.5</v>
      </c>
      <c r="D105" s="1">
        <f>COUNTIFS(Table2[Sub-Sector],Table3[[#This Row],[Sub-Sector]],Table2[1W Return vs Nifty],"&gt;=5")/Table3[[#This Row],[Count]]</f>
        <v>0</v>
      </c>
      <c r="E105" s="1">
        <f>COUNTIFS(Table2[Sub-Sector],Table3[[#This Row],[Sub-Sector]],Table2[1M Return vs Nifty],"&gt;=5")/Table3[[#This Row],[Count]]</f>
        <v>0.25</v>
      </c>
      <c r="F105" s="1">
        <f>COUNTIFS(Table2[Sub-Sector],Table3[[#This Row],[Sub-Sector]],Table2[6M Return vs Nifty],"&gt;=10")/Table3[[#This Row],[Count]]</f>
        <v>0.25</v>
      </c>
      <c r="G105" s="1">
        <f>COUNTIFS(Table2[Sub-Sector],Table3[[#This Row],[Sub-Sector]],Table2[1Y Return vs Nifty],"&gt;=10")/Table3[[#This Row],[Count]]</f>
        <v>0.25</v>
      </c>
      <c r="H105" s="1">
        <f>COUNTIFS(Table2[Sub-Sector],Table3[[#This Row],[Sub-Sector]],Table2[RSI Exponential â€“ 14D],"&gt;=50")/Table3[[#This Row],[Count]]</f>
        <v>0.25</v>
      </c>
      <c r="I105" s="1">
        <f>COUNTIFS(Table2[Sub-Sector],Table3[[#This Row],[Sub-Sector]],Table2[Relative Volume],"&gt;=1")/Table3[[#This Row],[Count]]</f>
        <v>0.25</v>
      </c>
      <c r="J105" s="1">
        <f>COUNTIFS(Table2[Sub-Sector],Table3[[#This Row],[Sub-Sector]],Table2[% Away From Day Low],"&gt;=0.05")/Table3[[#This Row],[Count]]</f>
        <v>0</v>
      </c>
      <c r="K105" s="1">
        <f>COUNTIFS(Table2[Sub-Sector],Table3[[#This Row],[Sub-Sector]],Table2[% Away From Day High],"&lt;=0.05")/Table3[[#This Row],[Count]]</f>
        <v>1</v>
      </c>
      <c r="L105" s="1">
        <f>COUNTIFS(Table2[Sub-Sector],Table3[[#This Row],[Sub-Sector]],Table2[% Away From Current Week Low],"&gt;=0.05")/Table3[[#This Row],[Count]]</f>
        <v>0</v>
      </c>
      <c r="M105" s="1">
        <f>COUNTIFS(Table2[Sub-Sector],Table3[[#This Row],[Sub-Sector]],Table2[% Away From Current Week High],"&lt;=0.05")/Table3[[#This Row],[Count]]</f>
        <v>0.5</v>
      </c>
      <c r="N105" s="1">
        <f>COUNTIFS(Table2[Sub-Sector],Table3[[#This Row],[Sub-Sector]],Table2[% Away From Current Month Low],"&gt;=0.05")/Table3[[#This Row],[Count]]</f>
        <v>0</v>
      </c>
      <c r="O105" s="1">
        <f>COUNTIFS(Table2[Sub-Sector],Table3[[#This Row],[Sub-Sector]],Table2[% Away From Current Month High],"&lt;=0.05")/Table3[[#This Row],[Count]]</f>
        <v>0.25</v>
      </c>
      <c r="P105" s="1">
        <f>COUNTIFS(Table2[Sub-Sector],Table3[[#This Row],[Sub-Sector]],Table2[% Away From 52W High],"&lt;=10")/Table3[[#This Row],[Count]]</f>
        <v>0.25</v>
      </c>
      <c r="Q105" s="1">
        <f>COUNTIFS(Table2[Sub-Sector],Table3[[#This Row],[Sub-Sector]],Table2[% Away From 52W Low],"&gt;=10")/Table3[[#This Row],[Count]]</f>
        <v>0.75</v>
      </c>
      <c r="R105" s="1">
        <f>COUNTIFS(Table2[Sub-Sector],Table3[[#This Row],[Sub-Sector]],Table2[% Price above 20 EMA],"&gt;=0")/Table3[[#This Row],[Count]]</f>
        <v>0.25</v>
      </c>
      <c r="S105" s="1">
        <f>COUNTIFS(Table2[Sub-Sector],Table3[[#This Row],[Sub-Sector]],Table2[% Price above 50 EMA],"&gt;=0")/Table3[[#This Row],[Count]]</f>
        <v>0.25</v>
      </c>
      <c r="T105" s="1">
        <f>COUNTIFS(Table2[Sub-Sector],Table3[[#This Row],[Sub-Sector]],Table2[% Price above 200 EMA],"&gt;=0")/Table3[[#This Row],[Count]]</f>
        <v>0.5</v>
      </c>
      <c r="U105" s="1">
        <f>COUNTIFS(Table2[Sub-Sector],Table3[[#This Row],[Sub-Sector]],Table2[Rate of Change - Zone],"Positive")/Table3[[#This Row],[Count]]</f>
        <v>0</v>
      </c>
      <c r="V105" s="1">
        <f>COUNTIFS(Table2[Sub-Sector],Table3[[#This Row],[Sub-Sector]],Table2[Sharpe Ratio],"&gt;=0.10")/Table3[[#This Row],[Count]]</f>
        <v>0.25</v>
      </c>
      <c r="W10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524.5</v>
      </c>
      <c r="X105">
        <f>_xlfn.RANK.AVG(Table3[[#This Row],[Score]],Table3[Score],1)</f>
        <v>96</v>
      </c>
      <c r="Y10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338.5</v>
      </c>
      <c r="Z105">
        <f>_xlfn.RANK.AVG(Table3[[#This Row],[Score 2 ]],Table3[[Score 2 ]],1)</f>
        <v>104</v>
      </c>
    </row>
    <row r="106" spans="1:26" x14ac:dyDescent="0.3">
      <c r="A106" t="s">
        <v>403</v>
      </c>
      <c r="B106">
        <f>COUNTIFS(Table2[Sub-Sector],Table3[[#This Row],[Sub-Sector]])</f>
        <v>5</v>
      </c>
      <c r="C106" s="1">
        <f>COUNTIFS(Table2[Sub-Sector],Table3[[#This Row],[Sub-Sector]],Table2[Uptrend],"Uptrend")/Table3[[#This Row],[Count]]</f>
        <v>0.2</v>
      </c>
      <c r="D106" s="1">
        <f>COUNTIFS(Table2[Sub-Sector],Table3[[#This Row],[Sub-Sector]],Table2[1W Return vs Nifty],"&gt;=5")/Table3[[#This Row],[Count]]</f>
        <v>0</v>
      </c>
      <c r="E106" s="1">
        <f>COUNTIFS(Table2[Sub-Sector],Table3[[#This Row],[Sub-Sector]],Table2[1M Return vs Nifty],"&gt;=5")/Table3[[#This Row],[Count]]</f>
        <v>0</v>
      </c>
      <c r="F106" s="1">
        <f>COUNTIFS(Table2[Sub-Sector],Table3[[#This Row],[Sub-Sector]],Table2[6M Return vs Nifty],"&gt;=10")/Table3[[#This Row],[Count]]</f>
        <v>0.4</v>
      </c>
      <c r="G106" s="1">
        <f>COUNTIFS(Table2[Sub-Sector],Table3[[#This Row],[Sub-Sector]],Table2[1Y Return vs Nifty],"&gt;=10")/Table3[[#This Row],[Count]]</f>
        <v>0.4</v>
      </c>
      <c r="H106" s="1">
        <f>COUNTIFS(Table2[Sub-Sector],Table3[[#This Row],[Sub-Sector]],Table2[RSI Exponential â€“ 14D],"&gt;=50")/Table3[[#This Row],[Count]]</f>
        <v>0</v>
      </c>
      <c r="I106" s="1">
        <f>COUNTIFS(Table2[Sub-Sector],Table3[[#This Row],[Sub-Sector]],Table2[Relative Volume],"&gt;=1")/Table3[[#This Row],[Count]]</f>
        <v>0</v>
      </c>
      <c r="J106" s="1">
        <f>COUNTIFS(Table2[Sub-Sector],Table3[[#This Row],[Sub-Sector]],Table2[% Away From Day Low],"&gt;=0.05")/Table3[[#This Row],[Count]]</f>
        <v>0</v>
      </c>
      <c r="K106" s="1">
        <f>COUNTIFS(Table2[Sub-Sector],Table3[[#This Row],[Sub-Sector]],Table2[% Away From Day High],"&lt;=0.05")/Table3[[#This Row],[Count]]</f>
        <v>1</v>
      </c>
      <c r="L106" s="1">
        <f>COUNTIFS(Table2[Sub-Sector],Table3[[#This Row],[Sub-Sector]],Table2[% Away From Current Week Low],"&gt;=0.05")/Table3[[#This Row],[Count]]</f>
        <v>0.6</v>
      </c>
      <c r="M106" s="1">
        <f>COUNTIFS(Table2[Sub-Sector],Table3[[#This Row],[Sub-Sector]],Table2[% Away From Current Week High],"&lt;=0.05")/Table3[[#This Row],[Count]]</f>
        <v>1</v>
      </c>
      <c r="N106" s="1">
        <f>COUNTIFS(Table2[Sub-Sector],Table3[[#This Row],[Sub-Sector]],Table2[% Away From Current Month Low],"&gt;=0.05")/Table3[[#This Row],[Count]]</f>
        <v>0.6</v>
      </c>
      <c r="O106" s="1">
        <f>COUNTIFS(Table2[Sub-Sector],Table3[[#This Row],[Sub-Sector]],Table2[% Away From Current Month High],"&lt;=0.05")/Table3[[#This Row],[Count]]</f>
        <v>0.4</v>
      </c>
      <c r="P106" s="1">
        <f>COUNTIFS(Table2[Sub-Sector],Table3[[#This Row],[Sub-Sector]],Table2[% Away From 52W High],"&lt;=10")/Table3[[#This Row],[Count]]</f>
        <v>0</v>
      </c>
      <c r="Q106" s="1">
        <f>COUNTIFS(Table2[Sub-Sector],Table3[[#This Row],[Sub-Sector]],Table2[% Away From 52W Low],"&gt;=10")/Table3[[#This Row],[Count]]</f>
        <v>1</v>
      </c>
      <c r="R106" s="1">
        <f>COUNTIFS(Table2[Sub-Sector],Table3[[#This Row],[Sub-Sector]],Table2[% Price above 20 EMA],"&gt;=0")/Table3[[#This Row],[Count]]</f>
        <v>0</v>
      </c>
      <c r="S106" s="1">
        <f>COUNTIFS(Table2[Sub-Sector],Table3[[#This Row],[Sub-Sector]],Table2[% Price above 50 EMA],"&gt;=0")/Table3[[#This Row],[Count]]</f>
        <v>0.2</v>
      </c>
      <c r="T106" s="1">
        <f>COUNTIFS(Table2[Sub-Sector],Table3[[#This Row],[Sub-Sector]],Table2[% Price above 200 EMA],"&gt;=0")/Table3[[#This Row],[Count]]</f>
        <v>0.6</v>
      </c>
      <c r="U106" s="1">
        <f>COUNTIFS(Table2[Sub-Sector],Table3[[#This Row],[Sub-Sector]],Table2[Rate of Change - Zone],"Positive")/Table3[[#This Row],[Count]]</f>
        <v>0</v>
      </c>
      <c r="V106" s="1">
        <f>COUNTIFS(Table2[Sub-Sector],Table3[[#This Row],[Sub-Sector]],Table2[Sharpe Ratio],"&gt;=0.10")/Table3[[#This Row],[Count]]</f>
        <v>0.2</v>
      </c>
      <c r="W10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613</v>
      </c>
      <c r="X106">
        <f>_xlfn.RANK.AVG(Table3[[#This Row],[Score]],Table3[Score],1)</f>
        <v>115</v>
      </c>
      <c r="Y10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343</v>
      </c>
      <c r="Z106">
        <f>_xlfn.RANK.AVG(Table3[[#This Row],[Score 2 ]],Table3[[Score 2 ]],1)</f>
        <v>105</v>
      </c>
    </row>
    <row r="107" spans="1:26" x14ac:dyDescent="0.3">
      <c r="A107" t="s">
        <v>1582</v>
      </c>
      <c r="B107">
        <f>COUNTIFS(Table2[Sub-Sector],Table3[[#This Row],[Sub-Sector]])</f>
        <v>2</v>
      </c>
      <c r="C107" s="1">
        <f>COUNTIFS(Table2[Sub-Sector],Table3[[#This Row],[Sub-Sector]],Table2[Uptrend],"Uptrend")/Table3[[#This Row],[Count]]</f>
        <v>0.5</v>
      </c>
      <c r="D107" s="1">
        <f>COUNTIFS(Table2[Sub-Sector],Table3[[#This Row],[Sub-Sector]],Table2[1W Return vs Nifty],"&gt;=5")/Table3[[#This Row],[Count]]</f>
        <v>0</v>
      </c>
      <c r="E107" s="1">
        <f>COUNTIFS(Table2[Sub-Sector],Table3[[#This Row],[Sub-Sector]],Table2[1M Return vs Nifty],"&gt;=5")/Table3[[#This Row],[Count]]</f>
        <v>0</v>
      </c>
      <c r="F107" s="1">
        <f>COUNTIFS(Table2[Sub-Sector],Table3[[#This Row],[Sub-Sector]],Table2[6M Return vs Nifty],"&gt;=10")/Table3[[#This Row],[Count]]</f>
        <v>0</v>
      </c>
      <c r="G107" s="1">
        <f>COUNTIFS(Table2[Sub-Sector],Table3[[#This Row],[Sub-Sector]],Table2[1Y Return vs Nifty],"&gt;=10")/Table3[[#This Row],[Count]]</f>
        <v>0</v>
      </c>
      <c r="H107" s="1">
        <f>COUNTIFS(Table2[Sub-Sector],Table3[[#This Row],[Sub-Sector]],Table2[RSI Exponential â€“ 14D],"&gt;=50")/Table3[[#This Row],[Count]]</f>
        <v>0.5</v>
      </c>
      <c r="I107" s="1">
        <f>COUNTIFS(Table2[Sub-Sector],Table3[[#This Row],[Sub-Sector]],Table2[Relative Volume],"&gt;=1")/Table3[[#This Row],[Count]]</f>
        <v>0</v>
      </c>
      <c r="J107" s="1">
        <f>COUNTIFS(Table2[Sub-Sector],Table3[[#This Row],[Sub-Sector]],Table2[% Away From Day Low],"&gt;=0.05")/Table3[[#This Row],[Count]]</f>
        <v>0</v>
      </c>
      <c r="K107" s="1">
        <f>COUNTIFS(Table2[Sub-Sector],Table3[[#This Row],[Sub-Sector]],Table2[% Away From Day High],"&lt;=0.05")/Table3[[#This Row],[Count]]</f>
        <v>1</v>
      </c>
      <c r="L107" s="1">
        <f>COUNTIFS(Table2[Sub-Sector],Table3[[#This Row],[Sub-Sector]],Table2[% Away From Current Week Low],"&gt;=0.05")/Table3[[#This Row],[Count]]</f>
        <v>0.5</v>
      </c>
      <c r="M107" s="1">
        <f>COUNTIFS(Table2[Sub-Sector],Table3[[#This Row],[Sub-Sector]],Table2[% Away From Current Week High],"&lt;=0.05")/Table3[[#This Row],[Count]]</f>
        <v>1</v>
      </c>
      <c r="N107" s="1">
        <f>COUNTIFS(Table2[Sub-Sector],Table3[[#This Row],[Sub-Sector]],Table2[% Away From Current Month Low],"&gt;=0.05")/Table3[[#This Row],[Count]]</f>
        <v>0.5</v>
      </c>
      <c r="O107" s="1">
        <f>COUNTIFS(Table2[Sub-Sector],Table3[[#This Row],[Sub-Sector]],Table2[% Away From Current Month High],"&lt;=0.05")/Table3[[#This Row],[Count]]</f>
        <v>0.5</v>
      </c>
      <c r="P107" s="1">
        <f>COUNTIFS(Table2[Sub-Sector],Table3[[#This Row],[Sub-Sector]],Table2[% Away From 52W High],"&lt;=10")/Table3[[#This Row],[Count]]</f>
        <v>0.5</v>
      </c>
      <c r="Q107" s="1">
        <f>COUNTIFS(Table2[Sub-Sector],Table3[[#This Row],[Sub-Sector]],Table2[% Away From 52W Low],"&gt;=10")/Table3[[#This Row],[Count]]</f>
        <v>1</v>
      </c>
      <c r="R107" s="1">
        <f>COUNTIFS(Table2[Sub-Sector],Table3[[#This Row],[Sub-Sector]],Table2[% Price above 20 EMA],"&gt;=0")/Table3[[#This Row],[Count]]</f>
        <v>0.5</v>
      </c>
      <c r="S107" s="1">
        <f>COUNTIFS(Table2[Sub-Sector],Table3[[#This Row],[Sub-Sector]],Table2[% Price above 50 EMA],"&gt;=0")/Table3[[#This Row],[Count]]</f>
        <v>0.5</v>
      </c>
      <c r="T107" s="1">
        <f>COUNTIFS(Table2[Sub-Sector],Table3[[#This Row],[Sub-Sector]],Table2[% Price above 200 EMA],"&gt;=0")/Table3[[#This Row],[Count]]</f>
        <v>0.5</v>
      </c>
      <c r="U107" s="1">
        <f>COUNTIFS(Table2[Sub-Sector],Table3[[#This Row],[Sub-Sector]],Table2[Rate of Change - Zone],"Positive")/Table3[[#This Row],[Count]]</f>
        <v>0.5</v>
      </c>
      <c r="V107" s="1">
        <f>COUNTIFS(Table2[Sub-Sector],Table3[[#This Row],[Sub-Sector]],Table2[Sharpe Ratio],"&gt;=0.10")/Table3[[#This Row],[Count]]</f>
        <v>0</v>
      </c>
      <c r="W10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590</v>
      </c>
      <c r="X107">
        <f>_xlfn.RANK.AVG(Table3[[#This Row],[Score]],Table3[Score],1)</f>
        <v>105</v>
      </c>
      <c r="Y10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347.5</v>
      </c>
      <c r="Z107">
        <f>_xlfn.RANK.AVG(Table3[[#This Row],[Score 2 ]],Table3[[Score 2 ]],1)</f>
        <v>106</v>
      </c>
    </row>
    <row r="108" spans="1:26" x14ac:dyDescent="0.3">
      <c r="A108" t="s">
        <v>24</v>
      </c>
      <c r="B108">
        <f>COUNTIFS(Table2[Sub-Sector],Table3[[#This Row],[Sub-Sector]])</f>
        <v>20</v>
      </c>
      <c r="C108" s="1">
        <f>COUNTIFS(Table2[Sub-Sector],Table3[[#This Row],[Sub-Sector]],Table2[Uptrend],"Uptrend")/Table3[[#This Row],[Count]]</f>
        <v>0.3</v>
      </c>
      <c r="D108" s="1">
        <f>COUNTIFS(Table2[Sub-Sector],Table3[[#This Row],[Sub-Sector]],Table2[1W Return vs Nifty],"&gt;=5")/Table3[[#This Row],[Count]]</f>
        <v>0.1</v>
      </c>
      <c r="E108" s="1">
        <f>COUNTIFS(Table2[Sub-Sector],Table3[[#This Row],[Sub-Sector]],Table2[1M Return vs Nifty],"&gt;=5")/Table3[[#This Row],[Count]]</f>
        <v>0</v>
      </c>
      <c r="F108" s="1">
        <f>COUNTIFS(Table2[Sub-Sector],Table3[[#This Row],[Sub-Sector]],Table2[6M Return vs Nifty],"&gt;=10")/Table3[[#This Row],[Count]]</f>
        <v>0</v>
      </c>
      <c r="G108" s="1">
        <f>COUNTIFS(Table2[Sub-Sector],Table3[[#This Row],[Sub-Sector]],Table2[1Y Return vs Nifty],"&gt;=10")/Table3[[#This Row],[Count]]</f>
        <v>0.05</v>
      </c>
      <c r="H108" s="1">
        <f>COUNTIFS(Table2[Sub-Sector],Table3[[#This Row],[Sub-Sector]],Table2[RSI Exponential â€“ 14D],"&gt;=50")/Table3[[#This Row],[Count]]</f>
        <v>0.1</v>
      </c>
      <c r="I108" s="1">
        <f>COUNTIFS(Table2[Sub-Sector],Table3[[#This Row],[Sub-Sector]],Table2[Relative Volume],"&gt;=1")/Table3[[#This Row],[Count]]</f>
        <v>0.25</v>
      </c>
      <c r="J108" s="1">
        <f>COUNTIFS(Table2[Sub-Sector],Table3[[#This Row],[Sub-Sector]],Table2[% Away From Day Low],"&gt;=0.05")/Table3[[#This Row],[Count]]</f>
        <v>0</v>
      </c>
      <c r="K108" s="1">
        <f>COUNTIFS(Table2[Sub-Sector],Table3[[#This Row],[Sub-Sector]],Table2[% Away From Day High],"&lt;=0.05")/Table3[[#This Row],[Count]]</f>
        <v>1</v>
      </c>
      <c r="L108" s="1">
        <f>COUNTIFS(Table2[Sub-Sector],Table3[[#This Row],[Sub-Sector]],Table2[% Away From Current Week Low],"&gt;=0.05")/Table3[[#This Row],[Count]]</f>
        <v>0.05</v>
      </c>
      <c r="M108" s="1">
        <f>COUNTIFS(Table2[Sub-Sector],Table3[[#This Row],[Sub-Sector]],Table2[% Away From Current Week High],"&lt;=0.05")/Table3[[#This Row],[Count]]</f>
        <v>0.8</v>
      </c>
      <c r="N108" s="1">
        <f>COUNTIFS(Table2[Sub-Sector],Table3[[#This Row],[Sub-Sector]],Table2[% Away From Current Month Low],"&gt;=0.05")/Table3[[#This Row],[Count]]</f>
        <v>0.05</v>
      </c>
      <c r="O108" s="1">
        <f>COUNTIFS(Table2[Sub-Sector],Table3[[#This Row],[Sub-Sector]],Table2[% Away From Current Month High],"&lt;=0.05")/Table3[[#This Row],[Count]]</f>
        <v>0.4</v>
      </c>
      <c r="P108" s="1">
        <f>COUNTIFS(Table2[Sub-Sector],Table3[[#This Row],[Sub-Sector]],Table2[% Away From 52W High],"&lt;=10")/Table3[[#This Row],[Count]]</f>
        <v>0.15</v>
      </c>
      <c r="Q108" s="1">
        <f>COUNTIFS(Table2[Sub-Sector],Table3[[#This Row],[Sub-Sector]],Table2[% Away From 52W Low],"&gt;=10")/Table3[[#This Row],[Count]]</f>
        <v>0.55000000000000004</v>
      </c>
      <c r="R108" s="1">
        <f>COUNTIFS(Table2[Sub-Sector],Table3[[#This Row],[Sub-Sector]],Table2[% Price above 20 EMA],"&gt;=0")/Table3[[#This Row],[Count]]</f>
        <v>0</v>
      </c>
      <c r="S108" s="1">
        <f>COUNTIFS(Table2[Sub-Sector],Table3[[#This Row],[Sub-Sector]],Table2[% Price above 50 EMA],"&gt;=0")/Table3[[#This Row],[Count]]</f>
        <v>0.05</v>
      </c>
      <c r="T108" s="1">
        <f>COUNTIFS(Table2[Sub-Sector],Table3[[#This Row],[Sub-Sector]],Table2[% Price above 200 EMA],"&gt;=0")/Table3[[#This Row],[Count]]</f>
        <v>0.35</v>
      </c>
      <c r="U108" s="1">
        <f>COUNTIFS(Table2[Sub-Sector],Table3[[#This Row],[Sub-Sector]],Table2[Rate of Change - Zone],"Positive")/Table3[[#This Row],[Count]]</f>
        <v>0.05</v>
      </c>
      <c r="V108" s="1">
        <f>COUNTIFS(Table2[Sub-Sector],Table3[[#This Row],[Sub-Sector]],Table2[Sharpe Ratio],"&gt;=0.10")/Table3[[#This Row],[Count]]</f>
        <v>0.2</v>
      </c>
      <c r="W10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571.5</v>
      </c>
      <c r="X108">
        <f>_xlfn.RANK.AVG(Table3[[#This Row],[Score]],Table3[Score],1)</f>
        <v>101</v>
      </c>
      <c r="Y10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352</v>
      </c>
      <c r="Z108">
        <f>_xlfn.RANK.AVG(Table3[[#This Row],[Score 2 ]],Table3[[Score 2 ]],1)</f>
        <v>107</v>
      </c>
    </row>
    <row r="109" spans="1:26" x14ac:dyDescent="0.3">
      <c r="A109" t="s">
        <v>224</v>
      </c>
      <c r="B109">
        <f>COUNTIFS(Table2[Sub-Sector],Table3[[#This Row],[Sub-Sector]])</f>
        <v>3</v>
      </c>
      <c r="C109" s="1">
        <f>COUNTIFS(Table2[Sub-Sector],Table3[[#This Row],[Sub-Sector]],Table2[Uptrend],"Uptrend")/Table3[[#This Row],[Count]]</f>
        <v>0.66666666666666663</v>
      </c>
      <c r="D109" s="1">
        <f>COUNTIFS(Table2[Sub-Sector],Table3[[#This Row],[Sub-Sector]],Table2[1W Return vs Nifty],"&gt;=5")/Table3[[#This Row],[Count]]</f>
        <v>0</v>
      </c>
      <c r="E109" s="1">
        <f>COUNTIFS(Table2[Sub-Sector],Table3[[#This Row],[Sub-Sector]],Table2[1M Return vs Nifty],"&gt;=5")/Table3[[#This Row],[Count]]</f>
        <v>0.33333333333333331</v>
      </c>
      <c r="F109" s="1">
        <f>COUNTIFS(Table2[Sub-Sector],Table3[[#This Row],[Sub-Sector]],Table2[6M Return vs Nifty],"&gt;=10")/Table3[[#This Row],[Count]]</f>
        <v>0</v>
      </c>
      <c r="G109" s="1">
        <f>COUNTIFS(Table2[Sub-Sector],Table3[[#This Row],[Sub-Sector]],Table2[1Y Return vs Nifty],"&gt;=10")/Table3[[#This Row],[Count]]</f>
        <v>0.66666666666666663</v>
      </c>
      <c r="H109" s="1">
        <f>COUNTIFS(Table2[Sub-Sector],Table3[[#This Row],[Sub-Sector]],Table2[RSI Exponential â€“ 14D],"&gt;=50")/Table3[[#This Row],[Count]]</f>
        <v>0</v>
      </c>
      <c r="I109" s="1">
        <f>COUNTIFS(Table2[Sub-Sector],Table3[[#This Row],[Sub-Sector]],Table2[Relative Volume],"&gt;=1")/Table3[[#This Row],[Count]]</f>
        <v>0</v>
      </c>
      <c r="J109" s="1">
        <f>COUNTIFS(Table2[Sub-Sector],Table3[[#This Row],[Sub-Sector]],Table2[% Away From Day Low],"&gt;=0.05")/Table3[[#This Row],[Count]]</f>
        <v>0</v>
      </c>
      <c r="K109" s="1">
        <f>COUNTIFS(Table2[Sub-Sector],Table3[[#This Row],[Sub-Sector]],Table2[% Away From Day High],"&lt;=0.05")/Table3[[#This Row],[Count]]</f>
        <v>1</v>
      </c>
      <c r="L109" s="1">
        <f>COUNTIFS(Table2[Sub-Sector],Table3[[#This Row],[Sub-Sector]],Table2[% Away From Current Week Low],"&gt;=0.05")/Table3[[#This Row],[Count]]</f>
        <v>0.66666666666666663</v>
      </c>
      <c r="M109" s="1">
        <f>COUNTIFS(Table2[Sub-Sector],Table3[[#This Row],[Sub-Sector]],Table2[% Away From Current Week High],"&lt;=0.05")/Table3[[#This Row],[Count]]</f>
        <v>1</v>
      </c>
      <c r="N109" s="1">
        <f>COUNTIFS(Table2[Sub-Sector],Table3[[#This Row],[Sub-Sector]],Table2[% Away From Current Month Low],"&gt;=0.05")/Table3[[#This Row],[Count]]</f>
        <v>0.66666666666666663</v>
      </c>
      <c r="O109" s="1">
        <f>COUNTIFS(Table2[Sub-Sector],Table3[[#This Row],[Sub-Sector]],Table2[% Away From Current Month High],"&lt;=0.05")/Table3[[#This Row],[Count]]</f>
        <v>0</v>
      </c>
      <c r="P109" s="1">
        <f>COUNTIFS(Table2[Sub-Sector],Table3[[#This Row],[Sub-Sector]],Table2[% Away From 52W High],"&lt;=10")/Table3[[#This Row],[Count]]</f>
        <v>0.33333333333333331</v>
      </c>
      <c r="Q109" s="1">
        <f>COUNTIFS(Table2[Sub-Sector],Table3[[#This Row],[Sub-Sector]],Table2[% Away From 52W Low],"&gt;=10")/Table3[[#This Row],[Count]]</f>
        <v>1</v>
      </c>
      <c r="R109" s="1">
        <f>COUNTIFS(Table2[Sub-Sector],Table3[[#This Row],[Sub-Sector]],Table2[% Price above 20 EMA],"&gt;=0")/Table3[[#This Row],[Count]]</f>
        <v>0.33333333333333331</v>
      </c>
      <c r="S109" s="1">
        <f>COUNTIFS(Table2[Sub-Sector],Table3[[#This Row],[Sub-Sector]],Table2[% Price above 50 EMA],"&gt;=0")/Table3[[#This Row],[Count]]</f>
        <v>0.33333333333333331</v>
      </c>
      <c r="T109" s="1">
        <f>COUNTIFS(Table2[Sub-Sector],Table3[[#This Row],[Sub-Sector]],Table2[% Price above 200 EMA],"&gt;=0")/Table3[[#This Row],[Count]]</f>
        <v>0.66666666666666663</v>
      </c>
      <c r="U109" s="1">
        <f>COUNTIFS(Table2[Sub-Sector],Table3[[#This Row],[Sub-Sector]],Table2[Rate of Change - Zone],"Positive")/Table3[[#This Row],[Count]]</f>
        <v>0</v>
      </c>
      <c r="V109" s="1">
        <f>COUNTIFS(Table2[Sub-Sector],Table3[[#This Row],[Sub-Sector]],Table2[Sharpe Ratio],"&gt;=0.10")/Table3[[#This Row],[Count]]</f>
        <v>0.33333333333333331</v>
      </c>
      <c r="W10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506.5</v>
      </c>
      <c r="X109">
        <f>_xlfn.RANK.AVG(Table3[[#This Row],[Score]],Table3[Score],1)</f>
        <v>83</v>
      </c>
      <c r="Y10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355</v>
      </c>
      <c r="Z109">
        <f>_xlfn.RANK.AVG(Table3[[#This Row],[Score 2 ]],Table3[[Score 2 ]],1)</f>
        <v>108</v>
      </c>
    </row>
    <row r="110" spans="1:26" x14ac:dyDescent="0.3">
      <c r="A110" t="s">
        <v>40</v>
      </c>
      <c r="B110">
        <f>COUNTIFS(Table2[Sub-Sector],Table3[[#This Row],[Sub-Sector]])</f>
        <v>3</v>
      </c>
      <c r="C110" s="1">
        <f>COUNTIFS(Table2[Sub-Sector],Table3[[#This Row],[Sub-Sector]],Table2[Uptrend],"Uptrend")/Table3[[#This Row],[Count]]</f>
        <v>0.66666666666666663</v>
      </c>
      <c r="D110" s="1">
        <f>COUNTIFS(Table2[Sub-Sector],Table3[[#This Row],[Sub-Sector]],Table2[1W Return vs Nifty],"&gt;=5")/Table3[[#This Row],[Count]]</f>
        <v>0.33333333333333331</v>
      </c>
      <c r="E110" s="1">
        <f>COUNTIFS(Table2[Sub-Sector],Table3[[#This Row],[Sub-Sector]],Table2[1M Return vs Nifty],"&gt;=5")/Table3[[#This Row],[Count]]</f>
        <v>0</v>
      </c>
      <c r="F110" s="1">
        <f>COUNTIFS(Table2[Sub-Sector],Table3[[#This Row],[Sub-Sector]],Table2[6M Return vs Nifty],"&gt;=10")/Table3[[#This Row],[Count]]</f>
        <v>0.33333333333333331</v>
      </c>
      <c r="G110" s="1">
        <f>COUNTIFS(Table2[Sub-Sector],Table3[[#This Row],[Sub-Sector]],Table2[1Y Return vs Nifty],"&gt;=10")/Table3[[#This Row],[Count]]</f>
        <v>0.33333333333333331</v>
      </c>
      <c r="H110" s="1">
        <f>COUNTIFS(Table2[Sub-Sector],Table3[[#This Row],[Sub-Sector]],Table2[RSI Exponential â€“ 14D],"&gt;=50")/Table3[[#This Row],[Count]]</f>
        <v>0</v>
      </c>
      <c r="I110" s="1">
        <f>COUNTIFS(Table2[Sub-Sector],Table3[[#This Row],[Sub-Sector]],Table2[Relative Volume],"&gt;=1")/Table3[[#This Row],[Count]]</f>
        <v>0</v>
      </c>
      <c r="J110" s="1">
        <f>COUNTIFS(Table2[Sub-Sector],Table3[[#This Row],[Sub-Sector]],Table2[% Away From Day Low],"&gt;=0.05")/Table3[[#This Row],[Count]]</f>
        <v>0</v>
      </c>
      <c r="K110" s="1">
        <f>COUNTIFS(Table2[Sub-Sector],Table3[[#This Row],[Sub-Sector]],Table2[% Away From Day High],"&lt;=0.05")/Table3[[#This Row],[Count]]</f>
        <v>1</v>
      </c>
      <c r="L110" s="1">
        <f>COUNTIFS(Table2[Sub-Sector],Table3[[#This Row],[Sub-Sector]],Table2[% Away From Current Week Low],"&gt;=0.05")/Table3[[#This Row],[Count]]</f>
        <v>0.66666666666666663</v>
      </c>
      <c r="M110" s="1">
        <f>COUNTIFS(Table2[Sub-Sector],Table3[[#This Row],[Sub-Sector]],Table2[% Away From Current Week High],"&lt;=0.05")/Table3[[#This Row],[Count]]</f>
        <v>1</v>
      </c>
      <c r="N110" s="1">
        <f>COUNTIFS(Table2[Sub-Sector],Table3[[#This Row],[Sub-Sector]],Table2[% Away From Current Month Low],"&gt;=0.05")/Table3[[#This Row],[Count]]</f>
        <v>0.66666666666666663</v>
      </c>
      <c r="O110" s="1">
        <f>COUNTIFS(Table2[Sub-Sector],Table3[[#This Row],[Sub-Sector]],Table2[% Away From Current Month High],"&lt;=0.05")/Table3[[#This Row],[Count]]</f>
        <v>0.66666666666666663</v>
      </c>
      <c r="P110" s="1">
        <f>COUNTIFS(Table2[Sub-Sector],Table3[[#This Row],[Sub-Sector]],Table2[% Away From 52W High],"&lt;=10")/Table3[[#This Row],[Count]]</f>
        <v>0.33333333333333331</v>
      </c>
      <c r="Q110" s="1">
        <f>COUNTIFS(Table2[Sub-Sector],Table3[[#This Row],[Sub-Sector]],Table2[% Away From 52W Low],"&gt;=10")/Table3[[#This Row],[Count]]</f>
        <v>1</v>
      </c>
      <c r="R110" s="1">
        <f>COUNTIFS(Table2[Sub-Sector],Table3[[#This Row],[Sub-Sector]],Table2[% Price above 20 EMA],"&gt;=0")/Table3[[#This Row],[Count]]</f>
        <v>0.33333333333333331</v>
      </c>
      <c r="S110" s="1">
        <f>COUNTIFS(Table2[Sub-Sector],Table3[[#This Row],[Sub-Sector]],Table2[% Price above 50 EMA],"&gt;=0")/Table3[[#This Row],[Count]]</f>
        <v>0.33333333333333331</v>
      </c>
      <c r="T110" s="1">
        <f>COUNTIFS(Table2[Sub-Sector],Table3[[#This Row],[Sub-Sector]],Table2[% Price above 200 EMA],"&gt;=0")/Table3[[#This Row],[Count]]</f>
        <v>0.66666666666666663</v>
      </c>
      <c r="U110" s="1">
        <f>COUNTIFS(Table2[Sub-Sector],Table3[[#This Row],[Sub-Sector]],Table2[Rate of Change - Zone],"Positive")/Table3[[#This Row],[Count]]</f>
        <v>0</v>
      </c>
      <c r="V110" s="1">
        <f>COUNTIFS(Table2[Sub-Sector],Table3[[#This Row],[Sub-Sector]],Table2[Sharpe Ratio],"&gt;=0.10")/Table3[[#This Row],[Count]]</f>
        <v>0.66666666666666663</v>
      </c>
      <c r="W1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507</v>
      </c>
      <c r="X110">
        <f>_xlfn.RANK.AVG(Table3[[#This Row],[Score]],Table3[Score],1)</f>
        <v>84.5</v>
      </c>
      <c r="Y1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357.5</v>
      </c>
      <c r="Z110">
        <f>_xlfn.RANK.AVG(Table3[[#This Row],[Score 2 ]],Table3[[Score 2 ]],1)</f>
        <v>109.5</v>
      </c>
    </row>
    <row r="111" spans="1:26" x14ac:dyDescent="0.3">
      <c r="A111" t="s">
        <v>37</v>
      </c>
      <c r="B111">
        <f>COUNTIFS(Table2[Sub-Sector],Table3[[#This Row],[Sub-Sector]])</f>
        <v>3</v>
      </c>
      <c r="C111" s="1">
        <f>COUNTIFS(Table2[Sub-Sector],Table3[[#This Row],[Sub-Sector]],Table2[Uptrend],"Uptrend")/Table3[[#This Row],[Count]]</f>
        <v>0.66666666666666663</v>
      </c>
      <c r="D111" s="1">
        <f>COUNTIFS(Table2[Sub-Sector],Table3[[#This Row],[Sub-Sector]],Table2[1W Return vs Nifty],"&gt;=5")/Table3[[#This Row],[Count]]</f>
        <v>0</v>
      </c>
      <c r="E111" s="1">
        <f>COUNTIFS(Table2[Sub-Sector],Table3[[#This Row],[Sub-Sector]],Table2[1M Return vs Nifty],"&gt;=5")/Table3[[#This Row],[Count]]</f>
        <v>0</v>
      </c>
      <c r="F111" s="1">
        <f>COUNTIFS(Table2[Sub-Sector],Table3[[#This Row],[Sub-Sector]],Table2[6M Return vs Nifty],"&gt;=10")/Table3[[#This Row],[Count]]</f>
        <v>0.33333333333333331</v>
      </c>
      <c r="G111" s="1">
        <f>COUNTIFS(Table2[Sub-Sector],Table3[[#This Row],[Sub-Sector]],Table2[1Y Return vs Nifty],"&gt;=10")/Table3[[#This Row],[Count]]</f>
        <v>0.33333333333333331</v>
      </c>
      <c r="H111" s="1">
        <f>COUNTIFS(Table2[Sub-Sector],Table3[[#This Row],[Sub-Sector]],Table2[RSI Exponential â€“ 14D],"&gt;=50")/Table3[[#This Row],[Count]]</f>
        <v>0.33333333333333331</v>
      </c>
      <c r="I111" s="1">
        <f>COUNTIFS(Table2[Sub-Sector],Table3[[#This Row],[Sub-Sector]],Table2[Relative Volume],"&gt;=1")/Table3[[#This Row],[Count]]</f>
        <v>0</v>
      </c>
      <c r="J111" s="1">
        <f>COUNTIFS(Table2[Sub-Sector],Table3[[#This Row],[Sub-Sector]],Table2[% Away From Day Low],"&gt;=0.05")/Table3[[#This Row],[Count]]</f>
        <v>0</v>
      </c>
      <c r="K111" s="1">
        <f>COUNTIFS(Table2[Sub-Sector],Table3[[#This Row],[Sub-Sector]],Table2[% Away From Day High],"&lt;=0.05")/Table3[[#This Row],[Count]]</f>
        <v>1</v>
      </c>
      <c r="L111" s="1">
        <f>COUNTIFS(Table2[Sub-Sector],Table3[[#This Row],[Sub-Sector]],Table2[% Away From Current Week Low],"&gt;=0.05")/Table3[[#This Row],[Count]]</f>
        <v>0</v>
      </c>
      <c r="M111" s="1">
        <f>COUNTIFS(Table2[Sub-Sector],Table3[[#This Row],[Sub-Sector]],Table2[% Away From Current Week High],"&lt;=0.05")/Table3[[#This Row],[Count]]</f>
        <v>1</v>
      </c>
      <c r="N111" s="1">
        <f>COUNTIFS(Table2[Sub-Sector],Table3[[#This Row],[Sub-Sector]],Table2[% Away From Current Month Low],"&gt;=0.05")/Table3[[#This Row],[Count]]</f>
        <v>0</v>
      </c>
      <c r="O111" s="1">
        <f>COUNTIFS(Table2[Sub-Sector],Table3[[#This Row],[Sub-Sector]],Table2[% Away From Current Month High],"&lt;=0.05")/Table3[[#This Row],[Count]]</f>
        <v>0.33333333333333331</v>
      </c>
      <c r="P111" s="1">
        <f>COUNTIFS(Table2[Sub-Sector],Table3[[#This Row],[Sub-Sector]],Table2[% Away From 52W High],"&lt;=10")/Table3[[#This Row],[Count]]</f>
        <v>0.33333333333333331</v>
      </c>
      <c r="Q111" s="1">
        <f>COUNTIFS(Table2[Sub-Sector],Table3[[#This Row],[Sub-Sector]],Table2[% Away From 52W Low],"&gt;=10")/Table3[[#This Row],[Count]]</f>
        <v>1</v>
      </c>
      <c r="R111" s="1">
        <f>COUNTIFS(Table2[Sub-Sector],Table3[[#This Row],[Sub-Sector]],Table2[% Price above 20 EMA],"&gt;=0")/Table3[[#This Row],[Count]]</f>
        <v>0</v>
      </c>
      <c r="S111" s="1">
        <f>COUNTIFS(Table2[Sub-Sector],Table3[[#This Row],[Sub-Sector]],Table2[% Price above 50 EMA],"&gt;=0")/Table3[[#This Row],[Count]]</f>
        <v>0</v>
      </c>
      <c r="T111" s="1">
        <f>COUNTIFS(Table2[Sub-Sector],Table3[[#This Row],[Sub-Sector]],Table2[% Price above 200 EMA],"&gt;=0")/Table3[[#This Row],[Count]]</f>
        <v>1</v>
      </c>
      <c r="U111" s="1">
        <f>COUNTIFS(Table2[Sub-Sector],Table3[[#This Row],[Sub-Sector]],Table2[Rate of Change - Zone],"Positive")/Table3[[#This Row],[Count]]</f>
        <v>0</v>
      </c>
      <c r="V111" s="1">
        <f>COUNTIFS(Table2[Sub-Sector],Table3[[#This Row],[Sub-Sector]],Table2[Sharpe Ratio],"&gt;=0.10")/Table3[[#This Row],[Count]]</f>
        <v>0.33333333333333331</v>
      </c>
      <c r="W1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575.5</v>
      </c>
      <c r="X111">
        <f>_xlfn.RANK.AVG(Table3[[#This Row],[Score]],Table3[Score],1)</f>
        <v>103</v>
      </c>
      <c r="Y1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357.5</v>
      </c>
      <c r="Z111">
        <f>_xlfn.RANK.AVG(Table3[[#This Row],[Score 2 ]],Table3[[Score 2 ]],1)</f>
        <v>109.5</v>
      </c>
    </row>
    <row r="112" spans="1:26" x14ac:dyDescent="0.3">
      <c r="A112" t="s">
        <v>100</v>
      </c>
      <c r="B112">
        <f>COUNTIFS(Table2[Sub-Sector],Table3[[#This Row],[Sub-Sector]])</f>
        <v>4</v>
      </c>
      <c r="C112" s="1">
        <f>COUNTIFS(Table2[Sub-Sector],Table3[[#This Row],[Sub-Sector]],Table2[Uptrend],"Uptrend")/Table3[[#This Row],[Count]]</f>
        <v>1</v>
      </c>
      <c r="D112" s="1">
        <f>COUNTIFS(Table2[Sub-Sector],Table3[[#This Row],[Sub-Sector]],Table2[1W Return vs Nifty],"&gt;=5")/Table3[[#This Row],[Count]]</f>
        <v>0</v>
      </c>
      <c r="E112" s="1">
        <f>COUNTIFS(Table2[Sub-Sector],Table3[[#This Row],[Sub-Sector]],Table2[1M Return vs Nifty],"&gt;=5")/Table3[[#This Row],[Count]]</f>
        <v>0</v>
      </c>
      <c r="F112" s="1">
        <f>COUNTIFS(Table2[Sub-Sector],Table3[[#This Row],[Sub-Sector]],Table2[6M Return vs Nifty],"&gt;=10")/Table3[[#This Row],[Count]]</f>
        <v>0</v>
      </c>
      <c r="G112" s="1">
        <f>COUNTIFS(Table2[Sub-Sector],Table3[[#This Row],[Sub-Sector]],Table2[1Y Return vs Nifty],"&gt;=10")/Table3[[#This Row],[Count]]</f>
        <v>0</v>
      </c>
      <c r="H112" s="1">
        <f>COUNTIFS(Table2[Sub-Sector],Table3[[#This Row],[Sub-Sector]],Table2[RSI Exponential â€“ 14D],"&gt;=50")/Table3[[#This Row],[Count]]</f>
        <v>0</v>
      </c>
      <c r="I112" s="1">
        <f>COUNTIFS(Table2[Sub-Sector],Table3[[#This Row],[Sub-Sector]],Table2[Relative Volume],"&gt;=1")/Table3[[#This Row],[Count]]</f>
        <v>0.25</v>
      </c>
      <c r="J112" s="1">
        <f>COUNTIFS(Table2[Sub-Sector],Table3[[#This Row],[Sub-Sector]],Table2[% Away From Day Low],"&gt;=0.05")/Table3[[#This Row],[Count]]</f>
        <v>0</v>
      </c>
      <c r="K112" s="1">
        <f>COUNTIFS(Table2[Sub-Sector],Table3[[#This Row],[Sub-Sector]],Table2[% Away From Day High],"&lt;=0.05")/Table3[[#This Row],[Count]]</f>
        <v>1</v>
      </c>
      <c r="L112" s="1">
        <f>COUNTIFS(Table2[Sub-Sector],Table3[[#This Row],[Sub-Sector]],Table2[% Away From Current Week Low],"&gt;=0.05")/Table3[[#This Row],[Count]]</f>
        <v>0</v>
      </c>
      <c r="M112" s="1">
        <f>COUNTIFS(Table2[Sub-Sector],Table3[[#This Row],[Sub-Sector]],Table2[% Away From Current Week High],"&lt;=0.05")/Table3[[#This Row],[Count]]</f>
        <v>1</v>
      </c>
      <c r="N112" s="1">
        <f>COUNTIFS(Table2[Sub-Sector],Table3[[#This Row],[Sub-Sector]],Table2[% Away From Current Month Low],"&gt;=0.05")/Table3[[#This Row],[Count]]</f>
        <v>0</v>
      </c>
      <c r="O112" s="1">
        <f>COUNTIFS(Table2[Sub-Sector],Table3[[#This Row],[Sub-Sector]],Table2[% Away From Current Month High],"&lt;=0.05")/Table3[[#This Row],[Count]]</f>
        <v>0</v>
      </c>
      <c r="P112" s="1">
        <f>COUNTIFS(Table2[Sub-Sector],Table3[[#This Row],[Sub-Sector]],Table2[% Away From 52W High],"&lt;=10")/Table3[[#This Row],[Count]]</f>
        <v>0.5</v>
      </c>
      <c r="Q112" s="1">
        <f>COUNTIFS(Table2[Sub-Sector],Table3[[#This Row],[Sub-Sector]],Table2[% Away From 52W Low],"&gt;=10")/Table3[[#This Row],[Count]]</f>
        <v>1</v>
      </c>
      <c r="R112" s="1">
        <f>COUNTIFS(Table2[Sub-Sector],Table3[[#This Row],[Sub-Sector]],Table2[% Price above 20 EMA],"&gt;=0")/Table3[[#This Row],[Count]]</f>
        <v>0</v>
      </c>
      <c r="S112" s="1">
        <f>COUNTIFS(Table2[Sub-Sector],Table3[[#This Row],[Sub-Sector]],Table2[% Price above 50 EMA],"&gt;=0")/Table3[[#This Row],[Count]]</f>
        <v>0</v>
      </c>
      <c r="T112" s="1">
        <f>COUNTIFS(Table2[Sub-Sector],Table3[[#This Row],[Sub-Sector]],Table2[% Price above 200 EMA],"&gt;=0")/Table3[[#This Row],[Count]]</f>
        <v>0.75</v>
      </c>
      <c r="U112" s="1">
        <f>COUNTIFS(Table2[Sub-Sector],Table3[[#This Row],[Sub-Sector]],Table2[Rate of Change - Zone],"Positive")/Table3[[#This Row],[Count]]</f>
        <v>0</v>
      </c>
      <c r="V112" s="1">
        <f>COUNTIFS(Table2[Sub-Sector],Table3[[#This Row],[Sub-Sector]],Table2[Sharpe Ratio],"&gt;=0.10")/Table3[[#This Row],[Count]]</f>
        <v>0</v>
      </c>
      <c r="W1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572.5</v>
      </c>
      <c r="X112">
        <f>_xlfn.RANK.AVG(Table3[[#This Row],[Score]],Table3[Score],1)</f>
        <v>102</v>
      </c>
      <c r="Y1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385.5</v>
      </c>
      <c r="Z112">
        <f>_xlfn.RANK.AVG(Table3[[#This Row],[Score 2 ]],Table3[[Score 2 ]],1)</f>
        <v>111</v>
      </c>
    </row>
    <row r="113" spans="1:26" x14ac:dyDescent="0.3">
      <c r="A113" t="s">
        <v>1386</v>
      </c>
      <c r="B113">
        <f>COUNTIFS(Table2[Sub-Sector],Table3[[#This Row],[Sub-Sector]])</f>
        <v>1</v>
      </c>
      <c r="C113" s="1">
        <f>COUNTIFS(Table2[Sub-Sector],Table3[[#This Row],[Sub-Sector]],Table2[Uptrend],"Uptrend")/Table3[[#This Row],[Count]]</f>
        <v>0</v>
      </c>
      <c r="D113" s="1">
        <f>COUNTIFS(Table2[Sub-Sector],Table3[[#This Row],[Sub-Sector]],Table2[1W Return vs Nifty],"&gt;=5")/Table3[[#This Row],[Count]]</f>
        <v>0</v>
      </c>
      <c r="E113" s="1">
        <f>COUNTIFS(Table2[Sub-Sector],Table3[[#This Row],[Sub-Sector]],Table2[1M Return vs Nifty],"&gt;=5")/Table3[[#This Row],[Count]]</f>
        <v>0</v>
      </c>
      <c r="F113" s="1">
        <f>COUNTIFS(Table2[Sub-Sector],Table3[[#This Row],[Sub-Sector]],Table2[6M Return vs Nifty],"&gt;=10")/Table3[[#This Row],[Count]]</f>
        <v>0</v>
      </c>
      <c r="G113" s="1">
        <f>COUNTIFS(Table2[Sub-Sector],Table3[[#This Row],[Sub-Sector]],Table2[1Y Return vs Nifty],"&gt;=10")/Table3[[#This Row],[Count]]</f>
        <v>0</v>
      </c>
      <c r="H113" s="1">
        <f>COUNTIFS(Table2[Sub-Sector],Table3[[#This Row],[Sub-Sector]],Table2[RSI Exponential â€“ 14D],"&gt;=50")/Table3[[#This Row],[Count]]</f>
        <v>1</v>
      </c>
      <c r="I113" s="1">
        <f>COUNTIFS(Table2[Sub-Sector],Table3[[#This Row],[Sub-Sector]],Table2[Relative Volume],"&gt;=1")/Table3[[#This Row],[Count]]</f>
        <v>0</v>
      </c>
      <c r="J113" s="1">
        <f>COUNTIFS(Table2[Sub-Sector],Table3[[#This Row],[Sub-Sector]],Table2[% Away From Day Low],"&gt;=0.05")/Table3[[#This Row],[Count]]</f>
        <v>0</v>
      </c>
      <c r="K113" s="1">
        <f>COUNTIFS(Table2[Sub-Sector],Table3[[#This Row],[Sub-Sector]],Table2[% Away From Day High],"&lt;=0.05")/Table3[[#This Row],[Count]]</f>
        <v>1</v>
      </c>
      <c r="L113" s="1">
        <f>COUNTIFS(Table2[Sub-Sector],Table3[[#This Row],[Sub-Sector]],Table2[% Away From Current Week Low],"&gt;=0.05")/Table3[[#This Row],[Count]]</f>
        <v>0</v>
      </c>
      <c r="M113" s="1">
        <f>COUNTIFS(Table2[Sub-Sector],Table3[[#This Row],[Sub-Sector]],Table2[% Away From Current Week High],"&lt;=0.05")/Table3[[#This Row],[Count]]</f>
        <v>0</v>
      </c>
      <c r="N113" s="1">
        <f>COUNTIFS(Table2[Sub-Sector],Table3[[#This Row],[Sub-Sector]],Table2[% Away From Current Month Low],"&gt;=0.05")/Table3[[#This Row],[Count]]</f>
        <v>0</v>
      </c>
      <c r="O113" s="1">
        <f>COUNTIFS(Table2[Sub-Sector],Table3[[#This Row],[Sub-Sector]],Table2[% Away From Current Month High],"&lt;=0.05")/Table3[[#This Row],[Count]]</f>
        <v>0</v>
      </c>
      <c r="P113" s="1">
        <f>COUNTIFS(Table2[Sub-Sector],Table3[[#This Row],[Sub-Sector]],Table2[% Away From 52W High],"&lt;=10")/Table3[[#This Row],[Count]]</f>
        <v>0</v>
      </c>
      <c r="Q113" s="1">
        <f>COUNTIFS(Table2[Sub-Sector],Table3[[#This Row],[Sub-Sector]],Table2[% Away From 52W Low],"&gt;=10")/Table3[[#This Row],[Count]]</f>
        <v>1</v>
      </c>
      <c r="R113" s="1">
        <f>COUNTIFS(Table2[Sub-Sector],Table3[[#This Row],[Sub-Sector]],Table2[% Price above 20 EMA],"&gt;=0")/Table3[[#This Row],[Count]]</f>
        <v>0</v>
      </c>
      <c r="S113" s="1">
        <f>COUNTIFS(Table2[Sub-Sector],Table3[[#This Row],[Sub-Sector]],Table2[% Price above 50 EMA],"&gt;=0")/Table3[[#This Row],[Count]]</f>
        <v>0</v>
      </c>
      <c r="T113" s="1">
        <f>COUNTIFS(Table2[Sub-Sector],Table3[[#This Row],[Sub-Sector]],Table2[% Price above 200 EMA],"&gt;=0")/Table3[[#This Row],[Count]]</f>
        <v>1</v>
      </c>
      <c r="U113" s="1">
        <f>COUNTIFS(Table2[Sub-Sector],Table3[[#This Row],[Sub-Sector]],Table2[Rate of Change - Zone],"Positive")/Table3[[#This Row],[Count]]</f>
        <v>0</v>
      </c>
      <c r="V113" s="1">
        <f>COUNTIFS(Table2[Sub-Sector],Table3[[#This Row],[Sub-Sector]],Table2[Sharpe Ratio],"&gt;=0.10")/Table3[[#This Row],[Count]]</f>
        <v>1</v>
      </c>
      <c r="W1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705.5</v>
      </c>
      <c r="X113">
        <f>_xlfn.RANK.AVG(Table3[[#This Row],[Score]],Table3[Score],1)</f>
        <v>119</v>
      </c>
      <c r="Y1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421</v>
      </c>
      <c r="Z113">
        <f>_xlfn.RANK.AVG(Table3[[#This Row],[Score 2 ]],Table3[[Score 2 ]],1)</f>
        <v>116.5</v>
      </c>
    </row>
    <row r="114" spans="1:26" x14ac:dyDescent="0.3">
      <c r="A114" t="s">
        <v>588</v>
      </c>
      <c r="B114">
        <f>COUNTIFS(Table2[Sub-Sector],Table3[[#This Row],[Sub-Sector]])</f>
        <v>2</v>
      </c>
      <c r="C114" s="1">
        <f>COUNTIFS(Table2[Sub-Sector],Table3[[#This Row],[Sub-Sector]],Table2[Uptrend],"Uptrend")/Table3[[#This Row],[Count]]</f>
        <v>0</v>
      </c>
      <c r="D114" s="1">
        <f>COUNTIFS(Table2[Sub-Sector],Table3[[#This Row],[Sub-Sector]],Table2[1W Return vs Nifty],"&gt;=5")/Table3[[#This Row],[Count]]</f>
        <v>0</v>
      </c>
      <c r="E114" s="1">
        <f>COUNTIFS(Table2[Sub-Sector],Table3[[#This Row],[Sub-Sector]],Table2[1M Return vs Nifty],"&gt;=5")/Table3[[#This Row],[Count]]</f>
        <v>0</v>
      </c>
      <c r="F114" s="1">
        <f>COUNTIFS(Table2[Sub-Sector],Table3[[#This Row],[Sub-Sector]],Table2[6M Return vs Nifty],"&gt;=10")/Table3[[#This Row],[Count]]</f>
        <v>0</v>
      </c>
      <c r="G114" s="1">
        <f>COUNTIFS(Table2[Sub-Sector],Table3[[#This Row],[Sub-Sector]],Table2[1Y Return vs Nifty],"&gt;=10")/Table3[[#This Row],[Count]]</f>
        <v>0</v>
      </c>
      <c r="H114" s="1">
        <f>COUNTIFS(Table2[Sub-Sector],Table3[[#This Row],[Sub-Sector]],Table2[RSI Exponential â€“ 14D],"&gt;=50")/Table3[[#This Row],[Count]]</f>
        <v>0</v>
      </c>
      <c r="I114" s="1">
        <f>COUNTIFS(Table2[Sub-Sector],Table3[[#This Row],[Sub-Sector]],Table2[Relative Volume],"&gt;=1")/Table3[[#This Row],[Count]]</f>
        <v>0</v>
      </c>
      <c r="J114" s="1">
        <f>COUNTIFS(Table2[Sub-Sector],Table3[[#This Row],[Sub-Sector]],Table2[% Away From Day Low],"&gt;=0.05")/Table3[[#This Row],[Count]]</f>
        <v>0</v>
      </c>
      <c r="K114" s="1">
        <f>COUNTIFS(Table2[Sub-Sector],Table3[[#This Row],[Sub-Sector]],Table2[% Away From Day High],"&lt;=0.05")/Table3[[#This Row],[Count]]</f>
        <v>1</v>
      </c>
      <c r="L114" s="1">
        <f>COUNTIFS(Table2[Sub-Sector],Table3[[#This Row],[Sub-Sector]],Table2[% Away From Current Week Low],"&gt;=0.05")/Table3[[#This Row],[Count]]</f>
        <v>0</v>
      </c>
      <c r="M114" s="1">
        <f>COUNTIFS(Table2[Sub-Sector],Table3[[#This Row],[Sub-Sector]],Table2[% Away From Current Week High],"&lt;=0.05")/Table3[[#This Row],[Count]]</f>
        <v>1</v>
      </c>
      <c r="N114" s="1">
        <f>COUNTIFS(Table2[Sub-Sector],Table3[[#This Row],[Sub-Sector]],Table2[% Away From Current Month Low],"&gt;=0.05")/Table3[[#This Row],[Count]]</f>
        <v>0</v>
      </c>
      <c r="O114" s="1">
        <f>COUNTIFS(Table2[Sub-Sector],Table3[[#This Row],[Sub-Sector]],Table2[% Away From Current Month High],"&lt;=0.05")/Table3[[#This Row],[Count]]</f>
        <v>0.5</v>
      </c>
      <c r="P114" s="1">
        <f>COUNTIFS(Table2[Sub-Sector],Table3[[#This Row],[Sub-Sector]],Table2[% Away From 52W High],"&lt;=10")/Table3[[#This Row],[Count]]</f>
        <v>0</v>
      </c>
      <c r="Q114" s="1">
        <f>COUNTIFS(Table2[Sub-Sector],Table3[[#This Row],[Sub-Sector]],Table2[% Away From 52W Low],"&gt;=10")/Table3[[#This Row],[Count]]</f>
        <v>1</v>
      </c>
      <c r="R114" s="1">
        <f>COUNTIFS(Table2[Sub-Sector],Table3[[#This Row],[Sub-Sector]],Table2[% Price above 20 EMA],"&gt;=0")/Table3[[#This Row],[Count]]</f>
        <v>0</v>
      </c>
      <c r="S114" s="1">
        <f>COUNTIFS(Table2[Sub-Sector],Table3[[#This Row],[Sub-Sector]],Table2[% Price above 50 EMA],"&gt;=0")/Table3[[#This Row],[Count]]</f>
        <v>0</v>
      </c>
      <c r="T114" s="1">
        <f>COUNTIFS(Table2[Sub-Sector],Table3[[#This Row],[Sub-Sector]],Table2[% Price above 200 EMA],"&gt;=0")/Table3[[#This Row],[Count]]</f>
        <v>0.5</v>
      </c>
      <c r="U114" s="1">
        <f>COUNTIFS(Table2[Sub-Sector],Table3[[#This Row],[Sub-Sector]],Table2[Rate of Change - Zone],"Positive")/Table3[[#This Row],[Count]]</f>
        <v>0</v>
      </c>
      <c r="V114" s="1">
        <f>COUNTIFS(Table2[Sub-Sector],Table3[[#This Row],[Sub-Sector]],Table2[Sharpe Ratio],"&gt;=0.10")/Table3[[#This Row],[Count]]</f>
        <v>0.5</v>
      </c>
      <c r="W1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705.5</v>
      </c>
      <c r="X114">
        <f>_xlfn.RANK.AVG(Table3[[#This Row],[Score]],Table3[Score],1)</f>
        <v>119</v>
      </c>
      <c r="Y1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421</v>
      </c>
      <c r="Z114">
        <f>_xlfn.RANK.AVG(Table3[[#This Row],[Score 2 ]],Table3[[Score 2 ]],1)</f>
        <v>116.5</v>
      </c>
    </row>
    <row r="115" spans="1:26" x14ac:dyDescent="0.3">
      <c r="A115" t="s">
        <v>309</v>
      </c>
      <c r="B115">
        <f>COUNTIFS(Table2[Sub-Sector],Table3[[#This Row],[Sub-Sector]])</f>
        <v>1</v>
      </c>
      <c r="C115" s="1">
        <f>COUNTIFS(Table2[Sub-Sector],Table3[[#This Row],[Sub-Sector]],Table2[Uptrend],"Uptrend")/Table3[[#This Row],[Count]]</f>
        <v>0</v>
      </c>
      <c r="D115" s="1">
        <f>COUNTIFS(Table2[Sub-Sector],Table3[[#This Row],[Sub-Sector]],Table2[1W Return vs Nifty],"&gt;=5")/Table3[[#This Row],[Count]]</f>
        <v>0</v>
      </c>
      <c r="E115" s="1">
        <f>COUNTIFS(Table2[Sub-Sector],Table3[[#This Row],[Sub-Sector]],Table2[1M Return vs Nifty],"&gt;=5")/Table3[[#This Row],[Count]]</f>
        <v>0</v>
      </c>
      <c r="F115" s="1">
        <f>COUNTIFS(Table2[Sub-Sector],Table3[[#This Row],[Sub-Sector]],Table2[6M Return vs Nifty],"&gt;=10")/Table3[[#This Row],[Count]]</f>
        <v>0</v>
      </c>
      <c r="G115" s="1">
        <f>COUNTIFS(Table2[Sub-Sector],Table3[[#This Row],[Sub-Sector]],Table2[1Y Return vs Nifty],"&gt;=10")/Table3[[#This Row],[Count]]</f>
        <v>0</v>
      </c>
      <c r="H115" s="1">
        <f>COUNTIFS(Table2[Sub-Sector],Table3[[#This Row],[Sub-Sector]],Table2[RSI Exponential â€“ 14D],"&gt;=50")/Table3[[#This Row],[Count]]</f>
        <v>0</v>
      </c>
      <c r="I115" s="1">
        <f>COUNTIFS(Table2[Sub-Sector],Table3[[#This Row],[Sub-Sector]],Table2[Relative Volume],"&gt;=1")/Table3[[#This Row],[Count]]</f>
        <v>0</v>
      </c>
      <c r="J115" s="1">
        <f>COUNTIFS(Table2[Sub-Sector],Table3[[#This Row],[Sub-Sector]],Table2[% Away From Day Low],"&gt;=0.05")/Table3[[#This Row],[Count]]</f>
        <v>0</v>
      </c>
      <c r="K115" s="1">
        <f>COUNTIFS(Table2[Sub-Sector],Table3[[#This Row],[Sub-Sector]],Table2[% Away From Day High],"&lt;=0.05")/Table3[[#This Row],[Count]]</f>
        <v>1</v>
      </c>
      <c r="L115" s="1">
        <f>COUNTIFS(Table2[Sub-Sector],Table3[[#This Row],[Sub-Sector]],Table2[% Away From Current Week Low],"&gt;=0.05")/Table3[[#This Row],[Count]]</f>
        <v>1</v>
      </c>
      <c r="M115" s="1">
        <f>COUNTIFS(Table2[Sub-Sector],Table3[[#This Row],[Sub-Sector]],Table2[% Away From Current Week High],"&lt;=0.05")/Table3[[#This Row],[Count]]</f>
        <v>1</v>
      </c>
      <c r="N115" s="1">
        <f>COUNTIFS(Table2[Sub-Sector],Table3[[#This Row],[Sub-Sector]],Table2[% Away From Current Month Low],"&gt;=0.05")/Table3[[#This Row],[Count]]</f>
        <v>1</v>
      </c>
      <c r="O115" s="1">
        <f>COUNTIFS(Table2[Sub-Sector],Table3[[#This Row],[Sub-Sector]],Table2[% Away From Current Month High],"&lt;=0.05")/Table3[[#This Row],[Count]]</f>
        <v>0</v>
      </c>
      <c r="P115" s="1">
        <f>COUNTIFS(Table2[Sub-Sector],Table3[[#This Row],[Sub-Sector]],Table2[% Away From 52W High],"&lt;=10")/Table3[[#This Row],[Count]]</f>
        <v>0</v>
      </c>
      <c r="Q115" s="1">
        <f>COUNTIFS(Table2[Sub-Sector],Table3[[#This Row],[Sub-Sector]],Table2[% Away From 52W Low],"&gt;=10")/Table3[[#This Row],[Count]]</f>
        <v>1</v>
      </c>
      <c r="R115" s="1">
        <f>COUNTIFS(Table2[Sub-Sector],Table3[[#This Row],[Sub-Sector]],Table2[% Price above 20 EMA],"&gt;=0")/Table3[[#This Row],[Count]]</f>
        <v>0</v>
      </c>
      <c r="S115" s="1">
        <f>COUNTIFS(Table2[Sub-Sector],Table3[[#This Row],[Sub-Sector]],Table2[% Price above 50 EMA],"&gt;=0")/Table3[[#This Row],[Count]]</f>
        <v>0</v>
      </c>
      <c r="T115" s="1">
        <f>COUNTIFS(Table2[Sub-Sector],Table3[[#This Row],[Sub-Sector]],Table2[% Price above 200 EMA],"&gt;=0")/Table3[[#This Row],[Count]]</f>
        <v>0</v>
      </c>
      <c r="U115" s="1">
        <f>COUNTIFS(Table2[Sub-Sector],Table3[[#This Row],[Sub-Sector]],Table2[Rate of Change - Zone],"Positive")/Table3[[#This Row],[Count]]</f>
        <v>0</v>
      </c>
      <c r="V115" s="1">
        <f>COUNTIFS(Table2[Sub-Sector],Table3[[#This Row],[Sub-Sector]],Table2[Sharpe Ratio],"&gt;=0.10")/Table3[[#This Row],[Count]]</f>
        <v>0</v>
      </c>
      <c r="W1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705.5</v>
      </c>
      <c r="X115">
        <f>_xlfn.RANK.AVG(Table3[[#This Row],[Score]],Table3[Score],1)</f>
        <v>119</v>
      </c>
      <c r="Y1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421</v>
      </c>
      <c r="Z115">
        <f>_xlfn.RANK.AVG(Table3[[#This Row],[Score 2 ]],Table3[[Score 2 ]],1)</f>
        <v>116.5</v>
      </c>
    </row>
    <row r="116" spans="1:26" x14ac:dyDescent="0.3">
      <c r="A116" t="s">
        <v>1829</v>
      </c>
      <c r="B116">
        <f>COUNTIFS(Table2[Sub-Sector],Table3[[#This Row],[Sub-Sector]])</f>
        <v>1</v>
      </c>
      <c r="C116" s="1">
        <f>COUNTIFS(Table2[Sub-Sector],Table3[[#This Row],[Sub-Sector]],Table2[Uptrend],"Uptrend")/Table3[[#This Row],[Count]]</f>
        <v>0</v>
      </c>
      <c r="D116" s="1">
        <f>COUNTIFS(Table2[Sub-Sector],Table3[[#This Row],[Sub-Sector]],Table2[1W Return vs Nifty],"&gt;=5")/Table3[[#This Row],[Count]]</f>
        <v>0</v>
      </c>
      <c r="E116" s="1">
        <f>COUNTIFS(Table2[Sub-Sector],Table3[[#This Row],[Sub-Sector]],Table2[1M Return vs Nifty],"&gt;=5")/Table3[[#This Row],[Count]]</f>
        <v>0</v>
      </c>
      <c r="F116" s="1">
        <f>COUNTIFS(Table2[Sub-Sector],Table3[[#This Row],[Sub-Sector]],Table2[6M Return vs Nifty],"&gt;=10")/Table3[[#This Row],[Count]]</f>
        <v>0</v>
      </c>
      <c r="G116" s="1">
        <f>COUNTIFS(Table2[Sub-Sector],Table3[[#This Row],[Sub-Sector]],Table2[1Y Return vs Nifty],"&gt;=10")/Table3[[#This Row],[Count]]</f>
        <v>0</v>
      </c>
      <c r="H116" s="1">
        <f>COUNTIFS(Table2[Sub-Sector],Table3[[#This Row],[Sub-Sector]],Table2[RSI Exponential â€“ 14D],"&gt;=50")/Table3[[#This Row],[Count]]</f>
        <v>0</v>
      </c>
      <c r="I116" s="1">
        <f>COUNTIFS(Table2[Sub-Sector],Table3[[#This Row],[Sub-Sector]],Table2[Relative Volume],"&gt;=1")/Table3[[#This Row],[Count]]</f>
        <v>0</v>
      </c>
      <c r="J116" s="1">
        <f>COUNTIFS(Table2[Sub-Sector],Table3[[#This Row],[Sub-Sector]],Table2[% Away From Day Low],"&gt;=0.05")/Table3[[#This Row],[Count]]</f>
        <v>0</v>
      </c>
      <c r="K116" s="1">
        <f>COUNTIFS(Table2[Sub-Sector],Table3[[#This Row],[Sub-Sector]],Table2[% Away From Day High],"&lt;=0.05")/Table3[[#This Row],[Count]]</f>
        <v>1</v>
      </c>
      <c r="L116" s="1">
        <f>COUNTIFS(Table2[Sub-Sector],Table3[[#This Row],[Sub-Sector]],Table2[% Away From Current Week Low],"&gt;=0.05")/Table3[[#This Row],[Count]]</f>
        <v>1</v>
      </c>
      <c r="M116" s="1">
        <f>COUNTIFS(Table2[Sub-Sector],Table3[[#This Row],[Sub-Sector]],Table2[% Away From Current Week High],"&lt;=0.05")/Table3[[#This Row],[Count]]</f>
        <v>1</v>
      </c>
      <c r="N116" s="1">
        <f>COUNTIFS(Table2[Sub-Sector],Table3[[#This Row],[Sub-Sector]],Table2[% Away From Current Month Low],"&gt;=0.05")/Table3[[#This Row],[Count]]</f>
        <v>1</v>
      </c>
      <c r="O116" s="1">
        <f>COUNTIFS(Table2[Sub-Sector],Table3[[#This Row],[Sub-Sector]],Table2[% Away From Current Month High],"&lt;=0.05")/Table3[[#This Row],[Count]]</f>
        <v>0</v>
      </c>
      <c r="P116" s="1">
        <f>COUNTIFS(Table2[Sub-Sector],Table3[[#This Row],[Sub-Sector]],Table2[% Away From 52W High],"&lt;=10")/Table3[[#This Row],[Count]]</f>
        <v>0</v>
      </c>
      <c r="Q116" s="1">
        <f>COUNTIFS(Table2[Sub-Sector],Table3[[#This Row],[Sub-Sector]],Table2[% Away From 52W Low],"&gt;=10")/Table3[[#This Row],[Count]]</f>
        <v>1</v>
      </c>
      <c r="R116" s="1">
        <f>COUNTIFS(Table2[Sub-Sector],Table3[[#This Row],[Sub-Sector]],Table2[% Price above 20 EMA],"&gt;=0")/Table3[[#This Row],[Count]]</f>
        <v>0</v>
      </c>
      <c r="S116" s="1">
        <f>COUNTIFS(Table2[Sub-Sector],Table3[[#This Row],[Sub-Sector]],Table2[% Price above 50 EMA],"&gt;=0")/Table3[[#This Row],[Count]]</f>
        <v>0</v>
      </c>
      <c r="T116" s="1">
        <f>COUNTIFS(Table2[Sub-Sector],Table3[[#This Row],[Sub-Sector]],Table2[% Price above 200 EMA],"&gt;=0")/Table3[[#This Row],[Count]]</f>
        <v>0</v>
      </c>
      <c r="U116" s="1">
        <f>COUNTIFS(Table2[Sub-Sector],Table3[[#This Row],[Sub-Sector]],Table2[Rate of Change - Zone],"Positive")/Table3[[#This Row],[Count]]</f>
        <v>0</v>
      </c>
      <c r="V116" s="1">
        <f>COUNTIFS(Table2[Sub-Sector],Table3[[#This Row],[Sub-Sector]],Table2[Sharpe Ratio],"&gt;=0.10")/Table3[[#This Row],[Count]]</f>
        <v>0</v>
      </c>
      <c r="W1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705.5</v>
      </c>
      <c r="X116">
        <f>_xlfn.RANK.AVG(Table3[[#This Row],[Score]],Table3[Score],1)</f>
        <v>119</v>
      </c>
      <c r="Y1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421</v>
      </c>
      <c r="Z116">
        <f>_xlfn.RANK.AVG(Table3[[#This Row],[Score 2 ]],Table3[[Score 2 ]],1)</f>
        <v>116.5</v>
      </c>
    </row>
    <row r="117" spans="1:26" x14ac:dyDescent="0.3">
      <c r="A117" t="s">
        <v>738</v>
      </c>
      <c r="B117">
        <f>COUNTIFS(Table2[Sub-Sector],Table3[[#This Row],[Sub-Sector]])</f>
        <v>2</v>
      </c>
      <c r="C117" s="1">
        <f>COUNTIFS(Table2[Sub-Sector],Table3[[#This Row],[Sub-Sector]],Table2[Uptrend],"Uptrend")/Table3[[#This Row],[Count]]</f>
        <v>0.5</v>
      </c>
      <c r="D117" s="1">
        <f>COUNTIFS(Table2[Sub-Sector],Table3[[#This Row],[Sub-Sector]],Table2[1W Return vs Nifty],"&gt;=5")/Table3[[#This Row],[Count]]</f>
        <v>0</v>
      </c>
      <c r="E117" s="1">
        <f>COUNTIFS(Table2[Sub-Sector],Table3[[#This Row],[Sub-Sector]],Table2[1M Return vs Nifty],"&gt;=5")/Table3[[#This Row],[Count]]</f>
        <v>0</v>
      </c>
      <c r="F117" s="1">
        <f>COUNTIFS(Table2[Sub-Sector],Table3[[#This Row],[Sub-Sector]],Table2[6M Return vs Nifty],"&gt;=10")/Table3[[#This Row],[Count]]</f>
        <v>0</v>
      </c>
      <c r="G117" s="1">
        <f>COUNTIFS(Table2[Sub-Sector],Table3[[#This Row],[Sub-Sector]],Table2[1Y Return vs Nifty],"&gt;=10")/Table3[[#This Row],[Count]]</f>
        <v>0</v>
      </c>
      <c r="H117" s="1">
        <f>COUNTIFS(Table2[Sub-Sector],Table3[[#This Row],[Sub-Sector]],Table2[RSI Exponential â€“ 14D],"&gt;=50")/Table3[[#This Row],[Count]]</f>
        <v>0</v>
      </c>
      <c r="I117" s="1">
        <f>COUNTIFS(Table2[Sub-Sector],Table3[[#This Row],[Sub-Sector]],Table2[Relative Volume],"&gt;=1")/Table3[[#This Row],[Count]]</f>
        <v>0</v>
      </c>
      <c r="J117" s="1">
        <f>COUNTIFS(Table2[Sub-Sector],Table3[[#This Row],[Sub-Sector]],Table2[% Away From Day Low],"&gt;=0.05")/Table3[[#This Row],[Count]]</f>
        <v>0</v>
      </c>
      <c r="K117" s="1">
        <f>COUNTIFS(Table2[Sub-Sector],Table3[[#This Row],[Sub-Sector]],Table2[% Away From Day High],"&lt;=0.05")/Table3[[#This Row],[Count]]</f>
        <v>1</v>
      </c>
      <c r="L117" s="1">
        <f>COUNTIFS(Table2[Sub-Sector],Table3[[#This Row],[Sub-Sector]],Table2[% Away From Current Week Low],"&gt;=0.05")/Table3[[#This Row],[Count]]</f>
        <v>0</v>
      </c>
      <c r="M117" s="1">
        <f>COUNTIFS(Table2[Sub-Sector],Table3[[#This Row],[Sub-Sector]],Table2[% Away From Current Week High],"&lt;=0.05")/Table3[[#This Row],[Count]]</f>
        <v>1</v>
      </c>
      <c r="N117" s="1">
        <f>COUNTIFS(Table2[Sub-Sector],Table3[[#This Row],[Sub-Sector]],Table2[% Away From Current Month Low],"&gt;=0.05")/Table3[[#This Row],[Count]]</f>
        <v>0</v>
      </c>
      <c r="O117" s="1">
        <f>COUNTIFS(Table2[Sub-Sector],Table3[[#This Row],[Sub-Sector]],Table2[% Away From Current Month High],"&lt;=0.05")/Table3[[#This Row],[Count]]</f>
        <v>0.5</v>
      </c>
      <c r="P117" s="1">
        <f>COUNTIFS(Table2[Sub-Sector],Table3[[#This Row],[Sub-Sector]],Table2[% Away From 52W High],"&lt;=10")/Table3[[#This Row],[Count]]</f>
        <v>0</v>
      </c>
      <c r="Q117" s="1">
        <f>COUNTIFS(Table2[Sub-Sector],Table3[[#This Row],[Sub-Sector]],Table2[% Away From 52W Low],"&gt;=10")/Table3[[#This Row],[Count]]</f>
        <v>1</v>
      </c>
      <c r="R117" s="1">
        <f>COUNTIFS(Table2[Sub-Sector],Table3[[#This Row],[Sub-Sector]],Table2[% Price above 20 EMA],"&gt;=0")/Table3[[#This Row],[Count]]</f>
        <v>0</v>
      </c>
      <c r="S117" s="1">
        <f>COUNTIFS(Table2[Sub-Sector],Table3[[#This Row],[Sub-Sector]],Table2[% Price above 50 EMA],"&gt;=0")/Table3[[#This Row],[Count]]</f>
        <v>0</v>
      </c>
      <c r="T117" s="1">
        <f>COUNTIFS(Table2[Sub-Sector],Table3[[#This Row],[Sub-Sector]],Table2[% Price above 200 EMA],"&gt;=0")/Table3[[#This Row],[Count]]</f>
        <v>0.5</v>
      </c>
      <c r="U117" s="1">
        <f>COUNTIFS(Table2[Sub-Sector],Table3[[#This Row],[Sub-Sector]],Table2[Rate of Change - Zone],"Positive")/Table3[[#This Row],[Count]]</f>
        <v>0</v>
      </c>
      <c r="V117" s="1">
        <f>COUNTIFS(Table2[Sub-Sector],Table3[[#This Row],[Sub-Sector]],Table2[Sharpe Ratio],"&gt;=0.10")/Table3[[#This Row],[Count]]</f>
        <v>0</v>
      </c>
      <c r="W1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663.5</v>
      </c>
      <c r="X117">
        <f>_xlfn.RANK.AVG(Table3[[#This Row],[Score]],Table3[Score],1)</f>
        <v>116</v>
      </c>
      <c r="Y1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421</v>
      </c>
      <c r="Z117">
        <f>_xlfn.RANK.AVG(Table3[[#This Row],[Score 2 ]],Table3[[Score 2 ]],1)</f>
        <v>116.5</v>
      </c>
    </row>
    <row r="118" spans="1:26" x14ac:dyDescent="0.3">
      <c r="A118" t="s">
        <v>427</v>
      </c>
      <c r="B118">
        <f>COUNTIFS(Table2[Sub-Sector],Table3[[#This Row],[Sub-Sector]])</f>
        <v>1</v>
      </c>
      <c r="C118" s="1">
        <f>COUNTIFS(Table2[Sub-Sector],Table3[[#This Row],[Sub-Sector]],Table2[Uptrend],"Uptrend")/Table3[[#This Row],[Count]]</f>
        <v>1</v>
      </c>
      <c r="D118" s="1">
        <f>COUNTIFS(Table2[Sub-Sector],Table3[[#This Row],[Sub-Sector]],Table2[1W Return vs Nifty],"&gt;=5")/Table3[[#This Row],[Count]]</f>
        <v>0</v>
      </c>
      <c r="E118" s="1">
        <f>COUNTIFS(Table2[Sub-Sector],Table3[[#This Row],[Sub-Sector]],Table2[1M Return vs Nifty],"&gt;=5")/Table3[[#This Row],[Count]]</f>
        <v>0</v>
      </c>
      <c r="F118" s="1">
        <f>COUNTIFS(Table2[Sub-Sector],Table3[[#This Row],[Sub-Sector]],Table2[6M Return vs Nifty],"&gt;=10")/Table3[[#This Row],[Count]]</f>
        <v>0</v>
      </c>
      <c r="G118" s="1">
        <f>COUNTIFS(Table2[Sub-Sector],Table3[[#This Row],[Sub-Sector]],Table2[1Y Return vs Nifty],"&gt;=10")/Table3[[#This Row],[Count]]</f>
        <v>0</v>
      </c>
      <c r="H118" s="1">
        <f>COUNTIFS(Table2[Sub-Sector],Table3[[#This Row],[Sub-Sector]],Table2[RSI Exponential â€“ 14D],"&gt;=50")/Table3[[#This Row],[Count]]</f>
        <v>0</v>
      </c>
      <c r="I118" s="1">
        <f>COUNTIFS(Table2[Sub-Sector],Table3[[#This Row],[Sub-Sector]],Table2[Relative Volume],"&gt;=1")/Table3[[#This Row],[Count]]</f>
        <v>0</v>
      </c>
      <c r="J118" s="1">
        <f>COUNTIFS(Table2[Sub-Sector],Table3[[#This Row],[Sub-Sector]],Table2[% Away From Day Low],"&gt;=0.05")/Table3[[#This Row],[Count]]</f>
        <v>0</v>
      </c>
      <c r="K118" s="1">
        <f>COUNTIFS(Table2[Sub-Sector],Table3[[#This Row],[Sub-Sector]],Table2[% Away From Day High],"&lt;=0.05")/Table3[[#This Row],[Count]]</f>
        <v>1</v>
      </c>
      <c r="L118" s="1">
        <f>COUNTIFS(Table2[Sub-Sector],Table3[[#This Row],[Sub-Sector]],Table2[% Away From Current Week Low],"&gt;=0.05")/Table3[[#This Row],[Count]]</f>
        <v>1</v>
      </c>
      <c r="M118" s="1">
        <f>COUNTIFS(Table2[Sub-Sector],Table3[[#This Row],[Sub-Sector]],Table2[% Away From Current Week High],"&lt;=0.05")/Table3[[#This Row],[Count]]</f>
        <v>1</v>
      </c>
      <c r="N118" s="1">
        <f>COUNTIFS(Table2[Sub-Sector],Table3[[#This Row],[Sub-Sector]],Table2[% Away From Current Month Low],"&gt;=0.05")/Table3[[#This Row],[Count]]</f>
        <v>1</v>
      </c>
      <c r="O118" s="1">
        <f>COUNTIFS(Table2[Sub-Sector],Table3[[#This Row],[Sub-Sector]],Table2[% Away From Current Month High],"&lt;=0.05")/Table3[[#This Row],[Count]]</f>
        <v>1</v>
      </c>
      <c r="P118" s="1">
        <f>COUNTIFS(Table2[Sub-Sector],Table3[[#This Row],[Sub-Sector]],Table2[% Away From 52W High],"&lt;=10")/Table3[[#This Row],[Count]]</f>
        <v>0</v>
      </c>
      <c r="Q118" s="1">
        <f>COUNTIFS(Table2[Sub-Sector],Table3[[#This Row],[Sub-Sector]],Table2[% Away From 52W Low],"&gt;=10")/Table3[[#This Row],[Count]]</f>
        <v>1</v>
      </c>
      <c r="R118" s="1">
        <f>COUNTIFS(Table2[Sub-Sector],Table3[[#This Row],[Sub-Sector]],Table2[% Price above 20 EMA],"&gt;=0")/Table3[[#This Row],[Count]]</f>
        <v>0</v>
      </c>
      <c r="S118" s="1">
        <f>COUNTIFS(Table2[Sub-Sector],Table3[[#This Row],[Sub-Sector]],Table2[% Price above 50 EMA],"&gt;=0")/Table3[[#This Row],[Count]]</f>
        <v>1</v>
      </c>
      <c r="T118" s="1">
        <f>COUNTIFS(Table2[Sub-Sector],Table3[[#This Row],[Sub-Sector]],Table2[% Price above 200 EMA],"&gt;=0")/Table3[[#This Row],[Count]]</f>
        <v>1</v>
      </c>
      <c r="U118" s="1">
        <f>COUNTIFS(Table2[Sub-Sector],Table3[[#This Row],[Sub-Sector]],Table2[Rate of Change - Zone],"Positive")/Table3[[#This Row],[Count]]</f>
        <v>0</v>
      </c>
      <c r="V118" s="1">
        <f>COUNTIFS(Table2[Sub-Sector],Table3[[#This Row],[Sub-Sector]],Table2[Sharpe Ratio],"&gt;=0.10")/Table3[[#This Row],[Count]]</f>
        <v>0</v>
      </c>
      <c r="W1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608</v>
      </c>
      <c r="X118">
        <f>_xlfn.RANK.AVG(Table3[[#This Row],[Score]],Table3[Score],1)</f>
        <v>108.5</v>
      </c>
      <c r="Y1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421</v>
      </c>
      <c r="Z118">
        <f>_xlfn.RANK.AVG(Table3[[#This Row],[Score 2 ]],Table3[[Score 2 ]],1)</f>
        <v>116.5</v>
      </c>
    </row>
    <row r="119" spans="1:26" x14ac:dyDescent="0.3">
      <c r="A119" t="s">
        <v>1500</v>
      </c>
      <c r="B119">
        <f>COUNTIFS(Table2[Sub-Sector],Table3[[#This Row],[Sub-Sector]])</f>
        <v>1</v>
      </c>
      <c r="C119" s="1">
        <f>COUNTIFS(Table2[Sub-Sector],Table3[[#This Row],[Sub-Sector]],Table2[Uptrend],"Uptrend")/Table3[[#This Row],[Count]]</f>
        <v>1</v>
      </c>
      <c r="D119" s="1">
        <f>COUNTIFS(Table2[Sub-Sector],Table3[[#This Row],[Sub-Sector]],Table2[1W Return vs Nifty],"&gt;=5")/Table3[[#This Row],[Count]]</f>
        <v>0</v>
      </c>
      <c r="E119" s="1">
        <f>COUNTIFS(Table2[Sub-Sector],Table3[[#This Row],[Sub-Sector]],Table2[1M Return vs Nifty],"&gt;=5")/Table3[[#This Row],[Count]]</f>
        <v>0</v>
      </c>
      <c r="F119" s="1">
        <f>COUNTIFS(Table2[Sub-Sector],Table3[[#This Row],[Sub-Sector]],Table2[6M Return vs Nifty],"&gt;=10")/Table3[[#This Row],[Count]]</f>
        <v>0</v>
      </c>
      <c r="G119" s="1">
        <f>COUNTIFS(Table2[Sub-Sector],Table3[[#This Row],[Sub-Sector]],Table2[1Y Return vs Nifty],"&gt;=10")/Table3[[#This Row],[Count]]</f>
        <v>0</v>
      </c>
      <c r="H119" s="1">
        <f>COUNTIFS(Table2[Sub-Sector],Table3[[#This Row],[Sub-Sector]],Table2[RSI Exponential â€“ 14D],"&gt;=50")/Table3[[#This Row],[Count]]</f>
        <v>0</v>
      </c>
      <c r="I119" s="1">
        <f>COUNTIFS(Table2[Sub-Sector],Table3[[#This Row],[Sub-Sector]],Table2[Relative Volume],"&gt;=1")/Table3[[#This Row],[Count]]</f>
        <v>0</v>
      </c>
      <c r="J119" s="1">
        <f>COUNTIFS(Table2[Sub-Sector],Table3[[#This Row],[Sub-Sector]],Table2[% Away From Day Low],"&gt;=0.05")/Table3[[#This Row],[Count]]</f>
        <v>0</v>
      </c>
      <c r="K119" s="1">
        <f>COUNTIFS(Table2[Sub-Sector],Table3[[#This Row],[Sub-Sector]],Table2[% Away From Day High],"&lt;=0.05")/Table3[[#This Row],[Count]]</f>
        <v>1</v>
      </c>
      <c r="L119" s="1">
        <f>COUNTIFS(Table2[Sub-Sector],Table3[[#This Row],[Sub-Sector]],Table2[% Away From Current Week Low],"&gt;=0.05")/Table3[[#This Row],[Count]]</f>
        <v>1</v>
      </c>
      <c r="M119" s="1">
        <f>COUNTIFS(Table2[Sub-Sector],Table3[[#This Row],[Sub-Sector]],Table2[% Away From Current Week High],"&lt;=0.05")/Table3[[#This Row],[Count]]</f>
        <v>1</v>
      </c>
      <c r="N119" s="1">
        <f>COUNTIFS(Table2[Sub-Sector],Table3[[#This Row],[Sub-Sector]],Table2[% Away From Current Month Low],"&gt;=0.05")/Table3[[#This Row],[Count]]</f>
        <v>1</v>
      </c>
      <c r="O119" s="1">
        <f>COUNTIFS(Table2[Sub-Sector],Table3[[#This Row],[Sub-Sector]],Table2[% Away From Current Month High],"&lt;=0.05")/Table3[[#This Row],[Count]]</f>
        <v>1</v>
      </c>
      <c r="P119" s="1">
        <f>COUNTIFS(Table2[Sub-Sector],Table3[[#This Row],[Sub-Sector]],Table2[% Away From 52W High],"&lt;=10")/Table3[[#This Row],[Count]]</f>
        <v>0</v>
      </c>
      <c r="Q119" s="1">
        <f>COUNTIFS(Table2[Sub-Sector],Table3[[#This Row],[Sub-Sector]],Table2[% Away From 52W Low],"&gt;=10")/Table3[[#This Row],[Count]]</f>
        <v>1</v>
      </c>
      <c r="R119" s="1">
        <f>COUNTIFS(Table2[Sub-Sector],Table3[[#This Row],[Sub-Sector]],Table2[% Price above 20 EMA],"&gt;=0")/Table3[[#This Row],[Count]]</f>
        <v>0</v>
      </c>
      <c r="S119" s="1">
        <f>COUNTIFS(Table2[Sub-Sector],Table3[[#This Row],[Sub-Sector]],Table2[% Price above 50 EMA],"&gt;=0")/Table3[[#This Row],[Count]]</f>
        <v>1</v>
      </c>
      <c r="T119" s="1">
        <f>COUNTIFS(Table2[Sub-Sector],Table3[[#This Row],[Sub-Sector]],Table2[% Price above 200 EMA],"&gt;=0")/Table3[[#This Row],[Count]]</f>
        <v>1</v>
      </c>
      <c r="U119" s="1">
        <f>COUNTIFS(Table2[Sub-Sector],Table3[[#This Row],[Sub-Sector]],Table2[Rate of Change - Zone],"Positive")/Table3[[#This Row],[Count]]</f>
        <v>0</v>
      </c>
      <c r="V119" s="1">
        <f>COUNTIFS(Table2[Sub-Sector],Table3[[#This Row],[Sub-Sector]],Table2[Sharpe Ratio],"&gt;=0.10")/Table3[[#This Row],[Count]]</f>
        <v>0</v>
      </c>
      <c r="W1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608</v>
      </c>
      <c r="X119">
        <f>_xlfn.RANK.AVG(Table3[[#This Row],[Score]],Table3[Score],1)</f>
        <v>108.5</v>
      </c>
      <c r="Y1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421</v>
      </c>
      <c r="Z119">
        <f>_xlfn.RANK.AVG(Table3[[#This Row],[Score 2 ]],Table3[[Score 2 ]],1)</f>
        <v>116.5</v>
      </c>
    </row>
    <row r="120" spans="1:26" x14ac:dyDescent="0.3">
      <c r="A120" t="s">
        <v>1473</v>
      </c>
      <c r="B120">
        <f>COUNTIFS(Table2[Sub-Sector],Table3[[#This Row],[Sub-Sector]])</f>
        <v>1</v>
      </c>
      <c r="C120" s="1">
        <f>COUNTIFS(Table2[Sub-Sector],Table3[[#This Row],[Sub-Sector]],Table2[Uptrend],"Uptrend")/Table3[[#This Row],[Count]]</f>
        <v>0</v>
      </c>
      <c r="D120" s="1">
        <f>COUNTIFS(Table2[Sub-Sector],Table3[[#This Row],[Sub-Sector]],Table2[1W Return vs Nifty],"&gt;=5")/Table3[[#This Row],[Count]]</f>
        <v>0</v>
      </c>
      <c r="E120" s="1">
        <f>COUNTIFS(Table2[Sub-Sector],Table3[[#This Row],[Sub-Sector]],Table2[1M Return vs Nifty],"&gt;=5")/Table3[[#This Row],[Count]]</f>
        <v>0</v>
      </c>
      <c r="F120" s="1">
        <f>COUNTIFS(Table2[Sub-Sector],Table3[[#This Row],[Sub-Sector]],Table2[6M Return vs Nifty],"&gt;=10")/Table3[[#This Row],[Count]]</f>
        <v>0</v>
      </c>
      <c r="G120" s="1">
        <f>COUNTIFS(Table2[Sub-Sector],Table3[[#This Row],[Sub-Sector]],Table2[1Y Return vs Nifty],"&gt;=10")/Table3[[#This Row],[Count]]</f>
        <v>0</v>
      </c>
      <c r="H120" s="1">
        <f>COUNTIFS(Table2[Sub-Sector],Table3[[#This Row],[Sub-Sector]],Table2[RSI Exponential â€“ 14D],"&gt;=50")/Table3[[#This Row],[Count]]</f>
        <v>0</v>
      </c>
      <c r="I120" s="1">
        <f>COUNTIFS(Table2[Sub-Sector],Table3[[#This Row],[Sub-Sector]],Table2[Relative Volume],"&gt;=1")/Table3[[#This Row],[Count]]</f>
        <v>0</v>
      </c>
      <c r="J120" s="1">
        <f>COUNTIFS(Table2[Sub-Sector],Table3[[#This Row],[Sub-Sector]],Table2[% Away From Day Low],"&gt;=0.05")/Table3[[#This Row],[Count]]</f>
        <v>0</v>
      </c>
      <c r="K120" s="1">
        <f>COUNTIFS(Table2[Sub-Sector],Table3[[#This Row],[Sub-Sector]],Table2[% Away From Day High],"&lt;=0.05")/Table3[[#This Row],[Count]]</f>
        <v>0</v>
      </c>
      <c r="L120" s="1">
        <f>COUNTIFS(Table2[Sub-Sector],Table3[[#This Row],[Sub-Sector]],Table2[% Away From Current Week Low],"&gt;=0.05")/Table3[[#This Row],[Count]]</f>
        <v>1</v>
      </c>
      <c r="M120" s="1">
        <f>COUNTIFS(Table2[Sub-Sector],Table3[[#This Row],[Sub-Sector]],Table2[% Away From Current Week High],"&lt;=0.05")/Table3[[#This Row],[Count]]</f>
        <v>0</v>
      </c>
      <c r="N120" s="1">
        <f>COUNTIFS(Table2[Sub-Sector],Table3[[#This Row],[Sub-Sector]],Table2[% Away From Current Month Low],"&gt;=0.05")/Table3[[#This Row],[Count]]</f>
        <v>1</v>
      </c>
      <c r="O120" s="1">
        <f>COUNTIFS(Table2[Sub-Sector],Table3[[#This Row],[Sub-Sector]],Table2[% Away From Current Month High],"&lt;=0.05")/Table3[[#This Row],[Count]]</f>
        <v>0</v>
      </c>
      <c r="P120" s="1">
        <f>COUNTIFS(Table2[Sub-Sector],Table3[[#This Row],[Sub-Sector]],Table2[% Away From 52W High],"&lt;=10")/Table3[[#This Row],[Count]]</f>
        <v>0</v>
      </c>
      <c r="Q120" s="1">
        <f>COUNTIFS(Table2[Sub-Sector],Table3[[#This Row],[Sub-Sector]],Table2[% Away From 52W Low],"&gt;=10")/Table3[[#This Row],[Count]]</f>
        <v>0</v>
      </c>
      <c r="R120" s="1">
        <f>COUNTIFS(Table2[Sub-Sector],Table3[[#This Row],[Sub-Sector]],Table2[% Price above 20 EMA],"&gt;=0")/Table3[[#This Row],[Count]]</f>
        <v>0</v>
      </c>
      <c r="S120" s="1">
        <f>COUNTIFS(Table2[Sub-Sector],Table3[[#This Row],[Sub-Sector]],Table2[% Price above 50 EMA],"&gt;=0")/Table3[[#This Row],[Count]]</f>
        <v>0</v>
      </c>
      <c r="T120" s="1">
        <f>COUNTIFS(Table2[Sub-Sector],Table3[[#This Row],[Sub-Sector]],Table2[% Price above 200 EMA],"&gt;=0")/Table3[[#This Row],[Count]]</f>
        <v>0</v>
      </c>
      <c r="U120" s="1">
        <f>COUNTIFS(Table2[Sub-Sector],Table3[[#This Row],[Sub-Sector]],Table2[Rate of Change - Zone],"Positive")/Table3[[#This Row],[Count]]</f>
        <v>0</v>
      </c>
      <c r="V120" s="1">
        <f>COUNTIFS(Table2[Sub-Sector],Table3[[#This Row],[Sub-Sector]],Table2[Sharpe Ratio],"&gt;=0.10")/Table3[[#This Row],[Count]]</f>
        <v>0</v>
      </c>
      <c r="W1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705.5</v>
      </c>
      <c r="X120">
        <f>_xlfn.RANK.AVG(Table3[[#This Row],[Score]],Table3[Score],1)</f>
        <v>119</v>
      </c>
      <c r="Y1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421</v>
      </c>
      <c r="Z120">
        <f>_xlfn.RANK.AVG(Table3[[#This Row],[Score 2 ]],Table3[[Score 2 ]],1)</f>
        <v>116.5</v>
      </c>
    </row>
    <row r="121" spans="1:26" x14ac:dyDescent="0.3">
      <c r="A121" t="s">
        <v>950</v>
      </c>
      <c r="B121">
        <f>COUNTIFS(Table2[Sub-Sector],Table3[[#This Row],[Sub-Sector]])</f>
        <v>1</v>
      </c>
      <c r="C121" s="1">
        <f>COUNTIFS(Table2[Sub-Sector],Table3[[#This Row],[Sub-Sector]],Table2[Uptrend],"Uptrend")/Table3[[#This Row],[Count]]</f>
        <v>1</v>
      </c>
      <c r="D121" s="1">
        <f>COUNTIFS(Table2[Sub-Sector],Table3[[#This Row],[Sub-Sector]],Table2[1W Return vs Nifty],"&gt;=5")/Table3[[#This Row],[Count]]</f>
        <v>0</v>
      </c>
      <c r="E121" s="1">
        <f>COUNTIFS(Table2[Sub-Sector],Table3[[#This Row],[Sub-Sector]],Table2[1M Return vs Nifty],"&gt;=5")/Table3[[#This Row],[Count]]</f>
        <v>0</v>
      </c>
      <c r="F121" s="1">
        <f>COUNTIFS(Table2[Sub-Sector],Table3[[#This Row],[Sub-Sector]],Table2[6M Return vs Nifty],"&gt;=10")/Table3[[#This Row],[Count]]</f>
        <v>0</v>
      </c>
      <c r="G121" s="1">
        <f>COUNTIFS(Table2[Sub-Sector],Table3[[#This Row],[Sub-Sector]],Table2[1Y Return vs Nifty],"&gt;=10")/Table3[[#This Row],[Count]]</f>
        <v>0</v>
      </c>
      <c r="H121" s="1">
        <f>COUNTIFS(Table2[Sub-Sector],Table3[[#This Row],[Sub-Sector]],Table2[RSI Exponential â€“ 14D],"&gt;=50")/Table3[[#This Row],[Count]]</f>
        <v>0</v>
      </c>
      <c r="I121" s="1">
        <f>COUNTIFS(Table2[Sub-Sector],Table3[[#This Row],[Sub-Sector]],Table2[Relative Volume],"&gt;=1")/Table3[[#This Row],[Count]]</f>
        <v>0</v>
      </c>
      <c r="J121" s="1">
        <f>COUNTIFS(Table2[Sub-Sector],Table3[[#This Row],[Sub-Sector]],Table2[% Away From Day Low],"&gt;=0.05")/Table3[[#This Row],[Count]]</f>
        <v>0</v>
      </c>
      <c r="K121" s="1">
        <f>COUNTIFS(Table2[Sub-Sector],Table3[[#This Row],[Sub-Sector]],Table2[% Away From Day High],"&lt;=0.05")/Table3[[#This Row],[Count]]</f>
        <v>1</v>
      </c>
      <c r="L121" s="1">
        <f>COUNTIFS(Table2[Sub-Sector],Table3[[#This Row],[Sub-Sector]],Table2[% Away From Current Week Low],"&gt;=0.05")/Table3[[#This Row],[Count]]</f>
        <v>0</v>
      </c>
      <c r="M121" s="1">
        <f>COUNTIFS(Table2[Sub-Sector],Table3[[#This Row],[Sub-Sector]],Table2[% Away From Current Week High],"&lt;=0.05")/Table3[[#This Row],[Count]]</f>
        <v>1</v>
      </c>
      <c r="N121" s="1">
        <f>COUNTIFS(Table2[Sub-Sector],Table3[[#This Row],[Sub-Sector]],Table2[% Away From Current Month Low],"&gt;=0.05")/Table3[[#This Row],[Count]]</f>
        <v>0</v>
      </c>
      <c r="O121" s="1">
        <f>COUNTIFS(Table2[Sub-Sector],Table3[[#This Row],[Sub-Sector]],Table2[% Away From Current Month High],"&lt;=0.05")/Table3[[#This Row],[Count]]</f>
        <v>1</v>
      </c>
      <c r="P121" s="1">
        <f>COUNTIFS(Table2[Sub-Sector],Table3[[#This Row],[Sub-Sector]],Table2[% Away From 52W High],"&lt;=10")/Table3[[#This Row],[Count]]</f>
        <v>0</v>
      </c>
      <c r="Q121" s="1">
        <f>COUNTIFS(Table2[Sub-Sector],Table3[[#This Row],[Sub-Sector]],Table2[% Away From 52W Low],"&gt;=10")/Table3[[#This Row],[Count]]</f>
        <v>1</v>
      </c>
      <c r="R121" s="1">
        <f>COUNTIFS(Table2[Sub-Sector],Table3[[#This Row],[Sub-Sector]],Table2[% Price above 20 EMA],"&gt;=0")/Table3[[#This Row],[Count]]</f>
        <v>0</v>
      </c>
      <c r="S121" s="1">
        <f>COUNTIFS(Table2[Sub-Sector],Table3[[#This Row],[Sub-Sector]],Table2[% Price above 50 EMA],"&gt;=0")/Table3[[#This Row],[Count]]</f>
        <v>1</v>
      </c>
      <c r="T121" s="1">
        <f>COUNTIFS(Table2[Sub-Sector],Table3[[#This Row],[Sub-Sector]],Table2[% Price above 200 EMA],"&gt;=0")/Table3[[#This Row],[Count]]</f>
        <v>1</v>
      </c>
      <c r="U121" s="1">
        <f>COUNTIFS(Table2[Sub-Sector],Table3[[#This Row],[Sub-Sector]],Table2[Rate of Change - Zone],"Positive")/Table3[[#This Row],[Count]]</f>
        <v>0</v>
      </c>
      <c r="V121" s="1">
        <f>COUNTIFS(Table2[Sub-Sector],Table3[[#This Row],[Sub-Sector]],Table2[Sharpe Ratio],"&gt;=0.10")/Table3[[#This Row],[Count]]</f>
        <v>0</v>
      </c>
      <c r="W1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608</v>
      </c>
      <c r="X121">
        <f>_xlfn.RANK.AVG(Table3[[#This Row],[Score]],Table3[Score],1)</f>
        <v>108.5</v>
      </c>
      <c r="Y1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421</v>
      </c>
      <c r="Z121">
        <f>_xlfn.RANK.AVG(Table3[[#This Row],[Score 2 ]],Table3[[Score 2 ]],1)</f>
        <v>116.5</v>
      </c>
    </row>
    <row r="122" spans="1:26" x14ac:dyDescent="0.3">
      <c r="A122" t="s">
        <v>345</v>
      </c>
      <c r="B122">
        <f>COUNTIFS(Table2[Sub-Sector],Table3[[#This Row],[Sub-Sector]])</f>
        <v>1</v>
      </c>
      <c r="C122" s="1">
        <f>COUNTIFS(Table2[Sub-Sector],Table3[[#This Row],[Sub-Sector]],Table2[Uptrend],"Uptrend")/Table3[[#This Row],[Count]]</f>
        <v>1</v>
      </c>
      <c r="D122" s="1">
        <f>COUNTIFS(Table2[Sub-Sector],Table3[[#This Row],[Sub-Sector]],Table2[1W Return vs Nifty],"&gt;=5")/Table3[[#This Row],[Count]]</f>
        <v>0</v>
      </c>
      <c r="E122" s="1">
        <f>COUNTIFS(Table2[Sub-Sector],Table3[[#This Row],[Sub-Sector]],Table2[1M Return vs Nifty],"&gt;=5")/Table3[[#This Row],[Count]]</f>
        <v>0</v>
      </c>
      <c r="F122" s="1">
        <f>COUNTIFS(Table2[Sub-Sector],Table3[[#This Row],[Sub-Sector]],Table2[6M Return vs Nifty],"&gt;=10")/Table3[[#This Row],[Count]]</f>
        <v>0</v>
      </c>
      <c r="G122" s="1">
        <f>COUNTIFS(Table2[Sub-Sector],Table3[[#This Row],[Sub-Sector]],Table2[1Y Return vs Nifty],"&gt;=10")/Table3[[#This Row],[Count]]</f>
        <v>0</v>
      </c>
      <c r="H122" s="1">
        <f>COUNTIFS(Table2[Sub-Sector],Table3[[#This Row],[Sub-Sector]],Table2[RSI Exponential â€“ 14D],"&gt;=50")/Table3[[#This Row],[Count]]</f>
        <v>0</v>
      </c>
      <c r="I122" s="1">
        <f>COUNTIFS(Table2[Sub-Sector],Table3[[#This Row],[Sub-Sector]],Table2[Relative Volume],"&gt;=1")/Table3[[#This Row],[Count]]</f>
        <v>0</v>
      </c>
      <c r="J122" s="1">
        <f>COUNTIFS(Table2[Sub-Sector],Table3[[#This Row],[Sub-Sector]],Table2[% Away From Day Low],"&gt;=0.05")/Table3[[#This Row],[Count]]</f>
        <v>0</v>
      </c>
      <c r="K122" s="1">
        <f>COUNTIFS(Table2[Sub-Sector],Table3[[#This Row],[Sub-Sector]],Table2[% Away From Day High],"&lt;=0.05")/Table3[[#This Row],[Count]]</f>
        <v>1</v>
      </c>
      <c r="L122" s="1">
        <f>COUNTIFS(Table2[Sub-Sector],Table3[[#This Row],[Sub-Sector]],Table2[% Away From Current Week Low],"&gt;=0.05")/Table3[[#This Row],[Count]]</f>
        <v>0</v>
      </c>
      <c r="M122" s="1">
        <f>COUNTIFS(Table2[Sub-Sector],Table3[[#This Row],[Sub-Sector]],Table2[% Away From Current Week High],"&lt;=0.05")/Table3[[#This Row],[Count]]</f>
        <v>1</v>
      </c>
      <c r="N122" s="1">
        <f>COUNTIFS(Table2[Sub-Sector],Table3[[#This Row],[Sub-Sector]],Table2[% Away From Current Month Low],"&gt;=0.05")/Table3[[#This Row],[Count]]</f>
        <v>0</v>
      </c>
      <c r="O122" s="1">
        <f>COUNTIFS(Table2[Sub-Sector],Table3[[#This Row],[Sub-Sector]],Table2[% Away From Current Month High],"&lt;=0.05")/Table3[[#This Row],[Count]]</f>
        <v>0</v>
      </c>
      <c r="P122" s="1">
        <f>COUNTIFS(Table2[Sub-Sector],Table3[[#This Row],[Sub-Sector]],Table2[% Away From 52W High],"&lt;=10")/Table3[[#This Row],[Count]]</f>
        <v>0</v>
      </c>
      <c r="Q122" s="1">
        <f>COUNTIFS(Table2[Sub-Sector],Table3[[#This Row],[Sub-Sector]],Table2[% Away From 52W Low],"&gt;=10")/Table3[[#This Row],[Count]]</f>
        <v>1</v>
      </c>
      <c r="R122" s="1">
        <f>COUNTIFS(Table2[Sub-Sector],Table3[[#This Row],[Sub-Sector]],Table2[% Price above 20 EMA],"&gt;=0")/Table3[[#This Row],[Count]]</f>
        <v>0</v>
      </c>
      <c r="S122" s="1">
        <f>COUNTIFS(Table2[Sub-Sector],Table3[[#This Row],[Sub-Sector]],Table2[% Price above 50 EMA],"&gt;=0")/Table3[[#This Row],[Count]]</f>
        <v>0</v>
      </c>
      <c r="T122" s="1">
        <f>COUNTIFS(Table2[Sub-Sector],Table3[[#This Row],[Sub-Sector]],Table2[% Price above 200 EMA],"&gt;=0")/Table3[[#This Row],[Count]]</f>
        <v>0</v>
      </c>
      <c r="U122" s="1">
        <f>COUNTIFS(Table2[Sub-Sector],Table3[[#This Row],[Sub-Sector]],Table2[Rate of Change - Zone],"Positive")/Table3[[#This Row],[Count]]</f>
        <v>0</v>
      </c>
      <c r="V122" s="1">
        <f>COUNTIFS(Table2[Sub-Sector],Table3[[#This Row],[Sub-Sector]],Table2[Sharpe Ratio],"&gt;=0.10")/Table3[[#This Row],[Count]]</f>
        <v>0</v>
      </c>
      <c r="W1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608</v>
      </c>
      <c r="X122">
        <f>_xlfn.RANK.AVG(Table3[[#This Row],[Score]],Table3[Score],1)</f>
        <v>108.5</v>
      </c>
      <c r="Y1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421</v>
      </c>
      <c r="Z122">
        <f>_xlfn.RANK.AVG(Table3[[#This Row],[Score 2 ]],Table3[[Score 2 ]],1)</f>
        <v>116.5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1E903-16F0-4728-BFD4-DBF926A34B02}">
  <dimension ref="A1:AV731"/>
  <sheetViews>
    <sheetView tabSelected="1" workbookViewId="0">
      <selection activeCell="A482" sqref="A482"/>
    </sheetView>
  </sheetViews>
  <sheetFormatPr defaultRowHeight="14.4" x14ac:dyDescent="0.3"/>
  <cols>
    <col min="1" max="1" width="48.5546875" bestFit="1" customWidth="1"/>
    <col min="2" max="2" width="14.109375" bestFit="1" customWidth="1"/>
    <col min="3" max="3" width="31.88671875" bestFit="1" customWidth="1"/>
    <col min="4" max="4" width="37.109375" bestFit="1" customWidth="1"/>
    <col min="5" max="5" width="13" bestFit="1" customWidth="1"/>
    <col min="6" max="6" width="12.6640625" bestFit="1" customWidth="1"/>
    <col min="7" max="7" width="18.5546875" bestFit="1" customWidth="1"/>
    <col min="8" max="8" width="25.6640625" bestFit="1" customWidth="1"/>
    <col min="9" max="9" width="19.44140625" bestFit="1" customWidth="1"/>
    <col min="10" max="10" width="26.33203125" bestFit="1" customWidth="1"/>
    <col min="11" max="11" width="19.44140625" bestFit="1" customWidth="1"/>
    <col min="12" max="12" width="26.33203125" bestFit="1" customWidth="1"/>
    <col min="13" max="13" width="19.5546875" bestFit="1" customWidth="1"/>
    <col min="14" max="14" width="26.5546875" bestFit="1" customWidth="1"/>
    <col min="15" max="15" width="10.88671875" bestFit="1" customWidth="1"/>
    <col min="16" max="17" width="12" bestFit="1" customWidth="1"/>
    <col min="18" max="18" width="23.88671875" bestFit="1" customWidth="1"/>
    <col min="19" max="20" width="22.21875" bestFit="1" customWidth="1"/>
    <col min="21" max="21" width="23.33203125" bestFit="1" customWidth="1"/>
    <col min="22" max="22" width="17.6640625" bestFit="1" customWidth="1"/>
    <col min="23" max="23" width="10.33203125" bestFit="1" customWidth="1"/>
    <col min="24" max="24" width="10.6640625" bestFit="1" customWidth="1"/>
    <col min="25" max="25" width="19.44140625" bestFit="1" customWidth="1"/>
    <col min="26" max="26" width="19.88671875" bestFit="1" customWidth="1"/>
    <col min="27" max="27" width="20.109375" bestFit="1" customWidth="1"/>
    <col min="28" max="28" width="20.5546875" bestFit="1" customWidth="1"/>
    <col min="29" max="29" width="22.44140625" bestFit="1" customWidth="1"/>
    <col min="30" max="30" width="23" bestFit="1" customWidth="1"/>
    <col min="31" max="31" width="31.77734375" bestFit="1" customWidth="1"/>
    <col min="32" max="32" width="32.21875" bestFit="1" customWidth="1"/>
    <col min="33" max="33" width="32.44140625" bestFit="1" customWidth="1"/>
    <col min="34" max="34" width="32.88671875" bestFit="1" customWidth="1"/>
    <col min="35" max="35" width="23.77734375" bestFit="1" customWidth="1"/>
    <col min="36" max="36" width="23.33203125" bestFit="1" customWidth="1"/>
    <col min="37" max="37" width="19.33203125" bestFit="1" customWidth="1"/>
    <col min="38" max="38" width="29.6640625" bestFit="1" customWidth="1"/>
    <col min="39" max="39" width="35.77734375" bestFit="1" customWidth="1"/>
    <col min="40" max="40" width="16.21875" bestFit="1" customWidth="1"/>
    <col min="41" max="41" width="22.21875" bestFit="1" customWidth="1"/>
    <col min="42" max="42" width="14" bestFit="1" customWidth="1"/>
    <col min="43" max="43" width="21.109375" bestFit="1" customWidth="1"/>
    <col min="44" max="44" width="12.6640625" bestFit="1" customWidth="1"/>
    <col min="45" max="45" width="9.88671875" bestFit="1" customWidth="1"/>
    <col min="46" max="46" width="10.6640625" bestFit="1" customWidth="1"/>
    <col min="47" max="47" width="13.77734375" bestFit="1" customWidth="1"/>
    <col min="48" max="48" width="12" bestFit="1" customWidth="1"/>
  </cols>
  <sheetData>
    <row r="1" spans="1:48" x14ac:dyDescent="0.3">
      <c r="A1" t="s">
        <v>0</v>
      </c>
      <c r="B1" t="s">
        <v>1</v>
      </c>
      <c r="C1" t="s">
        <v>3126</v>
      </c>
      <c r="D1" t="s">
        <v>2</v>
      </c>
      <c r="E1" t="s">
        <v>3</v>
      </c>
      <c r="F1" t="s">
        <v>4</v>
      </c>
      <c r="G1" t="s">
        <v>5</v>
      </c>
      <c r="H1" t="s">
        <v>3149</v>
      </c>
      <c r="I1" t="s">
        <v>6</v>
      </c>
      <c r="J1" t="s">
        <v>3150</v>
      </c>
      <c r="K1" t="s">
        <v>7</v>
      </c>
      <c r="L1" t="s">
        <v>3151</v>
      </c>
      <c r="M1" t="s">
        <v>8</v>
      </c>
      <c r="N1" t="s">
        <v>3152</v>
      </c>
      <c r="O1" t="s">
        <v>3153</v>
      </c>
      <c r="P1" t="s">
        <v>9</v>
      </c>
      <c r="Q1" t="s">
        <v>10</v>
      </c>
      <c r="R1" t="s">
        <v>11</v>
      </c>
      <c r="S1" s="1" t="s">
        <v>3154</v>
      </c>
      <c r="T1" s="1" t="s">
        <v>3155</v>
      </c>
      <c r="U1" s="1" t="s">
        <v>3156</v>
      </c>
      <c r="V1" t="s">
        <v>12</v>
      </c>
      <c r="W1" t="s">
        <v>3157</v>
      </c>
      <c r="X1" t="s">
        <v>3158</v>
      </c>
      <c r="Y1" t="s">
        <v>3159</v>
      </c>
      <c r="Z1" t="s">
        <v>3160</v>
      </c>
      <c r="AA1" t="s">
        <v>3161</v>
      </c>
      <c r="AB1" t="s">
        <v>3162</v>
      </c>
      <c r="AC1" s="1" t="s">
        <v>3163</v>
      </c>
      <c r="AD1" s="1" t="s">
        <v>3164</v>
      </c>
      <c r="AE1" s="1" t="s">
        <v>3165</v>
      </c>
      <c r="AF1" s="1" t="s">
        <v>3166</v>
      </c>
      <c r="AG1" s="1" t="s">
        <v>3167</v>
      </c>
      <c r="AH1" s="1" t="s">
        <v>3168</v>
      </c>
      <c r="AI1" t="s">
        <v>13</v>
      </c>
      <c r="AJ1" t="s">
        <v>14</v>
      </c>
      <c r="AK1" t="s">
        <v>3169</v>
      </c>
      <c r="AL1" t="s">
        <v>3170</v>
      </c>
      <c r="AM1" t="s">
        <v>3171</v>
      </c>
      <c r="AN1" t="s">
        <v>3172</v>
      </c>
      <c r="AO1" t="s">
        <v>3173</v>
      </c>
      <c r="AP1" t="s">
        <v>15</v>
      </c>
      <c r="AQ1" s="2" t="s">
        <v>3174</v>
      </c>
      <c r="AR1" s="2" t="s">
        <v>3175</v>
      </c>
      <c r="AS1" s="2" t="s">
        <v>3176</v>
      </c>
      <c r="AT1" s="2" t="s">
        <v>3177</v>
      </c>
      <c r="AU1" s="2" t="s">
        <v>3178</v>
      </c>
      <c r="AV1" s="2" t="s">
        <v>3179</v>
      </c>
    </row>
    <row r="2" spans="1:48" x14ac:dyDescent="0.3">
      <c r="A2" t="s">
        <v>935</v>
      </c>
      <c r="B2" t="s">
        <v>936</v>
      </c>
      <c r="C2" t="s">
        <v>3138</v>
      </c>
      <c r="D2" t="s">
        <v>140</v>
      </c>
      <c r="E2">
        <v>15955.531773549999</v>
      </c>
      <c r="F2">
        <v>619.29999999999995</v>
      </c>
      <c r="G2">
        <v>202.12979132565499</v>
      </c>
      <c r="H2">
        <f>(Table2[[#This Row],[1Y Return vs Nifty]]-AVERAGE(Table2[1Y Return vs Nifty]))/_xlfn.STDEV.P(Table2[1Y Return vs Nifty])</f>
        <v>2.9504905372372727</v>
      </c>
      <c r="I2">
        <v>-0.89851925036493296</v>
      </c>
      <c r="J2">
        <f>(Table2[[#This Row],[1M Return vs Nifty]]-AVERAGE(Table2[1M Return vs Nifty]))/_xlfn.STDEV.P(Table2[1M Return vs Nifty])</f>
        <v>7.4095356043468244E-2</v>
      </c>
      <c r="K2">
        <v>231.06931988776199</v>
      </c>
      <c r="L2">
        <f>(Table2[[#This Row],[6M Return vs Nifty]]-AVERAGE(Table2[6M Return vs Nifty]))/_xlfn.STDEV.P(Table2[6M Return vs Nifty])</f>
        <v>7.2359435224917608</v>
      </c>
      <c r="M2">
        <v>2.35448412716155</v>
      </c>
      <c r="N2">
        <f>(Table2[[#This Row],[1W Return vs Nifty]]-AVERAGE(Table2[1W Return vs Nifty]))/_xlfn.STDEV.P(Table2[1W Return vs Nifty])</f>
        <v>0.42483049581360005</v>
      </c>
      <c r="O2">
        <v>607.67999999999995</v>
      </c>
      <c r="P2">
        <v>550.80192948637898</v>
      </c>
      <c r="Q2">
        <v>368.34567990605501</v>
      </c>
      <c r="R2">
        <v>40.706083942896001</v>
      </c>
      <c r="S2" s="1">
        <f>(Table2[[#This Row],[Close Price]]-Table2[[#This Row],[20D EMA]])/Table2[[#This Row],[20D EMA]]</f>
        <v>1.9121906266456039E-2</v>
      </c>
      <c r="T2" s="1">
        <f>(Table2[[#This Row],[Close Price]]-Table2[[#This Row],[50D EMA]])/Table2[[#This Row],[50D EMA]]</f>
        <v>0.12436062193444965</v>
      </c>
      <c r="U2" s="1">
        <f>(Table2[[#This Row],[Close Price]]-Table2[[#This Row],[200D EMA]])/Table2[[#This Row],[200D EMA]]</f>
        <v>0.68130110867039295</v>
      </c>
      <c r="V2">
        <v>1.03900138488941</v>
      </c>
      <c r="W2">
        <v>610.04999999999995</v>
      </c>
      <c r="X2">
        <v>636.9</v>
      </c>
      <c r="Y2">
        <v>532.20000000000005</v>
      </c>
      <c r="Z2">
        <v>636.9</v>
      </c>
      <c r="AA2">
        <v>532.20000000000005</v>
      </c>
      <c r="AB2">
        <v>648.4</v>
      </c>
      <c r="AC2" s="1">
        <f>(Table2[[#This Row],[Close Price]]/Table2[[#This Row],[Day Low]])-1</f>
        <v>1.5162691582657262E-2</v>
      </c>
      <c r="AD2" s="1">
        <f>(Table2[[#This Row],[Day High]]/Table2[[#This Row],[Close Price]])-1</f>
        <v>2.8419182948490329E-2</v>
      </c>
      <c r="AE2" s="1">
        <f>(Table2[[#This Row],[Close Price]]/Table2[[#This Row],[Current Week Low]])-1</f>
        <v>0.16366027809094308</v>
      </c>
      <c r="AF2" s="1">
        <f>(Table2[[#This Row],[Current Week High]]/Table2[[#This Row],[Close Price]])-1</f>
        <v>2.8419182948490329E-2</v>
      </c>
      <c r="AG2" s="1">
        <f>(Table2[[#This Row],[Close Price]]/Table2[[#This Row],[Current Month Low]])-1</f>
        <v>0.16366027809094308</v>
      </c>
      <c r="AH2" s="1">
        <f>(Table2[[#This Row],[Current Month High]]/Table2[[#This Row],[Close Price]])-1</f>
        <v>4.6988535443242441E-2</v>
      </c>
      <c r="AI2">
        <v>12.062005490069399</v>
      </c>
      <c r="AJ2">
        <v>322.139668041307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0.62</v>
      </c>
      <c r="AM2" t="s">
        <v>3188</v>
      </c>
      <c r="AN2">
        <v>0.45</v>
      </c>
      <c r="AO2" t="s">
        <v>3188</v>
      </c>
      <c r="AP2">
        <v>0.26129651826629502</v>
      </c>
      <c r="AQ2">
        <f>(Table2[[#This Row],[Sharpe Ratio]]-AVERAGE(Table2[Sharpe Ratio]))/_xlfn.STDEV.P(Table2[Sharpe Ratio])</f>
        <v>2.3310015647007729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13.016361476286875</v>
      </c>
      <c r="AS2">
        <f>_xlfn.RANK.AVG(Table2[[#This Row],[1Y Return vs Nifty Z-Score]],Table2[1Y Return vs Nifty Z-Score])</f>
        <v>11</v>
      </c>
      <c r="AT2">
        <f>_xlfn.RANK.AVG(Table2[[#This Row],[6M Return vs Nifty Z-Score]],Table2[6M Return vs Nifty Z-Score])</f>
        <v>1</v>
      </c>
      <c r="AU2">
        <f>_xlfn.RANK.AVG(Table2[[#This Row],[Sharpe Ratio Z-Score]],Table2[Sharpe Ratio Z-Score])</f>
        <v>7</v>
      </c>
      <c r="AV2">
        <f>(Table2[[#This Row],[Rank 1Y]]+Table2[[#This Row],[Rank 6M]]+Table2[[#This Row],[Rank Sharpe]])/3</f>
        <v>6.333333333333333</v>
      </c>
    </row>
    <row r="3" spans="1:48" x14ac:dyDescent="0.3">
      <c r="A3" t="s">
        <v>109</v>
      </c>
      <c r="B3" t="s">
        <v>110</v>
      </c>
      <c r="C3" t="s">
        <v>3139</v>
      </c>
      <c r="D3" t="s">
        <v>111</v>
      </c>
      <c r="E3">
        <v>261400.59469712901</v>
      </c>
      <c r="F3">
        <v>8220.85</v>
      </c>
      <c r="G3">
        <v>267.38229321243699</v>
      </c>
      <c r="H3">
        <f>(Table2[[#This Row],[1Y Return vs Nifty]]-AVERAGE(Table2[1Y Return vs Nifty]))/_xlfn.STDEV.P(Table2[1Y Return vs Nifty])</f>
        <v>4.0468935621846844</v>
      </c>
      <c r="I3">
        <v>13.0045274192323</v>
      </c>
      <c r="J3">
        <f>(Table2[[#This Row],[1M Return vs Nifty]]-AVERAGE(Table2[1M Return vs Nifty]))/_xlfn.STDEV.P(Table2[1M Return vs Nifty])</f>
        <v>1.5942213378775523</v>
      </c>
      <c r="K3">
        <v>100.33318640508099</v>
      </c>
      <c r="L3">
        <f>(Table2[[#This Row],[6M Return vs Nifty]]-AVERAGE(Table2[6M Return vs Nifty]))/_xlfn.STDEV.P(Table2[6M Return vs Nifty])</f>
        <v>2.9672164575265136</v>
      </c>
      <c r="M3">
        <v>9.5038569636152896</v>
      </c>
      <c r="N3">
        <f>(Table2[[#This Row],[1W Return vs Nifty]]-AVERAGE(Table2[1W Return vs Nifty]))/_xlfn.STDEV.P(Table2[1W Return vs Nifty])</f>
        <v>2.4033732573832269</v>
      </c>
      <c r="O3">
        <v>7537.27</v>
      </c>
      <c r="P3">
        <v>6980.9940641394396</v>
      </c>
      <c r="Q3">
        <v>5172.3917420308799</v>
      </c>
      <c r="R3">
        <v>39.820985423310297</v>
      </c>
      <c r="S3" s="1">
        <f>(Table2[[#This Row],[Close Price]]-Table2[[#This Row],[20D EMA]])/Table2[[#This Row],[20D EMA]]</f>
        <v>9.0693314688209375E-2</v>
      </c>
      <c r="T3" s="1">
        <f>(Table2[[#This Row],[Close Price]]-Table2[[#This Row],[50D EMA]])/Table2[[#This Row],[50D EMA]]</f>
        <v>0.17760449650423821</v>
      </c>
      <c r="U3" s="1">
        <f>(Table2[[#This Row],[Close Price]]-Table2[[#This Row],[200D EMA]])/Table2[[#This Row],[200D EMA]]</f>
        <v>0.58937110915194879</v>
      </c>
      <c r="V3">
        <v>1.9823238302967701</v>
      </c>
      <c r="W3">
        <v>8035</v>
      </c>
      <c r="X3">
        <v>8322.2000000000007</v>
      </c>
      <c r="Y3">
        <v>7284</v>
      </c>
      <c r="Z3">
        <v>8322.2000000000007</v>
      </c>
      <c r="AA3">
        <v>7272</v>
      </c>
      <c r="AB3">
        <v>8322.2000000000007</v>
      </c>
      <c r="AC3" s="1">
        <f>(Table2[[#This Row],[Close Price]]/Table2[[#This Row],[Day Low]])-1</f>
        <v>2.3130056004978305E-2</v>
      </c>
      <c r="AD3" s="1">
        <f>(Table2[[#This Row],[Day High]]/Table2[[#This Row],[Close Price]])-1</f>
        <v>1.2328408862830598E-2</v>
      </c>
      <c r="AE3" s="1">
        <f>(Table2[[#This Row],[Close Price]]/Table2[[#This Row],[Current Week Low]])-1</f>
        <v>0.12861751784733677</v>
      </c>
      <c r="AF3" s="1">
        <f>(Table2[[#This Row],[Current Week High]]/Table2[[#This Row],[Close Price]])-1</f>
        <v>1.2328408862830598E-2</v>
      </c>
      <c r="AG3" s="1">
        <f>(Table2[[#This Row],[Close Price]]/Table2[[#This Row],[Current Month Low]])-1</f>
        <v>0.13047992299229927</v>
      </c>
      <c r="AH3" s="1">
        <f>(Table2[[#This Row],[Current Month High]]/Table2[[#This Row],[Close Price]])-1</f>
        <v>1.2328408862830598E-2</v>
      </c>
      <c r="AI3">
        <v>1.23284088628305</v>
      </c>
      <c r="AJ3">
        <v>322.66580976863702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0.45</v>
      </c>
      <c r="AM3" t="s">
        <v>3188</v>
      </c>
      <c r="AN3">
        <v>10.119999999999999</v>
      </c>
      <c r="AO3" t="s">
        <v>3188</v>
      </c>
      <c r="AP3">
        <v>0.275116454409424</v>
      </c>
      <c r="AQ3">
        <f>(Table2[[#This Row],[Sharpe Ratio]]-AVERAGE(Table2[Sharpe Ratio]))/_xlfn.STDEV.P(Table2[Sharpe Ratio])</f>
        <v>2.4921359152788414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13.50384053025082</v>
      </c>
      <c r="AS3">
        <f>_xlfn.RANK.AVG(Table2[[#This Row],[1Y Return vs Nifty Z-Score]],Table2[1Y Return vs Nifty Z-Score])</f>
        <v>5</v>
      </c>
      <c r="AT3">
        <f>_xlfn.RANK.AVG(Table2[[#This Row],[6M Return vs Nifty Z-Score]],Table2[6M Return vs Nifty Z-Score])</f>
        <v>11</v>
      </c>
      <c r="AU3">
        <f>_xlfn.RANK.AVG(Table2[[#This Row],[Sharpe Ratio Z-Score]],Table2[Sharpe Ratio Z-Score])</f>
        <v>4</v>
      </c>
      <c r="AV3">
        <f>(Table2[[#This Row],[Rank 1Y]]+Table2[[#This Row],[Rank 6M]]+Table2[[#This Row],[Rank Sharpe]])/3</f>
        <v>6.666666666666667</v>
      </c>
    </row>
    <row r="4" spans="1:48" x14ac:dyDescent="0.3">
      <c r="A4" t="s">
        <v>710</v>
      </c>
      <c r="B4" t="s">
        <v>711</v>
      </c>
      <c r="C4" t="s">
        <v>3142</v>
      </c>
      <c r="D4" t="s">
        <v>135</v>
      </c>
      <c r="E4">
        <v>24652.032745065</v>
      </c>
      <c r="F4">
        <v>738.65</v>
      </c>
      <c r="G4">
        <v>199.166750628313</v>
      </c>
      <c r="H4">
        <f>(Table2[[#This Row],[1Y Return vs Nifty]]-AVERAGE(Table2[1Y Return vs Nifty]))/_xlfn.STDEV.P(Table2[1Y Return vs Nifty])</f>
        <v>2.9007041430045311</v>
      </c>
      <c r="I4">
        <v>20.045114454261501</v>
      </c>
      <c r="J4">
        <f>(Table2[[#This Row],[1M Return vs Nifty]]-AVERAGE(Table2[1M Return vs Nifty]))/_xlfn.STDEV.P(Table2[1M Return vs Nifty])</f>
        <v>2.3640223414745676</v>
      </c>
      <c r="K4">
        <v>104.70548948248801</v>
      </c>
      <c r="L4">
        <f>(Table2[[#This Row],[6M Return vs Nifty]]-AVERAGE(Table2[6M Return vs Nifty]))/_xlfn.STDEV.P(Table2[6M Return vs Nifty])</f>
        <v>3.1099785844577852</v>
      </c>
      <c r="M4">
        <v>6.0186641638457203</v>
      </c>
      <c r="N4">
        <f>(Table2[[#This Row],[1W Return vs Nifty]]-AVERAGE(Table2[1W Return vs Nifty]))/_xlfn.STDEV.P(Table2[1W Return vs Nifty])</f>
        <v>1.4388686575533143</v>
      </c>
      <c r="O4">
        <v>691.27</v>
      </c>
      <c r="P4">
        <v>629.84822915960001</v>
      </c>
      <c r="Q4">
        <v>460.80350301973402</v>
      </c>
      <c r="R4">
        <v>60.500211264214897</v>
      </c>
      <c r="S4" s="1">
        <f>(Table2[[#This Row],[Close Price]]-Table2[[#This Row],[20D EMA]])/Table2[[#This Row],[20D EMA]]</f>
        <v>6.8540512390238256E-2</v>
      </c>
      <c r="T4" s="1">
        <f>(Table2[[#This Row],[Close Price]]-Table2[[#This Row],[50D EMA]])/Table2[[#This Row],[50D EMA]]</f>
        <v>0.1727428383589695</v>
      </c>
      <c r="U4" s="1">
        <f>(Table2[[#This Row],[Close Price]]-Table2[[#This Row],[200D EMA]])/Table2[[#This Row],[200D EMA]]</f>
        <v>0.60296090450589979</v>
      </c>
      <c r="V4">
        <v>0.758637921387882</v>
      </c>
      <c r="W4">
        <v>719.2</v>
      </c>
      <c r="X4">
        <v>745.75</v>
      </c>
      <c r="Y4">
        <v>653.5</v>
      </c>
      <c r="Z4">
        <v>747.8</v>
      </c>
      <c r="AA4">
        <v>653.5</v>
      </c>
      <c r="AB4">
        <v>747.8</v>
      </c>
      <c r="AC4" s="1">
        <f>(Table2[[#This Row],[Close Price]]/Table2[[#This Row],[Day Low]])-1</f>
        <v>2.7043937708564947E-2</v>
      </c>
      <c r="AD4" s="1">
        <f>(Table2[[#This Row],[Day High]]/Table2[[#This Row],[Close Price]])-1</f>
        <v>9.6121302375955509E-3</v>
      </c>
      <c r="AE4" s="1">
        <f>(Table2[[#This Row],[Close Price]]/Table2[[#This Row],[Current Week Low]])-1</f>
        <v>0.13029839326702364</v>
      </c>
      <c r="AF4" s="1">
        <f>(Table2[[#This Row],[Current Week High]]/Table2[[#This Row],[Close Price]])-1</f>
        <v>1.238746361605636E-2</v>
      </c>
      <c r="AG4" s="1">
        <f>(Table2[[#This Row],[Close Price]]/Table2[[#This Row],[Current Month Low]])-1</f>
        <v>0.13029839326702364</v>
      </c>
      <c r="AH4" s="1">
        <f>(Table2[[#This Row],[Current Month High]]/Table2[[#This Row],[Close Price]])-1</f>
        <v>1.238746361605636E-2</v>
      </c>
      <c r="AI4">
        <v>1.40120490083259</v>
      </c>
      <c r="AJ4">
        <v>235.75</v>
      </c>
      <c r="AK4" t="str">
        <f>IF(AND(Table2[[#This Row],[20D EMA]]&gt;Table2[[#This Row],[50D EMA]],Table2[[#This Row],[50D EMA]]&gt;Table2[[#This Row],[200D EMA]]),"Uptrend","Downtrend/NoTrend")</f>
        <v>Uptrend</v>
      </c>
      <c r="AL4">
        <v>0.5</v>
      </c>
      <c r="AM4" t="s">
        <v>3188</v>
      </c>
      <c r="AN4">
        <v>2.19</v>
      </c>
      <c r="AO4" t="s">
        <v>3188</v>
      </c>
      <c r="AP4">
        <v>0.24238671389302899</v>
      </c>
      <c r="AQ4">
        <f>(Table2[[#This Row],[Sharpe Ratio]]-AVERAGE(Table2[Sharpe Ratio]))/_xlfn.STDEV.P(Table2[Sharpe Ratio])</f>
        <v>2.1105215989695658</v>
      </c>
      <c r="AR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11.924095325459763</v>
      </c>
      <c r="AS4">
        <f>_xlfn.RANK.AVG(Table2[[#This Row],[1Y Return vs Nifty Z-Score]],Table2[1Y Return vs Nifty Z-Score])</f>
        <v>13</v>
      </c>
      <c r="AT4">
        <f>_xlfn.RANK.AVG(Table2[[#This Row],[6M Return vs Nifty Z-Score]],Table2[6M Return vs Nifty Z-Score])</f>
        <v>8</v>
      </c>
      <c r="AU4">
        <f>_xlfn.RANK.AVG(Table2[[#This Row],[Sharpe Ratio Z-Score]],Table2[Sharpe Ratio Z-Score])</f>
        <v>11</v>
      </c>
      <c r="AV4">
        <f>(Table2[[#This Row],[Rank 1Y]]+Table2[[#This Row],[Rank 6M]]+Table2[[#This Row],[Rank Sharpe]])/3</f>
        <v>10.666666666666666</v>
      </c>
    </row>
    <row r="5" spans="1:48" x14ac:dyDescent="0.3">
      <c r="A5" t="s">
        <v>512</v>
      </c>
      <c r="B5" t="s">
        <v>513</v>
      </c>
      <c r="C5" t="s">
        <v>3141</v>
      </c>
      <c r="D5" t="s">
        <v>161</v>
      </c>
      <c r="E5">
        <v>42528.049230825003</v>
      </c>
      <c r="F5">
        <v>1748.65</v>
      </c>
      <c r="G5">
        <v>302.51309589610298</v>
      </c>
      <c r="H5">
        <f>(Table2[[#This Row],[1Y Return vs Nifty]]-AVERAGE(Table2[1Y Return vs Nifty]))/_xlfn.STDEV.P(Table2[1Y Return vs Nifty])</f>
        <v>4.6371777232124529</v>
      </c>
      <c r="I5">
        <v>6.5786647972266303</v>
      </c>
      <c r="J5">
        <f>(Table2[[#This Row],[1M Return vs Nifty]]-AVERAGE(Table2[1M Return vs Nifty]))/_xlfn.STDEV.P(Table2[1M Return vs Nifty])</f>
        <v>0.89163283626747403</v>
      </c>
      <c r="K5">
        <v>73.061862883480501</v>
      </c>
      <c r="L5">
        <f>(Table2[[#This Row],[6M Return vs Nifty]]-AVERAGE(Table2[6M Return vs Nifty]))/_xlfn.STDEV.P(Table2[6M Return vs Nifty])</f>
        <v>2.0767676297011057</v>
      </c>
      <c r="M5">
        <v>5.8918231924580304</v>
      </c>
      <c r="N5">
        <f>(Table2[[#This Row],[1W Return vs Nifty]]-AVERAGE(Table2[1W Return vs Nifty]))/_xlfn.STDEV.P(Table2[1W Return vs Nifty])</f>
        <v>1.4037662378655398</v>
      </c>
      <c r="O5">
        <v>1664.32</v>
      </c>
      <c r="P5">
        <v>1640.9267756079</v>
      </c>
      <c r="Q5">
        <v>1264.0089208623699</v>
      </c>
      <c r="R5">
        <v>52.202640763649299</v>
      </c>
      <c r="S5" s="1">
        <f>(Table2[[#This Row],[Close Price]]-Table2[[#This Row],[20D EMA]])/Table2[[#This Row],[20D EMA]]</f>
        <v>5.0669342434147377E-2</v>
      </c>
      <c r="T5" s="1">
        <f>(Table2[[#This Row],[Close Price]]-Table2[[#This Row],[50D EMA]])/Table2[[#This Row],[50D EMA]]</f>
        <v>6.5647794888466462E-2</v>
      </c>
      <c r="U5" s="1">
        <f>(Table2[[#This Row],[Close Price]]-Table2[[#This Row],[200D EMA]])/Table2[[#This Row],[200D EMA]]</f>
        <v>0.38341586925429599</v>
      </c>
      <c r="V5">
        <v>1.1589833472707201</v>
      </c>
      <c r="W5">
        <v>1669</v>
      </c>
      <c r="X5">
        <v>1758</v>
      </c>
      <c r="Y5">
        <v>1577.9</v>
      </c>
      <c r="Z5">
        <v>1758</v>
      </c>
      <c r="AA5">
        <v>1577.9</v>
      </c>
      <c r="AB5">
        <v>1758</v>
      </c>
      <c r="AC5" s="1">
        <f>(Table2[[#This Row],[Close Price]]/Table2[[#This Row],[Day Low]])-1</f>
        <v>4.7723187537447531E-2</v>
      </c>
      <c r="AD5" s="1">
        <f>(Table2[[#This Row],[Day High]]/Table2[[#This Row],[Close Price]])-1</f>
        <v>5.3469819575100441E-3</v>
      </c>
      <c r="AE5" s="1">
        <f>(Table2[[#This Row],[Close Price]]/Table2[[#This Row],[Current Week Low]])-1</f>
        <v>0.10821344825400847</v>
      </c>
      <c r="AF5" s="1">
        <f>(Table2[[#This Row],[Current Week High]]/Table2[[#This Row],[Close Price]])-1</f>
        <v>5.3469819575100441E-3</v>
      </c>
      <c r="AG5" s="1">
        <f>(Table2[[#This Row],[Close Price]]/Table2[[#This Row],[Current Month Low]])-1</f>
        <v>0.10821344825400847</v>
      </c>
      <c r="AH5" s="1">
        <f>(Table2[[#This Row],[Current Month High]]/Table2[[#This Row],[Close Price]])-1</f>
        <v>5.3469819575100441E-3</v>
      </c>
      <c r="AI5">
        <v>8.0776599090727199</v>
      </c>
      <c r="AJ5">
        <v>401.04584527220601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0.2</v>
      </c>
      <c r="AM5" t="s">
        <v>3188</v>
      </c>
      <c r="AN5">
        <v>11.17</v>
      </c>
      <c r="AO5" t="s">
        <v>3188</v>
      </c>
      <c r="AP5">
        <v>0.23491295564582701</v>
      </c>
      <c r="AQ5">
        <f>(Table2[[#This Row],[Sharpe Ratio]]-AVERAGE(Table2[Sharpe Ratio]))/_xlfn.STDEV.P(Table2[Sharpe Ratio])</f>
        <v>2.0233808792825854</v>
      </c>
      <c r="AR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11.032725306329159</v>
      </c>
      <c r="AS5">
        <f>_xlfn.RANK.AVG(Table2[[#This Row],[1Y Return vs Nifty Z-Score]],Table2[1Y Return vs Nifty Z-Score])</f>
        <v>2</v>
      </c>
      <c r="AT5">
        <f>_xlfn.RANK.AVG(Table2[[#This Row],[6M Return vs Nifty Z-Score]],Table2[6M Return vs Nifty Z-Score])</f>
        <v>30</v>
      </c>
      <c r="AU5">
        <f>_xlfn.RANK.AVG(Table2[[#This Row],[Sharpe Ratio Z-Score]],Table2[Sharpe Ratio Z-Score])</f>
        <v>17</v>
      </c>
      <c r="AV5">
        <f>(Table2[[#This Row],[Rank 1Y]]+Table2[[#This Row],[Rank 6M]]+Table2[[#This Row],[Rank Sharpe]])/3</f>
        <v>16.333333333333332</v>
      </c>
    </row>
    <row r="6" spans="1:48" x14ac:dyDescent="0.3">
      <c r="A6" t="s">
        <v>926</v>
      </c>
      <c r="B6" t="s">
        <v>927</v>
      </c>
      <c r="C6" t="s">
        <v>3136</v>
      </c>
      <c r="D6" t="s">
        <v>928</v>
      </c>
      <c r="E6">
        <v>16114.439741329999</v>
      </c>
      <c r="F6">
        <v>2430.4499999999998</v>
      </c>
      <c r="G6">
        <v>147.670411218586</v>
      </c>
      <c r="H6">
        <f>(Table2[[#This Row],[1Y Return vs Nifty]]-AVERAGE(Table2[1Y Return vs Nifty]))/_xlfn.STDEV.P(Table2[1Y Return vs Nifty])</f>
        <v>2.0354385873556931</v>
      </c>
      <c r="I6">
        <v>6.6356195727453802</v>
      </c>
      <c r="J6">
        <f>(Table2[[#This Row],[1M Return vs Nifty]]-AVERAGE(Table2[1M Return vs Nifty]))/_xlfn.STDEV.P(Table2[1M Return vs Nifty])</f>
        <v>0.89786013565825462</v>
      </c>
      <c r="K6">
        <v>126.186226667478</v>
      </c>
      <c r="L6">
        <f>(Table2[[#This Row],[6M Return vs Nifty]]-AVERAGE(Table2[6M Return vs Nifty]))/_xlfn.STDEV.P(Table2[6M Return vs Nifty])</f>
        <v>3.8113562507103924</v>
      </c>
      <c r="M6">
        <v>3.3981123146067498</v>
      </c>
      <c r="N6">
        <f>(Table2[[#This Row],[1W Return vs Nifty]]-AVERAGE(Table2[1W Return vs Nifty]))/_xlfn.STDEV.P(Table2[1W Return vs Nifty])</f>
        <v>0.71364785689893284</v>
      </c>
      <c r="O6">
        <v>2392.34</v>
      </c>
      <c r="P6">
        <v>2187.7361515202801</v>
      </c>
      <c r="Q6">
        <v>1526.4010213588999</v>
      </c>
      <c r="R6">
        <v>43.236931437126003</v>
      </c>
      <c r="S6" s="1">
        <f>(Table2[[#This Row],[Close Price]]-Table2[[#This Row],[20D EMA]])/Table2[[#This Row],[20D EMA]]</f>
        <v>1.5930009948418564E-2</v>
      </c>
      <c r="T6" s="1">
        <f>(Table2[[#This Row],[Close Price]]-Table2[[#This Row],[50D EMA]])/Table2[[#This Row],[50D EMA]]</f>
        <v>0.11094292532079582</v>
      </c>
      <c r="U6" s="1">
        <f>(Table2[[#This Row],[Close Price]]-Table2[[#This Row],[200D EMA]])/Table2[[#This Row],[200D EMA]]</f>
        <v>0.59227487795851819</v>
      </c>
      <c r="V6">
        <v>0.56405353911658096</v>
      </c>
      <c r="W6">
        <v>2363</v>
      </c>
      <c r="X6">
        <v>2489</v>
      </c>
      <c r="Y6">
        <v>2210</v>
      </c>
      <c r="Z6">
        <v>2489</v>
      </c>
      <c r="AA6">
        <v>2210</v>
      </c>
      <c r="AB6">
        <v>2497.4</v>
      </c>
      <c r="AC6" s="1">
        <f>(Table2[[#This Row],[Close Price]]/Table2[[#This Row],[Day Low]])-1</f>
        <v>2.8544223444773476E-2</v>
      </c>
      <c r="AD6" s="1">
        <f>(Table2[[#This Row],[Day High]]/Table2[[#This Row],[Close Price]])-1</f>
        <v>2.4090189059639222E-2</v>
      </c>
      <c r="AE6" s="1">
        <f>(Table2[[#This Row],[Close Price]]/Table2[[#This Row],[Current Week Low]])-1</f>
        <v>9.9751131221719413E-2</v>
      </c>
      <c r="AF6" s="1">
        <f>(Table2[[#This Row],[Current Week High]]/Table2[[#This Row],[Close Price]])-1</f>
        <v>2.4090189059639222E-2</v>
      </c>
      <c r="AG6" s="1">
        <f>(Table2[[#This Row],[Close Price]]/Table2[[#This Row],[Current Month Low]])-1</f>
        <v>9.9751131221719413E-2</v>
      </c>
      <c r="AH6" s="1">
        <f>(Table2[[#This Row],[Current Month High]]/Table2[[#This Row],[Close Price]])-1</f>
        <v>2.7546339155300581E-2</v>
      </c>
      <c r="AI6">
        <v>11.090538789113101</v>
      </c>
      <c r="AJ6">
        <v>232.93835616438301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0.6</v>
      </c>
      <c r="AM6" t="s">
        <v>3188</v>
      </c>
      <c r="AN6">
        <v>-1.88</v>
      </c>
      <c r="AO6" t="s">
        <v>3189</v>
      </c>
      <c r="AP6">
        <v>0.25013927525956797</v>
      </c>
      <c r="AQ6">
        <f>(Table2[[#This Row],[Sharpe Ratio]]-AVERAGE(Table2[Sharpe Ratio]))/_xlfn.STDEV.P(Table2[Sharpe Ratio])</f>
        <v>2.2009130398688761</v>
      </c>
      <c r="AR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9.6592158704921491</v>
      </c>
      <c r="AS6">
        <f>_xlfn.RANK.AVG(Table2[[#This Row],[1Y Return vs Nifty Z-Score]],Table2[1Y Return vs Nifty Z-Score])</f>
        <v>40</v>
      </c>
      <c r="AT6">
        <f>_xlfn.RANK.AVG(Table2[[#This Row],[6M Return vs Nifty Z-Score]],Table2[6M Return vs Nifty Z-Score])</f>
        <v>4</v>
      </c>
      <c r="AU6">
        <f>_xlfn.RANK.AVG(Table2[[#This Row],[Sharpe Ratio Z-Score]],Table2[Sharpe Ratio Z-Score])</f>
        <v>8</v>
      </c>
      <c r="AV6">
        <f>(Table2[[#This Row],[Rank 1Y]]+Table2[[#This Row],[Rank 6M]]+Table2[[#This Row],[Rank Sharpe]])/3</f>
        <v>17.333333333333332</v>
      </c>
    </row>
    <row r="7" spans="1:48" x14ac:dyDescent="0.3">
      <c r="A7" t="s">
        <v>1152</v>
      </c>
      <c r="B7" t="s">
        <v>1153</v>
      </c>
      <c r="C7" t="s">
        <v>3132</v>
      </c>
      <c r="D7" t="s">
        <v>48</v>
      </c>
      <c r="E7">
        <v>11081.15810592</v>
      </c>
      <c r="F7">
        <v>616.20000000000005</v>
      </c>
      <c r="G7">
        <v>159.912447733497</v>
      </c>
      <c r="H7">
        <f>(Table2[[#This Row],[1Y Return vs Nifty]]-AVERAGE(Table2[1Y Return vs Nifty]))/_xlfn.STDEV.P(Table2[1Y Return vs Nifty])</f>
        <v>2.2411350047858423</v>
      </c>
      <c r="I7">
        <v>22.5995135188275</v>
      </c>
      <c r="J7">
        <f>(Table2[[#This Row],[1M Return vs Nifty]]-AVERAGE(Table2[1M Return vs Nifty]))/_xlfn.STDEV.P(Table2[1M Return vs Nifty])</f>
        <v>2.6433142462130235</v>
      </c>
      <c r="K7">
        <v>78.832568298478193</v>
      </c>
      <c r="L7">
        <f>(Table2[[#This Row],[6M Return vs Nifty]]-AVERAGE(Table2[6M Return vs Nifty]))/_xlfn.STDEV.P(Table2[6M Return vs Nifty])</f>
        <v>2.2651896499393396</v>
      </c>
      <c r="M7">
        <v>19.153862461380101</v>
      </c>
      <c r="N7">
        <f>(Table2[[#This Row],[1W Return vs Nifty]]-AVERAGE(Table2[1W Return vs Nifty]))/_xlfn.STDEV.P(Table2[1W Return vs Nifty])</f>
        <v>5.073949958790819</v>
      </c>
      <c r="O7">
        <v>566.37</v>
      </c>
      <c r="P7">
        <v>537.294874986428</v>
      </c>
      <c r="Q7">
        <v>430.252554902822</v>
      </c>
      <c r="R7">
        <v>80.260862596102598</v>
      </c>
      <c r="S7" s="1">
        <f>(Table2[[#This Row],[Close Price]]-Table2[[#This Row],[20D EMA]])/Table2[[#This Row],[20D EMA]]</f>
        <v>8.7981354944647566E-2</v>
      </c>
      <c r="T7" s="1">
        <f>(Table2[[#This Row],[Close Price]]-Table2[[#This Row],[50D EMA]])/Table2[[#This Row],[50D EMA]]</f>
        <v>0.14685627704073145</v>
      </c>
      <c r="U7" s="1">
        <f>(Table2[[#This Row],[Close Price]]-Table2[[#This Row],[200D EMA]])/Table2[[#This Row],[200D EMA]]</f>
        <v>0.43218208231018324</v>
      </c>
      <c r="V7">
        <v>1.8270962629202401</v>
      </c>
      <c r="W7">
        <v>611.04999999999995</v>
      </c>
      <c r="X7">
        <v>631.4</v>
      </c>
      <c r="Y7">
        <v>589.04999999999995</v>
      </c>
      <c r="Z7">
        <v>673.4</v>
      </c>
      <c r="AA7">
        <v>524.04999999999995</v>
      </c>
      <c r="AB7">
        <v>694.3</v>
      </c>
      <c r="AC7" s="1">
        <f>(Table2[[#This Row],[Close Price]]/Table2[[#This Row],[Day Low]])-1</f>
        <v>8.4281155388268303E-3</v>
      </c>
      <c r="AD7" s="1">
        <f>(Table2[[#This Row],[Day High]]/Table2[[#This Row],[Close Price]])-1</f>
        <v>2.4667315806556234E-2</v>
      </c>
      <c r="AE7" s="1">
        <f>(Table2[[#This Row],[Close Price]]/Table2[[#This Row],[Current Week Low]])-1</f>
        <v>4.609116373822264E-2</v>
      </c>
      <c r="AF7" s="1">
        <f>(Table2[[#This Row],[Current Week High]]/Table2[[#This Row],[Close Price]])-1</f>
        <v>9.2827004219409259E-2</v>
      </c>
      <c r="AG7" s="1">
        <f>(Table2[[#This Row],[Close Price]]/Table2[[#This Row],[Current Month Low]])-1</f>
        <v>0.1758419998091787</v>
      </c>
      <c r="AH7" s="1">
        <f>(Table2[[#This Row],[Current Month High]]/Table2[[#This Row],[Close Price]])-1</f>
        <v>0.12674456345342411</v>
      </c>
      <c r="AI7">
        <v>12.674456345342399</v>
      </c>
      <c r="AJ7">
        <v>227.76595744680799</v>
      </c>
      <c r="AK7" t="str">
        <f>IF(AND(Table2[[#This Row],[20D EMA]]&gt;Table2[[#This Row],[50D EMA]],Table2[[#This Row],[50D EMA]]&gt;Table2[[#This Row],[200D EMA]]),"Uptrend","Downtrend/NoTrend")</f>
        <v>Uptrend</v>
      </c>
      <c r="AL7">
        <v>0.23</v>
      </c>
      <c r="AM7" t="s">
        <v>3188</v>
      </c>
      <c r="AN7">
        <v>9.56</v>
      </c>
      <c r="AO7" t="s">
        <v>3188</v>
      </c>
      <c r="AP7">
        <v>0.22295027828493899</v>
      </c>
      <c r="AQ7">
        <f>(Table2[[#This Row],[Sharpe Ratio]]-AVERAGE(Table2[Sharpe Ratio]))/_xlfn.STDEV.P(Table2[Sharpe Ratio])</f>
        <v>1.8839013456756213</v>
      </c>
      <c r="AR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14.107490205404645</v>
      </c>
      <c r="AS7">
        <f>_xlfn.RANK.AVG(Table2[[#This Row],[1Y Return vs Nifty Z-Score]],Table2[1Y Return vs Nifty Z-Score])</f>
        <v>29</v>
      </c>
      <c r="AT7">
        <f>_xlfn.RANK.AVG(Table2[[#This Row],[6M Return vs Nifty Z-Score]],Table2[6M Return vs Nifty Z-Score])</f>
        <v>22</v>
      </c>
      <c r="AU7">
        <f>_xlfn.RANK.AVG(Table2[[#This Row],[Sharpe Ratio Z-Score]],Table2[Sharpe Ratio Z-Score])</f>
        <v>19</v>
      </c>
      <c r="AV7">
        <f>(Table2[[#This Row],[Rank 1Y]]+Table2[[#This Row],[Rank 6M]]+Table2[[#This Row],[Rank Sharpe]])/3</f>
        <v>23.333333333333332</v>
      </c>
    </row>
    <row r="8" spans="1:48" x14ac:dyDescent="0.3">
      <c r="A8" t="s">
        <v>260</v>
      </c>
      <c r="B8" t="s">
        <v>261</v>
      </c>
      <c r="C8" t="s">
        <v>3132</v>
      </c>
      <c r="D8" t="s">
        <v>143</v>
      </c>
      <c r="E8">
        <v>102874.891734</v>
      </c>
      <c r="F8">
        <v>480.85</v>
      </c>
      <c r="G8">
        <v>170.17007288744901</v>
      </c>
      <c r="H8">
        <f>(Table2[[#This Row],[1Y Return vs Nifty]]-AVERAGE(Table2[1Y Return vs Nifty]))/_xlfn.STDEV.P(Table2[1Y Return vs Nifty])</f>
        <v>2.4134884153429295</v>
      </c>
      <c r="I8">
        <v>-14.8625280606479</v>
      </c>
      <c r="J8">
        <f>(Table2[[#This Row],[1M Return vs Nifty]]-AVERAGE(Table2[1M Return vs Nifty]))/_xlfn.STDEV.P(Table2[1M Return vs Nifty])</f>
        <v>-1.4526960809363041</v>
      </c>
      <c r="K8">
        <v>73.129610635842496</v>
      </c>
      <c r="L8">
        <f>(Table2[[#This Row],[6M Return vs Nifty]]-AVERAGE(Table2[6M Return vs Nifty]))/_xlfn.STDEV.P(Table2[6M Return vs Nifty])</f>
        <v>2.0789796934695093</v>
      </c>
      <c r="M8">
        <v>-1.7789301310380199</v>
      </c>
      <c r="N8">
        <f>(Table2[[#This Row],[1W Return vs Nifty]]-AVERAGE(Table2[1W Return vs Nifty]))/_xlfn.STDEV.P(Table2[1W Return vs Nifty])</f>
        <v>-0.71906520639823202</v>
      </c>
      <c r="O8">
        <v>518.24</v>
      </c>
      <c r="P8">
        <v>528.69987054792898</v>
      </c>
      <c r="Q8">
        <v>404.13864706604397</v>
      </c>
      <c r="R8">
        <v>23.993267042058701</v>
      </c>
      <c r="S8" s="1">
        <f>(Table2[[#This Row],[Close Price]]-Table2[[#This Row],[20D EMA]])/Table2[[#This Row],[20D EMA]]</f>
        <v>-7.2148039518369844E-2</v>
      </c>
      <c r="T8" s="1">
        <f>(Table2[[#This Row],[Close Price]]-Table2[[#This Row],[50D EMA]])/Table2[[#This Row],[50D EMA]]</f>
        <v>-9.0504789604617761E-2</v>
      </c>
      <c r="U8" s="1">
        <f>(Table2[[#This Row],[Close Price]]-Table2[[#This Row],[200D EMA]])/Table2[[#This Row],[200D EMA]]</f>
        <v>0.18981444484674576</v>
      </c>
      <c r="V8">
        <v>0.27194102131072401</v>
      </c>
      <c r="W8">
        <v>475</v>
      </c>
      <c r="X8">
        <v>500.75</v>
      </c>
      <c r="Y8">
        <v>426.45</v>
      </c>
      <c r="Z8">
        <v>500.75</v>
      </c>
      <c r="AA8">
        <v>426.45</v>
      </c>
      <c r="AB8">
        <v>533.5</v>
      </c>
      <c r="AC8" s="1">
        <f>(Table2[[#This Row],[Close Price]]/Table2[[#This Row],[Day Low]])-1</f>
        <v>1.231578947368428E-2</v>
      </c>
      <c r="AD8" s="1">
        <f>(Table2[[#This Row],[Day High]]/Table2[[#This Row],[Close Price]])-1</f>
        <v>4.1385047312051615E-2</v>
      </c>
      <c r="AE8" s="1">
        <f>(Table2[[#This Row],[Close Price]]/Table2[[#This Row],[Current Week Low]])-1</f>
        <v>0.12756477898933061</v>
      </c>
      <c r="AF8" s="1">
        <f>(Table2[[#This Row],[Current Week High]]/Table2[[#This Row],[Close Price]])-1</f>
        <v>4.1385047312051615E-2</v>
      </c>
      <c r="AG8" s="1">
        <f>(Table2[[#This Row],[Close Price]]/Table2[[#This Row],[Current Month Low]])-1</f>
        <v>0.12756477898933061</v>
      </c>
      <c r="AH8" s="1">
        <f>(Table2[[#This Row],[Current Month High]]/Table2[[#This Row],[Close Price]])-1</f>
        <v>0.10949360507434736</v>
      </c>
      <c r="AI8">
        <v>34.553395029634999</v>
      </c>
      <c r="AJ8">
        <v>238.26943369679901</v>
      </c>
      <c r="AK8" t="str">
        <f>IF(AND(Table2[[#This Row],[20D EMA]]&gt;Table2[[#This Row],[50D EMA]],Table2[[#This Row],[50D EMA]]&gt;Table2[[#This Row],[200D EMA]]),"Uptrend","Downtrend/NoTrend")</f>
        <v>Downtrend/NoTrend</v>
      </c>
      <c r="AL8">
        <v>-0.23</v>
      </c>
      <c r="AM8" t="s">
        <v>3189</v>
      </c>
      <c r="AN8">
        <v>-11.65</v>
      </c>
      <c r="AO8" t="s">
        <v>3189</v>
      </c>
      <c r="AP8">
        <v>0.21319747173245501</v>
      </c>
      <c r="AQ8">
        <f>(Table2[[#This Row],[Sharpe Ratio]]-AVERAGE(Table2[Sharpe Ratio]))/_xlfn.STDEV.P(Table2[Sharpe Ratio])</f>
        <v>1.7701879295011647</v>
      </c>
      <c r="AR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">
        <f>_xlfn.RANK.AVG(Table2[[#This Row],[1Y Return vs Nifty Z-Score]],Table2[1Y Return vs Nifty Z-Score])</f>
        <v>25</v>
      </c>
      <c r="AT8">
        <f>_xlfn.RANK.AVG(Table2[[#This Row],[6M Return vs Nifty Z-Score]],Table2[6M Return vs Nifty Z-Score])</f>
        <v>29</v>
      </c>
      <c r="AU8">
        <f>_xlfn.RANK.AVG(Table2[[#This Row],[Sharpe Ratio Z-Score]],Table2[Sharpe Ratio Z-Score])</f>
        <v>24</v>
      </c>
      <c r="AV8">
        <f>(Table2[[#This Row],[Rank 1Y]]+Table2[[#This Row],[Rank 6M]]+Table2[[#This Row],[Rank Sharpe]])/3</f>
        <v>26</v>
      </c>
    </row>
    <row r="9" spans="1:48" x14ac:dyDescent="0.3">
      <c r="A9" t="s">
        <v>622</v>
      </c>
      <c r="B9" t="s">
        <v>623</v>
      </c>
      <c r="C9" t="s">
        <v>3143</v>
      </c>
      <c r="D9" t="s">
        <v>276</v>
      </c>
      <c r="E9">
        <v>31329.892256159899</v>
      </c>
      <c r="F9">
        <v>629</v>
      </c>
      <c r="G9">
        <v>138.550425445391</v>
      </c>
      <c r="H9">
        <f>(Table2[[#This Row],[1Y Return vs Nifty]]-AVERAGE(Table2[1Y Return vs Nifty]))/_xlfn.STDEV.P(Table2[1Y Return vs Nifty])</f>
        <v>1.882200325218899</v>
      </c>
      <c r="I9">
        <v>15.1880748813722</v>
      </c>
      <c r="J9">
        <f>(Table2[[#This Row],[1M Return vs Nifty]]-AVERAGE(Table2[1M Return vs Nifty]))/_xlfn.STDEV.P(Table2[1M Return vs Nifty])</f>
        <v>1.8329652124144344</v>
      </c>
      <c r="K9">
        <v>78.614728698709996</v>
      </c>
      <c r="L9">
        <f>(Table2[[#This Row],[6M Return vs Nifty]]-AVERAGE(Table2[6M Return vs Nifty]))/_xlfn.STDEV.P(Table2[6M Return vs Nifty])</f>
        <v>2.2580768665750153</v>
      </c>
      <c r="M9">
        <v>-3.1333115792246198</v>
      </c>
      <c r="N9">
        <f>(Table2[[#This Row],[1W Return vs Nifty]]-AVERAGE(Table2[1W Return vs Nifty]))/_xlfn.STDEV.P(Table2[1W Return vs Nifty])</f>
        <v>-1.0938815255374899</v>
      </c>
      <c r="O9">
        <v>617.94000000000005</v>
      </c>
      <c r="P9">
        <v>559.86064830772602</v>
      </c>
      <c r="Q9">
        <v>418.89814487651898</v>
      </c>
      <c r="R9">
        <v>49.5840982240261</v>
      </c>
      <c r="S9" s="1">
        <f>(Table2[[#This Row],[Close Price]]-Table2[[#This Row],[20D EMA]])/Table2[[#This Row],[20D EMA]]</f>
        <v>1.7898177816616411E-2</v>
      </c>
      <c r="T9" s="1">
        <f>(Table2[[#This Row],[Close Price]]-Table2[[#This Row],[50D EMA]])/Table2[[#This Row],[50D EMA]]</f>
        <v>0.12349385851864998</v>
      </c>
      <c r="U9" s="1">
        <f>(Table2[[#This Row],[Close Price]]-Table2[[#This Row],[200D EMA]])/Table2[[#This Row],[200D EMA]]</f>
        <v>0.50155833271931516</v>
      </c>
      <c r="V9">
        <v>1.16860529041269</v>
      </c>
      <c r="W9">
        <v>611.04999999999995</v>
      </c>
      <c r="X9">
        <v>639.95000000000005</v>
      </c>
      <c r="Y9">
        <v>582.25</v>
      </c>
      <c r="Z9">
        <v>639.95000000000005</v>
      </c>
      <c r="AA9">
        <v>582.25</v>
      </c>
      <c r="AB9">
        <v>674</v>
      </c>
      <c r="AC9" s="1">
        <f>(Table2[[#This Row],[Close Price]]/Table2[[#This Row],[Day Low]])-1</f>
        <v>2.9375664839211169E-2</v>
      </c>
      <c r="AD9" s="1">
        <f>(Table2[[#This Row],[Day High]]/Table2[[#This Row],[Close Price]])-1</f>
        <v>1.7408585055644021E-2</v>
      </c>
      <c r="AE9" s="1">
        <f>(Table2[[#This Row],[Close Price]]/Table2[[#This Row],[Current Week Low]])-1</f>
        <v>8.0291970802919721E-2</v>
      </c>
      <c r="AF9" s="1">
        <f>(Table2[[#This Row],[Current Week High]]/Table2[[#This Row],[Close Price]])-1</f>
        <v>1.7408585055644021E-2</v>
      </c>
      <c r="AG9" s="1">
        <f>(Table2[[#This Row],[Close Price]]/Table2[[#This Row],[Current Month Low]])-1</f>
        <v>8.0291970802919721E-2</v>
      </c>
      <c r="AH9" s="1">
        <f>(Table2[[#This Row],[Current Month High]]/Table2[[#This Row],[Close Price]])-1</f>
        <v>7.1542130365659817E-2</v>
      </c>
      <c r="AI9">
        <v>9.4912559618442103</v>
      </c>
      <c r="AJ9">
        <v>180.80357142857099</v>
      </c>
      <c r="AK9" t="str">
        <f>IF(AND(Table2[[#This Row],[20D EMA]]&gt;Table2[[#This Row],[50D EMA]],Table2[[#This Row],[50D EMA]]&gt;Table2[[#This Row],[200D EMA]]),"Uptrend","Downtrend/NoTrend")</f>
        <v>Uptrend</v>
      </c>
      <c r="AL9">
        <v>0.54</v>
      </c>
      <c r="AM9" t="s">
        <v>3188</v>
      </c>
      <c r="AN9">
        <v>-1.87</v>
      </c>
      <c r="AO9" t="s">
        <v>3189</v>
      </c>
      <c r="AP9">
        <v>0.24412472867216101</v>
      </c>
      <c r="AQ9">
        <f>(Table2[[#This Row],[Sharpe Ratio]]-AVERAGE(Table2[Sharpe Ratio]))/_xlfn.STDEV.P(Table2[Sharpe Ratio])</f>
        <v>2.1307860835395442</v>
      </c>
      <c r="AR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7.0101469622104036</v>
      </c>
      <c r="AS9">
        <f>_xlfn.RANK.AVG(Table2[[#This Row],[1Y Return vs Nifty Z-Score]],Table2[1Y Return vs Nifty Z-Score])</f>
        <v>47</v>
      </c>
      <c r="AT9">
        <f>_xlfn.RANK.AVG(Table2[[#This Row],[6M Return vs Nifty Z-Score]],Table2[6M Return vs Nifty Z-Score])</f>
        <v>23</v>
      </c>
      <c r="AU9">
        <f>_xlfn.RANK.AVG(Table2[[#This Row],[Sharpe Ratio Z-Score]],Table2[Sharpe Ratio Z-Score])</f>
        <v>10</v>
      </c>
      <c r="AV9">
        <f>(Table2[[#This Row],[Rank 1Y]]+Table2[[#This Row],[Rank 6M]]+Table2[[#This Row],[Rank Sharpe]])/3</f>
        <v>26.666666666666668</v>
      </c>
    </row>
    <row r="10" spans="1:48" x14ac:dyDescent="0.3">
      <c r="A10" t="s">
        <v>878</v>
      </c>
      <c r="B10" t="s">
        <v>879</v>
      </c>
      <c r="C10" t="s">
        <v>3132</v>
      </c>
      <c r="D10" t="s">
        <v>48</v>
      </c>
      <c r="E10">
        <v>17797.905307090001</v>
      </c>
      <c r="F10">
        <v>1667.25</v>
      </c>
      <c r="G10">
        <v>191.91670902835</v>
      </c>
      <c r="H10">
        <f>(Table2[[#This Row],[1Y Return vs Nifty]]-AVERAGE(Table2[1Y Return vs Nifty]))/_xlfn.STDEV.P(Table2[1Y Return vs Nifty])</f>
        <v>2.7788855565695458</v>
      </c>
      <c r="I10">
        <v>-1.8372792350893401</v>
      </c>
      <c r="J10">
        <f>(Table2[[#This Row],[1M Return vs Nifty]]-AVERAGE(Table2[1M Return vs Nifty]))/_xlfn.STDEV.P(Table2[1M Return vs Nifty])</f>
        <v>-2.8546422942020831E-2</v>
      </c>
      <c r="K10">
        <v>89.6511072971131</v>
      </c>
      <c r="L10">
        <f>(Table2[[#This Row],[6M Return vs Nifty]]-AVERAGE(Table2[6M Return vs Nifty]))/_xlfn.STDEV.P(Table2[6M Return vs Nifty])</f>
        <v>2.6184308618111336</v>
      </c>
      <c r="M10">
        <v>5.5713532242659198</v>
      </c>
      <c r="N10">
        <f>(Table2[[#This Row],[1W Return vs Nifty]]-AVERAGE(Table2[1W Return vs Nifty]))/_xlfn.STDEV.P(Table2[1W Return vs Nifty])</f>
        <v>1.3150782437754931</v>
      </c>
      <c r="O10">
        <v>1593.27</v>
      </c>
      <c r="P10">
        <v>1579.77739737875</v>
      </c>
      <c r="Q10">
        <v>1241.22242801792</v>
      </c>
      <c r="R10">
        <v>34.052097371902903</v>
      </c>
      <c r="S10" s="1">
        <f>(Table2[[#This Row],[Close Price]]-Table2[[#This Row],[20D EMA]])/Table2[[#This Row],[20D EMA]]</f>
        <v>4.6432807998644313E-2</v>
      </c>
      <c r="T10" s="1">
        <f>(Table2[[#This Row],[Close Price]]-Table2[[#This Row],[50D EMA]])/Table2[[#This Row],[50D EMA]]</f>
        <v>5.5370207705458453E-2</v>
      </c>
      <c r="U10" s="1">
        <f>(Table2[[#This Row],[Close Price]]-Table2[[#This Row],[200D EMA]])/Table2[[#This Row],[200D EMA]]</f>
        <v>0.34323225424019588</v>
      </c>
      <c r="V10">
        <v>1.0265043201464099</v>
      </c>
      <c r="W10">
        <v>1599.05</v>
      </c>
      <c r="X10">
        <v>1720.7</v>
      </c>
      <c r="Y10">
        <v>1520</v>
      </c>
      <c r="Z10">
        <v>1720.7</v>
      </c>
      <c r="AA10">
        <v>1511</v>
      </c>
      <c r="AB10">
        <v>1720.7</v>
      </c>
      <c r="AC10" s="1">
        <f>(Table2[[#This Row],[Close Price]]/Table2[[#This Row],[Day Low]])-1</f>
        <v>4.2650323629655151E-2</v>
      </c>
      <c r="AD10" s="1">
        <f>(Table2[[#This Row],[Day High]]/Table2[[#This Row],[Close Price]])-1</f>
        <v>3.2058779427200479E-2</v>
      </c>
      <c r="AE10" s="1">
        <f>(Table2[[#This Row],[Close Price]]/Table2[[#This Row],[Current Week Low]])-1</f>
        <v>9.6875000000000044E-2</v>
      </c>
      <c r="AF10" s="1">
        <f>(Table2[[#This Row],[Current Week High]]/Table2[[#This Row],[Close Price]])-1</f>
        <v>3.2058779427200479E-2</v>
      </c>
      <c r="AG10" s="1">
        <f>(Table2[[#This Row],[Close Price]]/Table2[[#This Row],[Current Month Low]])-1</f>
        <v>0.1034083388484448</v>
      </c>
      <c r="AH10" s="1">
        <f>(Table2[[#This Row],[Current Month High]]/Table2[[#This Row],[Close Price]])-1</f>
        <v>3.2058779427200479E-2</v>
      </c>
      <c r="AI10">
        <v>7.7642825011246197</v>
      </c>
      <c r="AJ10">
        <v>247.34375</v>
      </c>
      <c r="AK10" t="str">
        <f>IF(AND(Table2[[#This Row],[20D EMA]]&gt;Table2[[#This Row],[50D EMA]],Table2[[#This Row],[50D EMA]]&gt;Table2[[#This Row],[200D EMA]]),"Uptrend","Downtrend/NoTrend")</f>
        <v>Uptrend</v>
      </c>
      <c r="AL10">
        <v>0.08</v>
      </c>
      <c r="AM10" t="s">
        <v>3188</v>
      </c>
      <c r="AN10">
        <v>9.8000000000000007</v>
      </c>
      <c r="AO10" t="s">
        <v>3188</v>
      </c>
      <c r="AP10">
        <v>0.18588888000716799</v>
      </c>
      <c r="AQ10">
        <f>(Table2[[#This Row],[Sharpe Ratio]]-AVERAGE(Table2[Sharpe Ratio]))/_xlfn.STDEV.P(Table2[Sharpe Ratio])</f>
        <v>1.4517818133453011</v>
      </c>
      <c r="AR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8.1356300525594527</v>
      </c>
      <c r="AS10">
        <f>_xlfn.RANK.AVG(Table2[[#This Row],[1Y Return vs Nifty Z-Score]],Table2[1Y Return vs Nifty Z-Score])</f>
        <v>16</v>
      </c>
      <c r="AT10">
        <f>_xlfn.RANK.AVG(Table2[[#This Row],[6M Return vs Nifty Z-Score]],Table2[6M Return vs Nifty Z-Score])</f>
        <v>16</v>
      </c>
      <c r="AU10">
        <f>_xlfn.RANK.AVG(Table2[[#This Row],[Sharpe Ratio Z-Score]],Table2[Sharpe Ratio Z-Score])</f>
        <v>50</v>
      </c>
      <c r="AV10">
        <f>(Table2[[#This Row],[Rank 1Y]]+Table2[[#This Row],[Rank 6M]]+Table2[[#This Row],[Rank Sharpe]])/3</f>
        <v>27.333333333333332</v>
      </c>
    </row>
    <row r="11" spans="1:48" x14ac:dyDescent="0.3">
      <c r="A11" t="s">
        <v>262</v>
      </c>
      <c r="B11" t="s">
        <v>263</v>
      </c>
      <c r="C11" t="s">
        <v>3141</v>
      </c>
      <c r="D11" t="s">
        <v>264</v>
      </c>
      <c r="E11">
        <v>101888.938540406</v>
      </c>
      <c r="F11">
        <v>76.69</v>
      </c>
      <c r="G11">
        <v>149.32837783439101</v>
      </c>
      <c r="H11">
        <f>(Table2[[#This Row],[1Y Return vs Nifty]]-AVERAGE(Table2[1Y Return vs Nifty]))/_xlfn.STDEV.P(Table2[1Y Return vs Nifty])</f>
        <v>2.0632965170943023</v>
      </c>
      <c r="I11">
        <v>-1.4033219759895299</v>
      </c>
      <c r="J11">
        <f>(Table2[[#This Row],[1M Return vs Nifty]]-AVERAGE(Table2[1M Return vs Nifty]))/_xlfn.STDEV.P(Table2[1M Return vs Nifty])</f>
        <v>1.8901429333816881E-2</v>
      </c>
      <c r="K11">
        <v>77.175211850034003</v>
      </c>
      <c r="L11">
        <f>(Table2[[#This Row],[6M Return vs Nifty]]-AVERAGE(Table2[6M Return vs Nifty]))/_xlfn.STDEV.P(Table2[6M Return vs Nifty])</f>
        <v>2.2110745240035889</v>
      </c>
      <c r="M11">
        <v>-2.1027031673260299</v>
      </c>
      <c r="N11">
        <f>(Table2[[#This Row],[1W Return vs Nifty]]-AVERAGE(Table2[1W Return vs Nifty]))/_xlfn.STDEV.P(Table2[1W Return vs Nifty])</f>
        <v>-0.80866730325248071</v>
      </c>
      <c r="O11">
        <v>77.959999999999994</v>
      </c>
      <c r="P11">
        <v>74.629787820767902</v>
      </c>
      <c r="Q11">
        <v>55.911465818883698</v>
      </c>
      <c r="R11">
        <v>23.78519265641</v>
      </c>
      <c r="S11" s="1">
        <f>(Table2[[#This Row],[Close Price]]-Table2[[#This Row],[20D EMA]])/Table2[[#This Row],[20D EMA]]</f>
        <v>-1.6290405336069728E-2</v>
      </c>
      <c r="T11" s="1">
        <f>(Table2[[#This Row],[Close Price]]-Table2[[#This Row],[50D EMA]])/Table2[[#This Row],[50D EMA]]</f>
        <v>2.7605762248446082E-2</v>
      </c>
      <c r="U11" s="1">
        <f>(Table2[[#This Row],[Close Price]]-Table2[[#This Row],[200D EMA]])/Table2[[#This Row],[200D EMA]]</f>
        <v>0.37163279260867632</v>
      </c>
      <c r="V11">
        <v>0.79008178717230504</v>
      </c>
      <c r="W11">
        <v>74.55</v>
      </c>
      <c r="X11">
        <v>80.599999999999994</v>
      </c>
      <c r="Y11">
        <v>66.099999999999994</v>
      </c>
      <c r="Z11">
        <v>80.599999999999994</v>
      </c>
      <c r="AA11">
        <v>66.099999999999994</v>
      </c>
      <c r="AB11">
        <v>81.53</v>
      </c>
      <c r="AC11" s="1">
        <f>(Table2[[#This Row],[Close Price]]/Table2[[#This Row],[Day Low]])-1</f>
        <v>2.8705566733735699E-2</v>
      </c>
      <c r="AD11" s="1">
        <f>(Table2[[#This Row],[Day High]]/Table2[[#This Row],[Close Price]])-1</f>
        <v>5.0984482983439827E-2</v>
      </c>
      <c r="AE11" s="1">
        <f>(Table2[[#This Row],[Close Price]]/Table2[[#This Row],[Current Week Low]])-1</f>
        <v>0.16021180030257187</v>
      </c>
      <c r="AF11" s="1">
        <f>(Table2[[#This Row],[Current Week High]]/Table2[[#This Row],[Close Price]])-1</f>
        <v>5.0984482983439827E-2</v>
      </c>
      <c r="AG11" s="1">
        <f>(Table2[[#This Row],[Close Price]]/Table2[[#This Row],[Current Month Low]])-1</f>
        <v>0.16021180030257187</v>
      </c>
      <c r="AH11" s="1">
        <f>(Table2[[#This Row],[Current Month High]]/Table2[[#This Row],[Close Price]])-1</f>
        <v>6.3111227017864202E-2</v>
      </c>
      <c r="AI11">
        <v>12.191941582996501</v>
      </c>
      <c r="AJ11">
        <v>191.59695817490399</v>
      </c>
      <c r="AK11" t="str">
        <f>IF(AND(Table2[[#This Row],[20D EMA]]&gt;Table2[[#This Row],[50D EMA]],Table2[[#This Row],[50D EMA]]&gt;Table2[[#This Row],[200D EMA]]),"Uptrend","Downtrend/NoTrend")</f>
        <v>Uptrend</v>
      </c>
      <c r="AL11">
        <v>0.39</v>
      </c>
      <c r="AM11" t="s">
        <v>3188</v>
      </c>
      <c r="AN11">
        <v>-8.1</v>
      </c>
      <c r="AO11" t="s">
        <v>3189</v>
      </c>
      <c r="AP11">
        <v>0.21041396828035799</v>
      </c>
      <c r="AQ11">
        <f>(Table2[[#This Row],[Sharpe Ratio]]-AVERAGE(Table2[Sharpe Ratio]))/_xlfn.STDEV.P(Table2[Sharpe Ratio])</f>
        <v>1.7377335088410186</v>
      </c>
      <c r="AR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5.2223386760202466</v>
      </c>
      <c r="AS11">
        <f>_xlfn.RANK.AVG(Table2[[#This Row],[1Y Return vs Nifty Z-Score]],Table2[1Y Return vs Nifty Z-Score])</f>
        <v>36</v>
      </c>
      <c r="AT11">
        <f>_xlfn.RANK.AVG(Table2[[#This Row],[6M Return vs Nifty Z-Score]],Table2[6M Return vs Nifty Z-Score])</f>
        <v>24</v>
      </c>
      <c r="AU11">
        <f>_xlfn.RANK.AVG(Table2[[#This Row],[Sharpe Ratio Z-Score]],Table2[Sharpe Ratio Z-Score])</f>
        <v>25</v>
      </c>
      <c r="AV11">
        <f>(Table2[[#This Row],[Rank 1Y]]+Table2[[#This Row],[Rank 6M]]+Table2[[#This Row],[Rank Sharpe]])/3</f>
        <v>28.333333333333332</v>
      </c>
    </row>
    <row r="12" spans="1:48" x14ac:dyDescent="0.3">
      <c r="A12" t="s">
        <v>584</v>
      </c>
      <c r="B12" t="s">
        <v>585</v>
      </c>
      <c r="C12" t="s">
        <v>3131</v>
      </c>
      <c r="D12" t="s">
        <v>40</v>
      </c>
      <c r="E12">
        <v>34318.281030799997</v>
      </c>
      <c r="F12">
        <v>7087.5</v>
      </c>
      <c r="G12">
        <v>207.77350686448801</v>
      </c>
      <c r="H12">
        <f>(Table2[[#This Row],[1Y Return vs Nifty]]-AVERAGE(Table2[1Y Return vs Nifty]))/_xlfn.STDEV.P(Table2[1Y Return vs Nifty])</f>
        <v>3.0453188826615682</v>
      </c>
      <c r="I12">
        <v>-3.2854092450885299</v>
      </c>
      <c r="J12">
        <f>(Table2[[#This Row],[1M Return vs Nifty]]-AVERAGE(Table2[1M Return vs Nifty]))/_xlfn.STDEV.P(Table2[1M Return vs Nifty])</f>
        <v>-0.18688150629373287</v>
      </c>
      <c r="K12">
        <v>116.392920176808</v>
      </c>
      <c r="L12">
        <f>(Table2[[#This Row],[6M Return vs Nifty]]-AVERAGE(Table2[6M Return vs Nifty]))/_xlfn.STDEV.P(Table2[6M Return vs Nifty])</f>
        <v>3.4915903882928627</v>
      </c>
      <c r="M12">
        <v>5.2848190360896403</v>
      </c>
      <c r="N12">
        <f>(Table2[[#This Row],[1W Return vs Nifty]]-AVERAGE(Table2[1W Return vs Nifty]))/_xlfn.STDEV.P(Table2[1W Return vs Nifty])</f>
        <v>1.2357817576462828</v>
      </c>
      <c r="O12">
        <v>6870.3</v>
      </c>
      <c r="P12">
        <v>6229.5105073242303</v>
      </c>
      <c r="Q12">
        <v>4363.5075776553404</v>
      </c>
      <c r="R12">
        <v>34.449981151444497</v>
      </c>
      <c r="S12" s="1">
        <f>(Table2[[#This Row],[Close Price]]-Table2[[#This Row],[20D EMA]])/Table2[[#This Row],[20D EMA]]</f>
        <v>3.1614339985153457E-2</v>
      </c>
      <c r="T12" s="1">
        <f>(Table2[[#This Row],[Close Price]]-Table2[[#This Row],[50D EMA]])/Table2[[#This Row],[50D EMA]]</f>
        <v>0.13772984115959105</v>
      </c>
      <c r="U12" s="1">
        <f>(Table2[[#This Row],[Close Price]]-Table2[[#This Row],[200D EMA]])/Table2[[#This Row],[200D EMA]]</f>
        <v>0.6242666877201466</v>
      </c>
      <c r="V12">
        <v>0.28396808961282299</v>
      </c>
      <c r="W12">
        <v>6916</v>
      </c>
      <c r="X12">
        <v>7231</v>
      </c>
      <c r="Y12">
        <v>6262.65</v>
      </c>
      <c r="Z12">
        <v>7231</v>
      </c>
      <c r="AA12">
        <v>6262.65</v>
      </c>
      <c r="AB12">
        <v>7231</v>
      </c>
      <c r="AC12" s="1">
        <f>(Table2[[#This Row],[Close Price]]/Table2[[#This Row],[Day Low]])-1</f>
        <v>2.4797570850202399E-2</v>
      </c>
      <c r="AD12" s="1">
        <f>(Table2[[#This Row],[Day High]]/Table2[[#This Row],[Close Price]])-1</f>
        <v>2.0246913580246995E-2</v>
      </c>
      <c r="AE12" s="1">
        <f>(Table2[[#This Row],[Close Price]]/Table2[[#This Row],[Current Week Low]])-1</f>
        <v>0.1317094201336495</v>
      </c>
      <c r="AF12" s="1">
        <f>(Table2[[#This Row],[Current Week High]]/Table2[[#This Row],[Close Price]])-1</f>
        <v>2.0246913580246995E-2</v>
      </c>
      <c r="AG12" s="1">
        <f>(Table2[[#This Row],[Close Price]]/Table2[[#This Row],[Current Month Low]])-1</f>
        <v>0.1317094201336495</v>
      </c>
      <c r="AH12" s="1">
        <f>(Table2[[#This Row],[Current Month High]]/Table2[[#This Row],[Close Price]])-1</f>
        <v>2.0246913580246995E-2</v>
      </c>
      <c r="AI12">
        <v>19.647266313932899</v>
      </c>
      <c r="AJ12">
        <v>255.78033231263399</v>
      </c>
      <c r="AK12" t="str">
        <f>IF(AND(Table2[[#This Row],[20D EMA]]&gt;Table2[[#This Row],[50D EMA]],Table2[[#This Row],[50D EMA]]&gt;Table2[[#This Row],[200D EMA]]),"Uptrend","Downtrend/NoTrend")</f>
        <v>Uptrend</v>
      </c>
      <c r="AL12">
        <v>0.62</v>
      </c>
      <c r="AM12" t="s">
        <v>3188</v>
      </c>
      <c r="AN12">
        <v>-6.72</v>
      </c>
      <c r="AO12" t="s">
        <v>3189</v>
      </c>
      <c r="AP12">
        <v>0.17227882922290999</v>
      </c>
      <c r="AQ12">
        <f>(Table2[[#This Row],[Sharpe Ratio]]-AVERAGE(Table2[Sharpe Ratio]))/_xlfn.STDEV.P(Table2[Sharpe Ratio])</f>
        <v>1.2930946333364204</v>
      </c>
      <c r="AR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8.8789041556434007</v>
      </c>
      <c r="AS12">
        <f>_xlfn.RANK.AVG(Table2[[#This Row],[1Y Return vs Nifty Z-Score]],Table2[1Y Return vs Nifty Z-Score])</f>
        <v>9</v>
      </c>
      <c r="AT12">
        <f>_xlfn.RANK.AVG(Table2[[#This Row],[6M Return vs Nifty Z-Score]],Table2[6M Return vs Nifty Z-Score])</f>
        <v>6</v>
      </c>
      <c r="AU12">
        <f>_xlfn.RANK.AVG(Table2[[#This Row],[Sharpe Ratio Z-Score]],Table2[Sharpe Ratio Z-Score])</f>
        <v>74</v>
      </c>
      <c r="AV12">
        <f>(Table2[[#This Row],[Rank 1Y]]+Table2[[#This Row],[Rank 6M]]+Table2[[#This Row],[Rank Sharpe]])/3</f>
        <v>29.666666666666668</v>
      </c>
    </row>
    <row r="13" spans="1:48" x14ac:dyDescent="0.3">
      <c r="A13" t="s">
        <v>394</v>
      </c>
      <c r="B13" t="s">
        <v>395</v>
      </c>
      <c r="C13" t="s">
        <v>3141</v>
      </c>
      <c r="D13" t="s">
        <v>161</v>
      </c>
      <c r="E13">
        <v>59400.03659625</v>
      </c>
      <c r="F13">
        <v>14480.8</v>
      </c>
      <c r="G13">
        <v>239.66950264306499</v>
      </c>
      <c r="H13">
        <f>(Table2[[#This Row],[1Y Return vs Nifty]]-AVERAGE(Table2[1Y Return vs Nifty]))/_xlfn.STDEV.P(Table2[1Y Return vs Nifty])</f>
        <v>3.5812503066553751</v>
      </c>
      <c r="I13">
        <v>22.303174080962101</v>
      </c>
      <c r="J13">
        <f>(Table2[[#This Row],[1M Return vs Nifty]]-AVERAGE(Table2[1M Return vs Nifty]))/_xlfn.STDEV.P(Table2[1M Return vs Nifty])</f>
        <v>2.6109131984681158</v>
      </c>
      <c r="K13">
        <v>76.821197293991602</v>
      </c>
      <c r="L13">
        <f>(Table2[[#This Row],[6M Return vs Nifty]]-AVERAGE(Table2[6M Return vs Nifty]))/_xlfn.STDEV.P(Table2[6M Return vs Nifty])</f>
        <v>2.1995154280099016</v>
      </c>
      <c r="M13">
        <v>2.98083789786644</v>
      </c>
      <c r="N13">
        <f>(Table2[[#This Row],[1W Return vs Nifty]]-AVERAGE(Table2[1W Return vs Nifty]))/_xlfn.STDEV.P(Table2[1W Return vs Nifty])</f>
        <v>0.5981698568399455</v>
      </c>
      <c r="O13">
        <v>13431.84</v>
      </c>
      <c r="P13">
        <v>12676.522751725701</v>
      </c>
      <c r="Q13">
        <v>9938.0562638716692</v>
      </c>
      <c r="R13">
        <v>66.765975142140903</v>
      </c>
      <c r="S13" s="1">
        <f>(Table2[[#This Row],[Close Price]]-Table2[[#This Row],[20D EMA]])/Table2[[#This Row],[20D EMA]]</f>
        <v>7.8095033889623397E-2</v>
      </c>
      <c r="T13" s="1">
        <f>(Table2[[#This Row],[Close Price]]-Table2[[#This Row],[50D EMA]])/Table2[[#This Row],[50D EMA]]</f>
        <v>0.1423321902710801</v>
      </c>
      <c r="U13" s="1">
        <f>(Table2[[#This Row],[Close Price]]-Table2[[#This Row],[200D EMA]])/Table2[[#This Row],[200D EMA]]</f>
        <v>0.45710585807838516</v>
      </c>
      <c r="V13">
        <v>1.18538311995307</v>
      </c>
      <c r="W13">
        <v>14095</v>
      </c>
      <c r="X13">
        <v>15167.95</v>
      </c>
      <c r="Y13">
        <v>13324.5</v>
      </c>
      <c r="Z13">
        <v>15167.95</v>
      </c>
      <c r="AA13">
        <v>13324.5</v>
      </c>
      <c r="AB13">
        <v>15167.95</v>
      </c>
      <c r="AC13" s="1">
        <f>(Table2[[#This Row],[Close Price]]/Table2[[#This Row],[Day Low]])-1</f>
        <v>2.7371408300815858E-2</v>
      </c>
      <c r="AD13" s="1">
        <f>(Table2[[#This Row],[Day High]]/Table2[[#This Row],[Close Price]])-1</f>
        <v>4.7452488812772975E-2</v>
      </c>
      <c r="AE13" s="1">
        <f>(Table2[[#This Row],[Close Price]]/Table2[[#This Row],[Current Week Low]])-1</f>
        <v>8.677999174453066E-2</v>
      </c>
      <c r="AF13" s="1">
        <f>(Table2[[#This Row],[Current Week High]]/Table2[[#This Row],[Close Price]])-1</f>
        <v>4.7452488812772975E-2</v>
      </c>
      <c r="AG13" s="1">
        <f>(Table2[[#This Row],[Close Price]]/Table2[[#This Row],[Current Month Low]])-1</f>
        <v>8.677999174453066E-2</v>
      </c>
      <c r="AH13" s="1">
        <f>(Table2[[#This Row],[Current Month High]]/Table2[[#This Row],[Close Price]])-1</f>
        <v>4.7452488812772975E-2</v>
      </c>
      <c r="AI13">
        <v>4.7452488812772904</v>
      </c>
      <c r="AJ13">
        <v>271.69331861700698</v>
      </c>
      <c r="AK13" t="str">
        <f>IF(AND(Table2[[#This Row],[20D EMA]]&gt;Table2[[#This Row],[50D EMA]],Table2[[#This Row],[50D EMA]]&gt;Table2[[#This Row],[200D EMA]]),"Uptrend","Downtrend/NoTrend")</f>
        <v>Uptrend</v>
      </c>
      <c r="AL13">
        <v>0.28999999999999998</v>
      </c>
      <c r="AM13" t="s">
        <v>3188</v>
      </c>
      <c r="AN13">
        <v>13.1</v>
      </c>
      <c r="AO13" t="s">
        <v>3188</v>
      </c>
      <c r="AP13">
        <v>0.181978781891632</v>
      </c>
      <c r="AQ13">
        <f>(Table2[[#This Row],[Sharpe Ratio]]-AVERAGE(Table2[Sharpe Ratio]))/_xlfn.STDEV.P(Table2[Sharpe Ratio])</f>
        <v>1.4061917965740101</v>
      </c>
      <c r="AR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10.396040586547349</v>
      </c>
      <c r="AS13">
        <f>_xlfn.RANK.AVG(Table2[[#This Row],[1Y Return vs Nifty Z-Score]],Table2[1Y Return vs Nifty Z-Score])</f>
        <v>7</v>
      </c>
      <c r="AT13">
        <f>_xlfn.RANK.AVG(Table2[[#This Row],[6M Return vs Nifty Z-Score]],Table2[6M Return vs Nifty Z-Score])</f>
        <v>25</v>
      </c>
      <c r="AU13">
        <f>_xlfn.RANK.AVG(Table2[[#This Row],[Sharpe Ratio Z-Score]],Table2[Sharpe Ratio Z-Score])</f>
        <v>58</v>
      </c>
      <c r="AV13">
        <f>(Table2[[#This Row],[Rank 1Y]]+Table2[[#This Row],[Rank 6M]]+Table2[[#This Row],[Rank Sharpe]])/3</f>
        <v>30</v>
      </c>
    </row>
    <row r="14" spans="1:48" x14ac:dyDescent="0.3">
      <c r="A14" t="s">
        <v>341</v>
      </c>
      <c r="B14" t="s">
        <v>342</v>
      </c>
      <c r="C14" t="s">
        <v>3138</v>
      </c>
      <c r="D14" t="s">
        <v>83</v>
      </c>
      <c r="E14">
        <v>73521.706044254999</v>
      </c>
      <c r="F14">
        <v>721.55</v>
      </c>
      <c r="G14">
        <v>159.15260210184201</v>
      </c>
      <c r="H14">
        <f>(Table2[[#This Row],[1Y Return vs Nifty]]-AVERAGE(Table2[1Y Return vs Nifty]))/_xlfn.STDEV.P(Table2[1Y Return vs Nifty])</f>
        <v>2.2283677234563832</v>
      </c>
      <c r="I14">
        <v>9.1244946543544998</v>
      </c>
      <c r="J14">
        <f>(Table2[[#This Row],[1M Return vs Nifty]]-AVERAGE(Table2[1M Return vs Nifty]))/_xlfn.STDEV.P(Table2[1M Return vs Nifty])</f>
        <v>1.1699878042912661</v>
      </c>
      <c r="K14">
        <v>59.166397947662396</v>
      </c>
      <c r="L14">
        <f>(Table2[[#This Row],[6M Return vs Nifty]]-AVERAGE(Table2[6M Return vs Nifty]))/_xlfn.STDEV.P(Table2[6M Return vs Nifty])</f>
        <v>1.623060259965714</v>
      </c>
      <c r="M14">
        <v>0.94162237696238504</v>
      </c>
      <c r="N14">
        <f>(Table2[[#This Row],[1W Return vs Nifty]]-AVERAGE(Table2[1W Return vs Nifty]))/_xlfn.STDEV.P(Table2[1W Return vs Nifty])</f>
        <v>3.3830130760356972E-2</v>
      </c>
      <c r="O14">
        <v>707.34</v>
      </c>
      <c r="P14">
        <v>650.36307513404199</v>
      </c>
      <c r="Q14">
        <v>487.50054128620098</v>
      </c>
      <c r="R14">
        <v>47.622768004241102</v>
      </c>
      <c r="S14" s="1">
        <f>(Table2[[#This Row],[Close Price]]-Table2[[#This Row],[20D EMA]])/Table2[[#This Row],[20D EMA]]</f>
        <v>2.0089348828003395E-2</v>
      </c>
      <c r="T14" s="1">
        <f>(Table2[[#This Row],[Close Price]]-Table2[[#This Row],[50D EMA]])/Table2[[#This Row],[50D EMA]]</f>
        <v>0.10945720565591166</v>
      </c>
      <c r="U14" s="1">
        <f>(Table2[[#This Row],[Close Price]]-Table2[[#This Row],[200D EMA]])/Table2[[#This Row],[200D EMA]]</f>
        <v>0.48010092070111898</v>
      </c>
      <c r="V14">
        <v>1.3531999555829199</v>
      </c>
      <c r="W14">
        <v>703.15</v>
      </c>
      <c r="X14">
        <v>727.4</v>
      </c>
      <c r="Y14">
        <v>673.4</v>
      </c>
      <c r="Z14">
        <v>729.3</v>
      </c>
      <c r="AA14">
        <v>673.4</v>
      </c>
      <c r="AB14">
        <v>757.9</v>
      </c>
      <c r="AC14" s="1">
        <f>(Table2[[#This Row],[Close Price]]/Table2[[#This Row],[Day Low]])-1</f>
        <v>2.6167958472587571E-2</v>
      </c>
      <c r="AD14" s="1">
        <f>(Table2[[#This Row],[Day High]]/Table2[[#This Row],[Close Price]])-1</f>
        <v>8.1075462545907584E-3</v>
      </c>
      <c r="AE14" s="1">
        <f>(Table2[[#This Row],[Close Price]]/Table2[[#This Row],[Current Week Low]])-1</f>
        <v>7.1502821502821501E-2</v>
      </c>
      <c r="AF14" s="1">
        <f>(Table2[[#This Row],[Current Week High]]/Table2[[#This Row],[Close Price]])-1</f>
        <v>1.0740766405654467E-2</v>
      </c>
      <c r="AG14" s="1">
        <f>(Table2[[#This Row],[Close Price]]/Table2[[#This Row],[Current Month Low]])-1</f>
        <v>7.1502821502821501E-2</v>
      </c>
      <c r="AH14" s="1">
        <f>(Table2[[#This Row],[Current Month High]]/Table2[[#This Row],[Close Price]])-1</f>
        <v>5.0377659205876224E-2</v>
      </c>
      <c r="AI14">
        <v>8.9668075670431708</v>
      </c>
      <c r="AJ14">
        <v>198.778467908902</v>
      </c>
      <c r="AK14" t="str">
        <f>IF(AND(Table2[[#This Row],[20D EMA]]&gt;Table2[[#This Row],[50D EMA]],Table2[[#This Row],[50D EMA]]&gt;Table2[[#This Row],[200D EMA]]),"Uptrend","Downtrend/NoTrend")</f>
        <v>Uptrend</v>
      </c>
      <c r="AL14">
        <v>0.25</v>
      </c>
      <c r="AM14" t="s">
        <v>3188</v>
      </c>
      <c r="AN14">
        <v>-1.23</v>
      </c>
      <c r="AO14" t="s">
        <v>3189</v>
      </c>
      <c r="AP14">
        <v>0.240380426786617</v>
      </c>
      <c r="AQ14">
        <f>(Table2[[#This Row],[Sharpe Ratio]]-AVERAGE(Table2[Sharpe Ratio]))/_xlfn.STDEV.P(Table2[Sharpe Ratio])</f>
        <v>2.0871291775707466</v>
      </c>
      <c r="AR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7.1423750960444679</v>
      </c>
      <c r="AS14">
        <f>_xlfn.RANK.AVG(Table2[[#This Row],[1Y Return vs Nifty Z-Score]],Table2[1Y Return vs Nifty Z-Score])</f>
        <v>30</v>
      </c>
      <c r="AT14">
        <f>_xlfn.RANK.AVG(Table2[[#This Row],[6M Return vs Nifty Z-Score]],Table2[6M Return vs Nifty Z-Score])</f>
        <v>49</v>
      </c>
      <c r="AU14">
        <f>_xlfn.RANK.AVG(Table2[[#This Row],[Sharpe Ratio Z-Score]],Table2[Sharpe Ratio Z-Score])</f>
        <v>13</v>
      </c>
      <c r="AV14">
        <f>(Table2[[#This Row],[Rank 1Y]]+Table2[[#This Row],[Rank 6M]]+Table2[[#This Row],[Rank Sharpe]])/3</f>
        <v>30.666666666666668</v>
      </c>
    </row>
    <row r="15" spans="1:48" x14ac:dyDescent="0.3">
      <c r="A15" t="s">
        <v>962</v>
      </c>
      <c r="B15" t="s">
        <v>963</v>
      </c>
      <c r="C15" t="s">
        <v>3133</v>
      </c>
      <c r="D15" t="s">
        <v>51</v>
      </c>
      <c r="E15">
        <v>15494.656945299999</v>
      </c>
      <c r="F15">
        <v>11805.7</v>
      </c>
      <c r="G15">
        <v>173.923890490133</v>
      </c>
      <c r="H15">
        <f>(Table2[[#This Row],[1Y Return vs Nifty]]-AVERAGE(Table2[1Y Return vs Nifty]))/_xlfn.STDEV.P(Table2[1Y Return vs Nifty])</f>
        <v>2.4765618126177897</v>
      </c>
      <c r="I15">
        <v>-8.8009369828149104</v>
      </c>
      <c r="J15">
        <f>(Table2[[#This Row],[1M Return vs Nifty]]-AVERAGE(Table2[1M Return vs Nifty]))/_xlfn.STDEV.P(Table2[1M Return vs Nifty])</f>
        <v>-0.78993616164341018</v>
      </c>
      <c r="K15">
        <v>78.8978835315216</v>
      </c>
      <c r="L15">
        <f>(Table2[[#This Row],[6M Return vs Nifty]]-AVERAGE(Table2[6M Return vs Nifty]))/_xlfn.STDEV.P(Table2[6M Return vs Nifty])</f>
        <v>2.2673222883738688</v>
      </c>
      <c r="M15">
        <v>-2.3145573327989499</v>
      </c>
      <c r="N15">
        <f>(Table2[[#This Row],[1W Return vs Nifty]]-AVERAGE(Table2[1W Return vs Nifty]))/_xlfn.STDEV.P(Table2[1W Return vs Nifty])</f>
        <v>-0.86729657538493454</v>
      </c>
      <c r="O15">
        <v>12205.25</v>
      </c>
      <c r="P15">
        <v>11559.9720267587</v>
      </c>
      <c r="Q15">
        <v>8463.7328828315894</v>
      </c>
      <c r="R15">
        <v>39.867100351267297</v>
      </c>
      <c r="S15" s="1">
        <f>(Table2[[#This Row],[Close Price]]-Table2[[#This Row],[20D EMA]])/Table2[[#This Row],[20D EMA]]</f>
        <v>-3.2735912824399277E-2</v>
      </c>
      <c r="T15" s="1">
        <f>(Table2[[#This Row],[Close Price]]-Table2[[#This Row],[50D EMA]])/Table2[[#This Row],[50D EMA]]</f>
        <v>2.1256796527923817E-2</v>
      </c>
      <c r="U15" s="1">
        <f>(Table2[[#This Row],[Close Price]]-Table2[[#This Row],[200D EMA]])/Table2[[#This Row],[200D EMA]]</f>
        <v>0.39485734763055724</v>
      </c>
      <c r="V15">
        <v>0.97095849628819397</v>
      </c>
      <c r="W15">
        <v>11550.05</v>
      </c>
      <c r="X15">
        <v>11990</v>
      </c>
      <c r="Y15">
        <v>11100</v>
      </c>
      <c r="Z15">
        <v>12247.1</v>
      </c>
      <c r="AA15">
        <v>11100</v>
      </c>
      <c r="AB15">
        <v>12673.35</v>
      </c>
      <c r="AC15" s="1">
        <f>(Table2[[#This Row],[Close Price]]/Table2[[#This Row],[Day Low]])-1</f>
        <v>2.2134103315570197E-2</v>
      </c>
      <c r="AD15" s="1">
        <f>(Table2[[#This Row],[Day High]]/Table2[[#This Row],[Close Price]])-1</f>
        <v>1.5611103111208946E-2</v>
      </c>
      <c r="AE15" s="1">
        <f>(Table2[[#This Row],[Close Price]]/Table2[[#This Row],[Current Week Low]])-1</f>
        <v>6.357657657657656E-2</v>
      </c>
      <c r="AF15" s="1">
        <f>(Table2[[#This Row],[Current Week High]]/Table2[[#This Row],[Close Price]])-1</f>
        <v>3.7388719008614402E-2</v>
      </c>
      <c r="AG15" s="1">
        <f>(Table2[[#This Row],[Close Price]]/Table2[[#This Row],[Current Month Low]])-1</f>
        <v>6.357657657657656E-2</v>
      </c>
      <c r="AH15" s="1">
        <f>(Table2[[#This Row],[Current Month High]]/Table2[[#This Row],[Close Price]])-1</f>
        <v>7.349415960087069E-2</v>
      </c>
      <c r="AI15">
        <v>15.452705049255799</v>
      </c>
      <c r="AJ15">
        <v>226.92808285563899</v>
      </c>
      <c r="AK15" t="str">
        <f>IF(AND(Table2[[#This Row],[20D EMA]]&gt;Table2[[#This Row],[50D EMA]],Table2[[#This Row],[50D EMA]]&gt;Table2[[#This Row],[200D EMA]]),"Uptrend","Downtrend/NoTrend")</f>
        <v>Uptrend</v>
      </c>
      <c r="AL15">
        <v>0.28000000000000003</v>
      </c>
      <c r="AM15" t="s">
        <v>3188</v>
      </c>
      <c r="AN15">
        <v>-7.56</v>
      </c>
      <c r="AO15" t="s">
        <v>3189</v>
      </c>
      <c r="AP15">
        <v>0.184316749673716</v>
      </c>
      <c r="AQ15">
        <f>(Table2[[#This Row],[Sharpe Ratio]]-AVERAGE(Table2[Sharpe Ratio]))/_xlfn.STDEV.P(Table2[Sharpe Ratio])</f>
        <v>1.43345146813377</v>
      </c>
      <c r="AR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4.5201028320970833</v>
      </c>
      <c r="AS15">
        <f>_xlfn.RANK.AVG(Table2[[#This Row],[1Y Return vs Nifty Z-Score]],Table2[1Y Return vs Nifty Z-Score])</f>
        <v>20</v>
      </c>
      <c r="AT15">
        <f>_xlfn.RANK.AVG(Table2[[#This Row],[6M Return vs Nifty Z-Score]],Table2[6M Return vs Nifty Z-Score])</f>
        <v>21</v>
      </c>
      <c r="AU15">
        <f>_xlfn.RANK.AVG(Table2[[#This Row],[Sharpe Ratio Z-Score]],Table2[Sharpe Ratio Z-Score])</f>
        <v>55</v>
      </c>
      <c r="AV15">
        <f>(Table2[[#This Row],[Rank 1Y]]+Table2[[#This Row],[Rank 6M]]+Table2[[#This Row],[Rank Sharpe]])/3</f>
        <v>32</v>
      </c>
    </row>
    <row r="16" spans="1:48" x14ac:dyDescent="0.3">
      <c r="A16" t="s">
        <v>655</v>
      </c>
      <c r="B16" t="s">
        <v>656</v>
      </c>
      <c r="C16" t="s">
        <v>3141</v>
      </c>
      <c r="D16" t="s">
        <v>161</v>
      </c>
      <c r="E16">
        <v>28976.821294400001</v>
      </c>
      <c r="F16">
        <v>223.29</v>
      </c>
      <c r="G16">
        <v>284.10486431454302</v>
      </c>
      <c r="H16">
        <f>(Table2[[#This Row],[1Y Return vs Nifty]]-AVERAGE(Table2[1Y Return vs Nifty]))/_xlfn.STDEV.P(Table2[1Y Return vs Nifty])</f>
        <v>4.3278740152109796</v>
      </c>
      <c r="I16">
        <v>-4.2716846748623096</v>
      </c>
      <c r="J16">
        <f>(Table2[[#This Row],[1M Return vs Nifty]]-AVERAGE(Table2[1M Return vs Nifty]))/_xlfn.STDEV.P(Table2[1M Return vs Nifty])</f>
        <v>-0.29471851077723532</v>
      </c>
      <c r="K16">
        <v>49.435842368575798</v>
      </c>
      <c r="L16">
        <f>(Table2[[#This Row],[6M Return vs Nifty]]-AVERAGE(Table2[6M Return vs Nifty]))/_xlfn.STDEV.P(Table2[6M Return vs Nifty])</f>
        <v>1.3053433071150464</v>
      </c>
      <c r="M16">
        <v>-5.0366390721474401</v>
      </c>
      <c r="N16">
        <f>(Table2[[#This Row],[1W Return vs Nifty]]-AVERAGE(Table2[1W Return vs Nifty]))/_xlfn.STDEV.P(Table2[1W Return vs Nifty])</f>
        <v>-1.6206151174432724</v>
      </c>
      <c r="O16">
        <v>230.95</v>
      </c>
      <c r="P16">
        <v>218.027929553831</v>
      </c>
      <c r="Q16">
        <v>162.08216811397699</v>
      </c>
      <c r="R16">
        <v>26.949737316189101</v>
      </c>
      <c r="S16" s="1">
        <f>(Table2[[#This Row],[Close Price]]-Table2[[#This Row],[20D EMA]])/Table2[[#This Row],[20D EMA]]</f>
        <v>-3.3167352240744734E-2</v>
      </c>
      <c r="T16" s="1">
        <f>(Table2[[#This Row],[Close Price]]-Table2[[#This Row],[50D EMA]])/Table2[[#This Row],[50D EMA]]</f>
        <v>2.4134845737136573E-2</v>
      </c>
      <c r="U16" s="1">
        <f>(Table2[[#This Row],[Close Price]]-Table2[[#This Row],[200D EMA]])/Table2[[#This Row],[200D EMA]]</f>
        <v>0.37763458249757215</v>
      </c>
      <c r="V16">
        <v>0.52828050384315495</v>
      </c>
      <c r="W16">
        <v>216.45</v>
      </c>
      <c r="X16">
        <v>229.45</v>
      </c>
      <c r="Y16">
        <v>204</v>
      </c>
      <c r="Z16">
        <v>229.45</v>
      </c>
      <c r="AA16">
        <v>204</v>
      </c>
      <c r="AB16">
        <v>241.78</v>
      </c>
      <c r="AC16" s="1">
        <f>(Table2[[#This Row],[Close Price]]/Table2[[#This Row],[Day Low]])-1</f>
        <v>3.1600831600831603E-2</v>
      </c>
      <c r="AD16" s="1">
        <f>(Table2[[#This Row],[Day High]]/Table2[[#This Row],[Close Price]])-1</f>
        <v>2.7587442339558343E-2</v>
      </c>
      <c r="AE16" s="1">
        <f>(Table2[[#This Row],[Close Price]]/Table2[[#This Row],[Current Week Low]])-1</f>
        <v>9.4558823529411695E-2</v>
      </c>
      <c r="AF16" s="1">
        <f>(Table2[[#This Row],[Current Week High]]/Table2[[#This Row],[Close Price]])-1</f>
        <v>2.7587442339558343E-2</v>
      </c>
      <c r="AG16" s="1">
        <f>(Table2[[#This Row],[Close Price]]/Table2[[#This Row],[Current Month Low]])-1</f>
        <v>9.4558823529411695E-2</v>
      </c>
      <c r="AH16" s="1">
        <f>(Table2[[#This Row],[Current Month High]]/Table2[[#This Row],[Close Price]])-1</f>
        <v>8.280711182766809E-2</v>
      </c>
      <c r="AI16">
        <v>17.291414752116001</v>
      </c>
      <c r="AJ16">
        <v>371.32453825857499</v>
      </c>
      <c r="AK16" t="str">
        <f>IF(AND(Table2[[#This Row],[20D EMA]]&gt;Table2[[#This Row],[50D EMA]],Table2[[#This Row],[50D EMA]]&gt;Table2[[#This Row],[200D EMA]]),"Uptrend","Downtrend/NoTrend")</f>
        <v>Uptrend</v>
      </c>
      <c r="AL16">
        <v>0.49</v>
      </c>
      <c r="AM16" t="s">
        <v>3188</v>
      </c>
      <c r="AN16">
        <v>-12.21</v>
      </c>
      <c r="AO16" t="s">
        <v>3189</v>
      </c>
      <c r="AP16">
        <v>0.20208161539825301</v>
      </c>
      <c r="AQ16">
        <f>(Table2[[#This Row],[Sharpe Ratio]]-AVERAGE(Table2[Sharpe Ratio]))/_xlfn.STDEV.P(Table2[Sharpe Ratio])</f>
        <v>1.6405819549886649</v>
      </c>
      <c r="AR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5.3584656490941835</v>
      </c>
      <c r="AS16">
        <f>_xlfn.RANK.AVG(Table2[[#This Row],[1Y Return vs Nifty Z-Score]],Table2[1Y Return vs Nifty Z-Score])</f>
        <v>4</v>
      </c>
      <c r="AT16">
        <f>_xlfn.RANK.AVG(Table2[[#This Row],[6M Return vs Nifty Z-Score]],Table2[6M Return vs Nifty Z-Score])</f>
        <v>63</v>
      </c>
      <c r="AU16">
        <f>_xlfn.RANK.AVG(Table2[[#This Row],[Sharpe Ratio Z-Score]],Table2[Sharpe Ratio Z-Score])</f>
        <v>34</v>
      </c>
      <c r="AV16">
        <f>(Table2[[#This Row],[Rank 1Y]]+Table2[[#This Row],[Rank 6M]]+Table2[[#This Row],[Rank Sharpe]])/3</f>
        <v>33.666666666666664</v>
      </c>
    </row>
    <row r="17" spans="1:48" x14ac:dyDescent="0.3">
      <c r="A17" t="s">
        <v>1255</v>
      </c>
      <c r="B17" t="s">
        <v>1256</v>
      </c>
      <c r="C17" t="s">
        <v>3147</v>
      </c>
      <c r="D17" t="s">
        <v>1257</v>
      </c>
      <c r="E17">
        <v>9377.6946381199996</v>
      </c>
      <c r="F17">
        <v>1469.35</v>
      </c>
      <c r="G17">
        <v>199.94843321413799</v>
      </c>
      <c r="H17">
        <f>(Table2[[#This Row],[1Y Return vs Nifty]]-AVERAGE(Table2[1Y Return vs Nifty]))/_xlfn.STDEV.P(Table2[1Y Return vs Nifty])</f>
        <v>2.9138383390409417</v>
      </c>
      <c r="I17">
        <v>9.60953031217195</v>
      </c>
      <c r="J17">
        <f>(Table2[[#This Row],[1M Return vs Nifty]]-AVERAGE(Table2[1M Return vs Nifty]))/_xlfn.STDEV.P(Table2[1M Return vs Nifty])</f>
        <v>1.223020446926109</v>
      </c>
      <c r="K17">
        <v>72.856981190844493</v>
      </c>
      <c r="L17">
        <f>(Table2[[#This Row],[6M Return vs Nifty]]-AVERAGE(Table2[6M Return vs Nifty]))/_xlfn.STDEV.P(Table2[6M Return vs Nifty])</f>
        <v>2.0700779410651244</v>
      </c>
      <c r="M17">
        <v>-1.07992226771827</v>
      </c>
      <c r="N17">
        <f>(Table2[[#This Row],[1W Return vs Nifty]]-AVERAGE(Table2[1W Return vs Nifty]))/_xlfn.STDEV.P(Table2[1W Return vs Nifty])</f>
        <v>-0.52561929444358957</v>
      </c>
      <c r="O17">
        <v>1451.06</v>
      </c>
      <c r="P17">
        <v>1377.0613957053099</v>
      </c>
      <c r="Q17">
        <v>1066.5804081025999</v>
      </c>
      <c r="R17">
        <v>64.542286352167494</v>
      </c>
      <c r="S17" s="1">
        <f>(Table2[[#This Row],[Close Price]]-Table2[[#This Row],[20D EMA]])/Table2[[#This Row],[20D EMA]]</f>
        <v>1.2604578721761997E-2</v>
      </c>
      <c r="T17" s="1">
        <f>(Table2[[#This Row],[Close Price]]-Table2[[#This Row],[50D EMA]])/Table2[[#This Row],[50D EMA]]</f>
        <v>6.7018510999229036E-2</v>
      </c>
      <c r="U17" s="1">
        <f>(Table2[[#This Row],[Close Price]]-Table2[[#This Row],[200D EMA]])/Table2[[#This Row],[200D EMA]]</f>
        <v>0.37762703012134785</v>
      </c>
      <c r="V17">
        <v>0.75206033946919804</v>
      </c>
      <c r="W17">
        <v>1441.4</v>
      </c>
      <c r="X17">
        <v>1490</v>
      </c>
      <c r="Y17">
        <v>1405.05</v>
      </c>
      <c r="Z17">
        <v>1577.9</v>
      </c>
      <c r="AA17">
        <v>1405.05</v>
      </c>
      <c r="AB17">
        <v>1577.9</v>
      </c>
      <c r="AC17" s="1">
        <f>(Table2[[#This Row],[Close Price]]/Table2[[#This Row],[Day Low]])-1</f>
        <v>1.9390869987512049E-2</v>
      </c>
      <c r="AD17" s="1">
        <f>(Table2[[#This Row],[Day High]]/Table2[[#This Row],[Close Price]])-1</f>
        <v>1.4053833327661858E-2</v>
      </c>
      <c r="AE17" s="1">
        <f>(Table2[[#This Row],[Close Price]]/Table2[[#This Row],[Current Week Low]])-1</f>
        <v>4.5763495960997824E-2</v>
      </c>
      <c r="AF17" s="1">
        <f>(Table2[[#This Row],[Current Week High]]/Table2[[#This Row],[Close Price]])-1</f>
        <v>7.3876203763568959E-2</v>
      </c>
      <c r="AG17" s="1">
        <f>(Table2[[#This Row],[Close Price]]/Table2[[#This Row],[Current Month Low]])-1</f>
        <v>4.5763495960997824E-2</v>
      </c>
      <c r="AH17" s="1">
        <f>(Table2[[#This Row],[Current Month High]]/Table2[[#This Row],[Close Price]])-1</f>
        <v>7.3876203763568959E-2</v>
      </c>
      <c r="AI17">
        <v>7.3876203763568897</v>
      </c>
      <c r="AJ17">
        <v>237.432541049489</v>
      </c>
      <c r="AK17" t="str">
        <f>IF(AND(Table2[[#This Row],[20D EMA]]&gt;Table2[[#This Row],[50D EMA]],Table2[[#This Row],[50D EMA]]&gt;Table2[[#This Row],[200D EMA]]),"Uptrend","Downtrend/NoTrend")</f>
        <v>Uptrend</v>
      </c>
      <c r="AL17">
        <v>0</v>
      </c>
      <c r="AM17">
        <v>0</v>
      </c>
      <c r="AN17">
        <v>-3.25</v>
      </c>
      <c r="AO17" t="s">
        <v>3189</v>
      </c>
      <c r="AP17">
        <v>0.17859533997497301</v>
      </c>
      <c r="AQ17">
        <f>(Table2[[#This Row],[Sharpe Ratio]]-AVERAGE(Table2[Sharpe Ratio]))/_xlfn.STDEV.P(Table2[Sharpe Ratio])</f>
        <v>1.3667423584352876</v>
      </c>
      <c r="AR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7.0480597910238734</v>
      </c>
      <c r="AS17">
        <f>_xlfn.RANK.AVG(Table2[[#This Row],[1Y Return vs Nifty Z-Score]],Table2[1Y Return vs Nifty Z-Score])</f>
        <v>12</v>
      </c>
      <c r="AT17">
        <f>_xlfn.RANK.AVG(Table2[[#This Row],[6M Return vs Nifty Z-Score]],Table2[6M Return vs Nifty Z-Score])</f>
        <v>32</v>
      </c>
      <c r="AU17">
        <f>_xlfn.RANK.AVG(Table2[[#This Row],[Sharpe Ratio Z-Score]],Table2[Sharpe Ratio Z-Score])</f>
        <v>62</v>
      </c>
      <c r="AV17">
        <f>(Table2[[#This Row],[Rank 1Y]]+Table2[[#This Row],[Rank 6M]]+Table2[[#This Row],[Rank Sharpe]])/3</f>
        <v>35.333333333333336</v>
      </c>
    </row>
    <row r="18" spans="1:48" x14ac:dyDescent="0.3">
      <c r="A18" t="s">
        <v>972</v>
      </c>
      <c r="B18" t="s">
        <v>973</v>
      </c>
      <c r="C18" t="s">
        <v>3134</v>
      </c>
      <c r="D18" t="s">
        <v>117</v>
      </c>
      <c r="E18">
        <v>15165.193180570001</v>
      </c>
      <c r="F18">
        <v>1035.95</v>
      </c>
      <c r="G18">
        <v>117.77466795008399</v>
      </c>
      <c r="H18">
        <f>(Table2[[#This Row],[1Y Return vs Nifty]]-AVERAGE(Table2[1Y Return vs Nifty]))/_xlfn.STDEV.P(Table2[1Y Return vs Nifty])</f>
        <v>1.5331163406239321</v>
      </c>
      <c r="I18">
        <v>5.6260380924671702</v>
      </c>
      <c r="J18">
        <f>(Table2[[#This Row],[1M Return vs Nifty]]-AVERAGE(Table2[1M Return vs Nifty]))/_xlfn.STDEV.P(Table2[1M Return vs Nifty])</f>
        <v>0.78747490316777913</v>
      </c>
      <c r="K18">
        <v>93.576195138887897</v>
      </c>
      <c r="L18">
        <f>(Table2[[#This Row],[6M Return vs Nifty]]-AVERAGE(Table2[6M Return vs Nifty]))/_xlfn.STDEV.P(Table2[6M Return vs Nifty])</f>
        <v>2.7465907534662564</v>
      </c>
      <c r="M18">
        <v>-0.48575930100707698</v>
      </c>
      <c r="N18">
        <f>(Table2[[#This Row],[1W Return vs Nifty]]-AVERAGE(Table2[1W Return vs Nifty]))/_xlfn.STDEV.P(Table2[1W Return vs Nifty])</f>
        <v>-0.36118853053307565</v>
      </c>
      <c r="O18">
        <v>1085.1600000000001</v>
      </c>
      <c r="P18">
        <v>1010.42806343827</v>
      </c>
      <c r="Q18">
        <v>731.08759651881201</v>
      </c>
      <c r="R18">
        <v>34.335828001778097</v>
      </c>
      <c r="S18" s="1">
        <f>(Table2[[#This Row],[Close Price]]-Table2[[#This Row],[20D EMA]])/Table2[[#This Row],[20D EMA]]</f>
        <v>-4.5348151424674729E-2</v>
      </c>
      <c r="T18" s="1">
        <f>(Table2[[#This Row],[Close Price]]-Table2[[#This Row],[50D EMA]])/Table2[[#This Row],[50D EMA]]</f>
        <v>2.5258538915560583E-2</v>
      </c>
      <c r="U18" s="1">
        <f>(Table2[[#This Row],[Close Price]]-Table2[[#This Row],[200D EMA]])/Table2[[#This Row],[200D EMA]]</f>
        <v>0.41699846219911002</v>
      </c>
      <c r="V18">
        <v>0.48932210812312499</v>
      </c>
      <c r="W18">
        <v>1030.1500000000001</v>
      </c>
      <c r="X18">
        <v>1085</v>
      </c>
      <c r="Y18">
        <v>965</v>
      </c>
      <c r="Z18">
        <v>1085</v>
      </c>
      <c r="AA18">
        <v>965</v>
      </c>
      <c r="AB18">
        <v>1152.6500000000001</v>
      </c>
      <c r="AC18" s="1">
        <f>(Table2[[#This Row],[Close Price]]/Table2[[#This Row],[Day Low]])-1</f>
        <v>5.6302480221326334E-3</v>
      </c>
      <c r="AD18" s="1">
        <f>(Table2[[#This Row],[Day High]]/Table2[[#This Row],[Close Price]])-1</f>
        <v>4.7347844973212982E-2</v>
      </c>
      <c r="AE18" s="1">
        <f>(Table2[[#This Row],[Close Price]]/Table2[[#This Row],[Current Week Low]])-1</f>
        <v>7.3523316062176214E-2</v>
      </c>
      <c r="AF18" s="1">
        <f>(Table2[[#This Row],[Current Week High]]/Table2[[#This Row],[Close Price]])-1</f>
        <v>4.7347844973212982E-2</v>
      </c>
      <c r="AG18" s="1">
        <f>(Table2[[#This Row],[Close Price]]/Table2[[#This Row],[Current Month Low]])-1</f>
        <v>7.3523316062176214E-2</v>
      </c>
      <c r="AH18" s="1">
        <f>(Table2[[#This Row],[Current Month High]]/Table2[[#This Row],[Close Price]])-1</f>
        <v>0.11265022443168116</v>
      </c>
      <c r="AI18">
        <v>30.1028041893913</v>
      </c>
      <c r="AJ18">
        <v>176.91793638064601</v>
      </c>
      <c r="AK18" t="str">
        <f>IF(AND(Table2[[#This Row],[20D EMA]]&gt;Table2[[#This Row],[50D EMA]],Table2[[#This Row],[50D EMA]]&gt;Table2[[#This Row],[200D EMA]]),"Uptrend","Downtrend/NoTrend")</f>
        <v>Uptrend</v>
      </c>
      <c r="AL18">
        <v>0.28000000000000003</v>
      </c>
      <c r="AM18" t="s">
        <v>3188</v>
      </c>
      <c r="AN18">
        <v>-13.57</v>
      </c>
      <c r="AO18" t="s">
        <v>3189</v>
      </c>
      <c r="AP18">
        <v>0.19809244774204601</v>
      </c>
      <c r="AQ18">
        <f>(Table2[[#This Row],[Sharpe Ratio]]-AVERAGE(Table2[Sharpe Ratio]))/_xlfn.STDEV.P(Table2[Sharpe Ratio])</f>
        <v>1.5940700223015132</v>
      </c>
      <c r="AR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6.3000634890264049</v>
      </c>
      <c r="AS18">
        <f>_xlfn.RANK.AVG(Table2[[#This Row],[1Y Return vs Nifty Z-Score]],Table2[1Y Return vs Nifty Z-Score])</f>
        <v>56</v>
      </c>
      <c r="AT18">
        <f>_xlfn.RANK.AVG(Table2[[#This Row],[6M Return vs Nifty Z-Score]],Table2[6M Return vs Nifty Z-Score])</f>
        <v>13</v>
      </c>
      <c r="AU18">
        <f>_xlfn.RANK.AVG(Table2[[#This Row],[Sharpe Ratio Z-Score]],Table2[Sharpe Ratio Z-Score])</f>
        <v>38</v>
      </c>
      <c r="AV18">
        <f>(Table2[[#This Row],[Rank 1Y]]+Table2[[#This Row],[Rank 6M]]+Table2[[#This Row],[Rank Sharpe]])/3</f>
        <v>35.666666666666664</v>
      </c>
    </row>
    <row r="19" spans="1:48" x14ac:dyDescent="0.3">
      <c r="A19" t="s">
        <v>902</v>
      </c>
      <c r="B19" t="s">
        <v>903</v>
      </c>
      <c r="C19" t="s">
        <v>3136</v>
      </c>
      <c r="D19" t="s">
        <v>117</v>
      </c>
      <c r="E19">
        <v>16921.348585399999</v>
      </c>
      <c r="F19">
        <v>497.2</v>
      </c>
      <c r="G19">
        <v>106.38624998688699</v>
      </c>
      <c r="H19">
        <f>(Table2[[#This Row],[1Y Return vs Nifty]]-AVERAGE(Table2[1Y Return vs Nifty]))/_xlfn.STDEV.P(Table2[1Y Return vs Nifty])</f>
        <v>1.3417628209400541</v>
      </c>
      <c r="I19">
        <v>34.549302744171598</v>
      </c>
      <c r="J19">
        <f>(Table2[[#This Row],[1M Return vs Nifty]]-AVERAGE(Table2[1M Return vs Nifty]))/_xlfn.STDEV.P(Table2[1M Return vs Nifty])</f>
        <v>3.949875715118226</v>
      </c>
      <c r="K19">
        <v>119.90758051048699</v>
      </c>
      <c r="L19">
        <f>(Table2[[#This Row],[6M Return vs Nifty]]-AVERAGE(Table2[6M Return vs Nifty]))/_xlfn.STDEV.P(Table2[6M Return vs Nifty])</f>
        <v>3.6063492180889325</v>
      </c>
      <c r="M19">
        <v>10.3609763495044</v>
      </c>
      <c r="N19">
        <f>(Table2[[#This Row],[1W Return vs Nifty]]-AVERAGE(Table2[1W Return vs Nifty]))/_xlfn.STDEV.P(Table2[1W Return vs Nifty])</f>
        <v>2.6405755121187742</v>
      </c>
      <c r="O19">
        <v>437.73</v>
      </c>
      <c r="P19">
        <v>381.73232874108402</v>
      </c>
      <c r="Q19">
        <v>286.00917035569603</v>
      </c>
      <c r="R19">
        <v>76.283634248931605</v>
      </c>
      <c r="S19" s="1">
        <f>(Table2[[#This Row],[Close Price]]-Table2[[#This Row],[20D EMA]])/Table2[[#This Row],[20D EMA]]</f>
        <v>0.13586000502592915</v>
      </c>
      <c r="T19" s="1">
        <f>(Table2[[#This Row],[Close Price]]-Table2[[#This Row],[50D EMA]])/Table2[[#This Row],[50D EMA]]</f>
        <v>0.30248334386484133</v>
      </c>
      <c r="U19" s="1">
        <f>(Table2[[#This Row],[Close Price]]-Table2[[#This Row],[200D EMA]])/Table2[[#This Row],[200D EMA]]</f>
        <v>0.73840579790380834</v>
      </c>
      <c r="V19">
        <v>1.0701767316950199</v>
      </c>
      <c r="W19">
        <v>481.9</v>
      </c>
      <c r="X19">
        <v>518.29999999999995</v>
      </c>
      <c r="Y19">
        <v>443.95</v>
      </c>
      <c r="Z19">
        <v>518.29999999999995</v>
      </c>
      <c r="AA19">
        <v>433.2</v>
      </c>
      <c r="AB19">
        <v>518.29999999999995</v>
      </c>
      <c r="AC19" s="1">
        <f>(Table2[[#This Row],[Close Price]]/Table2[[#This Row],[Day Low]])-1</f>
        <v>3.1749325586221122E-2</v>
      </c>
      <c r="AD19" s="1">
        <f>(Table2[[#This Row],[Day High]]/Table2[[#This Row],[Close Price]])-1</f>
        <v>4.243765084473039E-2</v>
      </c>
      <c r="AE19" s="1">
        <f>(Table2[[#This Row],[Close Price]]/Table2[[#This Row],[Current Week Low]])-1</f>
        <v>0.11994593985809221</v>
      </c>
      <c r="AF19" s="1">
        <f>(Table2[[#This Row],[Current Week High]]/Table2[[#This Row],[Close Price]])-1</f>
        <v>4.243765084473039E-2</v>
      </c>
      <c r="AG19" s="1">
        <f>(Table2[[#This Row],[Close Price]]/Table2[[#This Row],[Current Month Low]])-1</f>
        <v>0.14773776546629724</v>
      </c>
      <c r="AH19" s="1">
        <f>(Table2[[#This Row],[Current Month High]]/Table2[[#This Row],[Close Price]])-1</f>
        <v>4.243765084473039E-2</v>
      </c>
      <c r="AI19">
        <v>4.2437650844730301</v>
      </c>
      <c r="AJ19">
        <v>175.83911234396601</v>
      </c>
      <c r="AK19" t="str">
        <f>IF(AND(Table2[[#This Row],[20D EMA]]&gt;Table2[[#This Row],[50D EMA]],Table2[[#This Row],[50D EMA]]&gt;Table2[[#This Row],[200D EMA]]),"Uptrend","Downtrend/NoTrend")</f>
        <v>Uptrend</v>
      </c>
      <c r="AL19">
        <v>0.73</v>
      </c>
      <c r="AM19" t="s">
        <v>3188</v>
      </c>
      <c r="AN19">
        <v>18.89</v>
      </c>
      <c r="AO19" t="s">
        <v>3188</v>
      </c>
      <c r="AP19">
        <v>0.19089651334072599</v>
      </c>
      <c r="AQ19">
        <f>(Table2[[#This Row],[Sharpe Ratio]]-AVERAGE(Table2[Sharpe Ratio]))/_xlfn.STDEV.P(Table2[Sharpe Ratio])</f>
        <v>1.5101686059309625</v>
      </c>
      <c r="AR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13.048731872196948</v>
      </c>
      <c r="AS19">
        <f>_xlfn.RANK.AVG(Table2[[#This Row],[1Y Return vs Nifty Z-Score]],Table2[1Y Return vs Nifty Z-Score])</f>
        <v>65</v>
      </c>
      <c r="AT19">
        <f>_xlfn.RANK.AVG(Table2[[#This Row],[6M Return vs Nifty Z-Score]],Table2[6M Return vs Nifty Z-Score])</f>
        <v>5</v>
      </c>
      <c r="AU19">
        <f>_xlfn.RANK.AVG(Table2[[#This Row],[Sharpe Ratio Z-Score]],Table2[Sharpe Ratio Z-Score])</f>
        <v>43</v>
      </c>
      <c r="AV19">
        <f>(Table2[[#This Row],[Rank 1Y]]+Table2[[#This Row],[Rank 6M]]+Table2[[#This Row],[Rank Sharpe]])/3</f>
        <v>37.666666666666664</v>
      </c>
    </row>
    <row r="20" spans="1:48" x14ac:dyDescent="0.3">
      <c r="A20" t="s">
        <v>985</v>
      </c>
      <c r="B20" t="s">
        <v>986</v>
      </c>
      <c r="C20" t="s">
        <v>3141</v>
      </c>
      <c r="D20" t="s">
        <v>140</v>
      </c>
      <c r="E20">
        <v>14978.39677576</v>
      </c>
      <c r="F20">
        <v>1759.95</v>
      </c>
      <c r="G20">
        <v>119.953586611449</v>
      </c>
      <c r="H20">
        <f>(Table2[[#This Row],[1Y Return vs Nifty]]-AVERAGE(Table2[1Y Return vs Nifty]))/_xlfn.STDEV.P(Table2[1Y Return vs Nifty])</f>
        <v>1.5697275500390133</v>
      </c>
      <c r="I20">
        <v>2.0185736910986298</v>
      </c>
      <c r="J20">
        <f>(Table2[[#This Row],[1M Return vs Nifty]]-AVERAGE(Table2[1M Return vs Nifty]))/_xlfn.STDEV.P(Table2[1M Return vs Nifty])</f>
        <v>0.39304334471997004</v>
      </c>
      <c r="K20">
        <v>63.405525836667501</v>
      </c>
      <c r="L20">
        <f>(Table2[[#This Row],[6M Return vs Nifty]]-AVERAGE(Table2[6M Return vs Nifty]))/_xlfn.STDEV.P(Table2[6M Return vs Nifty])</f>
        <v>1.7614740211011715</v>
      </c>
      <c r="M20">
        <v>1.7877231592237299</v>
      </c>
      <c r="N20">
        <f>(Table2[[#This Row],[1W Return vs Nifty]]-AVERAGE(Table2[1W Return vs Nifty]))/_xlfn.STDEV.P(Table2[1W Return vs Nifty])</f>
        <v>0.26798305810047734</v>
      </c>
      <c r="O20">
        <v>1684.77</v>
      </c>
      <c r="P20">
        <v>1628.5540058147001</v>
      </c>
      <c r="Q20">
        <v>1240.9970655853299</v>
      </c>
      <c r="R20">
        <v>42.212268964876898</v>
      </c>
      <c r="S20" s="1">
        <f>(Table2[[#This Row],[Close Price]]-Table2[[#This Row],[20D EMA]])/Table2[[#This Row],[20D EMA]]</f>
        <v>4.4623301696967578E-2</v>
      </c>
      <c r="T20" s="1">
        <f>(Table2[[#This Row],[Close Price]]-Table2[[#This Row],[50D EMA]])/Table2[[#This Row],[50D EMA]]</f>
        <v>8.0682613972981404E-2</v>
      </c>
      <c r="U20" s="1">
        <f>(Table2[[#This Row],[Close Price]]-Table2[[#This Row],[200D EMA]])/Table2[[#This Row],[200D EMA]]</f>
        <v>0.41817418332887057</v>
      </c>
      <c r="V20">
        <v>0.65240098825583104</v>
      </c>
      <c r="W20">
        <v>1659.9</v>
      </c>
      <c r="X20">
        <v>1790</v>
      </c>
      <c r="Y20">
        <v>1583.5</v>
      </c>
      <c r="Z20">
        <v>1790</v>
      </c>
      <c r="AA20">
        <v>1583.5</v>
      </c>
      <c r="AB20">
        <v>1790</v>
      </c>
      <c r="AC20" s="1">
        <f>(Table2[[#This Row],[Close Price]]/Table2[[#This Row],[Day Low]])-1</f>
        <v>6.0274715344297736E-2</v>
      </c>
      <c r="AD20" s="1">
        <f>(Table2[[#This Row],[Day High]]/Table2[[#This Row],[Close Price]])-1</f>
        <v>1.7074348703088216E-2</v>
      </c>
      <c r="AE20" s="1">
        <f>(Table2[[#This Row],[Close Price]]/Table2[[#This Row],[Current Week Low]])-1</f>
        <v>0.1114303757499211</v>
      </c>
      <c r="AF20" s="1">
        <f>(Table2[[#This Row],[Current Week High]]/Table2[[#This Row],[Close Price]])-1</f>
        <v>1.7074348703088216E-2</v>
      </c>
      <c r="AG20" s="1">
        <f>(Table2[[#This Row],[Close Price]]/Table2[[#This Row],[Current Month Low]])-1</f>
        <v>0.1114303757499211</v>
      </c>
      <c r="AH20" s="1">
        <f>(Table2[[#This Row],[Current Month High]]/Table2[[#This Row],[Close Price]])-1</f>
        <v>1.7074348703088216E-2</v>
      </c>
      <c r="AI20">
        <v>11.934998153356601</v>
      </c>
      <c r="AJ20">
        <v>170.76153846153801</v>
      </c>
      <c r="AK20" t="str">
        <f>IF(AND(Table2[[#This Row],[20D EMA]]&gt;Table2[[#This Row],[50D EMA]],Table2[[#This Row],[50D EMA]]&gt;Table2[[#This Row],[200D EMA]]),"Uptrend","Downtrend/NoTrend")</f>
        <v>Uptrend</v>
      </c>
      <c r="AL20">
        <v>0.14000000000000001</v>
      </c>
      <c r="AM20" t="s">
        <v>3188</v>
      </c>
      <c r="AN20">
        <v>3.29</v>
      </c>
      <c r="AO20" t="s">
        <v>3188</v>
      </c>
      <c r="AP20">
        <v>0.204471891003039</v>
      </c>
      <c r="AQ20">
        <f>(Table2[[#This Row],[Sharpe Ratio]]-AVERAGE(Table2[Sharpe Ratio]))/_xlfn.STDEV.P(Table2[Sharpe Ratio])</f>
        <v>1.6684515126545505</v>
      </c>
      <c r="AR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5.6606794866151828</v>
      </c>
      <c r="AS20">
        <f>_xlfn.RANK.AVG(Table2[[#This Row],[1Y Return vs Nifty Z-Score]],Table2[1Y Return vs Nifty Z-Score])</f>
        <v>53</v>
      </c>
      <c r="AT20">
        <f>_xlfn.RANK.AVG(Table2[[#This Row],[6M Return vs Nifty Z-Score]],Table2[6M Return vs Nifty Z-Score])</f>
        <v>45</v>
      </c>
      <c r="AU20">
        <f>_xlfn.RANK.AVG(Table2[[#This Row],[Sharpe Ratio Z-Score]],Table2[Sharpe Ratio Z-Score])</f>
        <v>29</v>
      </c>
      <c r="AV20">
        <f>(Table2[[#This Row],[Rank 1Y]]+Table2[[#This Row],[Rank 6M]]+Table2[[#This Row],[Rank Sharpe]])/3</f>
        <v>42.333333333333336</v>
      </c>
    </row>
    <row r="21" spans="1:48" x14ac:dyDescent="0.3">
      <c r="A21" t="s">
        <v>1036</v>
      </c>
      <c r="B21" t="s">
        <v>1037</v>
      </c>
      <c r="C21" t="s">
        <v>3131</v>
      </c>
      <c r="D21" t="s">
        <v>403</v>
      </c>
      <c r="E21">
        <v>13627.94178728</v>
      </c>
      <c r="F21">
        <v>399.35</v>
      </c>
      <c r="G21">
        <v>107.573242263864</v>
      </c>
      <c r="H21">
        <f>(Table2[[#This Row],[1Y Return vs Nifty]]-AVERAGE(Table2[1Y Return vs Nifty]))/_xlfn.STDEV.P(Table2[1Y Return vs Nifty])</f>
        <v>1.3617072197820306</v>
      </c>
      <c r="I21">
        <v>-0.50954425644960899</v>
      </c>
      <c r="J21">
        <f>(Table2[[#This Row],[1M Return vs Nifty]]-AVERAGE(Table2[1M Return vs Nifty]))/_xlfn.STDEV.P(Table2[1M Return vs Nifty])</f>
        <v>0.11662495466931883</v>
      </c>
      <c r="K21">
        <v>76.718279708465303</v>
      </c>
      <c r="L21">
        <f>(Table2[[#This Row],[6M Return vs Nifty]]-AVERAGE(Table2[6M Return vs Nifty]))/_xlfn.STDEV.P(Table2[6M Return vs Nifty])</f>
        <v>2.1961550174554989</v>
      </c>
      <c r="M21">
        <v>4.1527310853254296</v>
      </c>
      <c r="N21">
        <f>(Table2[[#This Row],[1W Return vs Nifty]]-AVERAGE(Table2[1W Return vs Nifty]))/_xlfn.STDEV.P(Table2[1W Return vs Nifty])</f>
        <v>0.92248372833889547</v>
      </c>
      <c r="O21">
        <v>400.04</v>
      </c>
      <c r="P21">
        <v>372.60778472374301</v>
      </c>
      <c r="Q21">
        <v>277.427039809392</v>
      </c>
      <c r="R21">
        <v>35.181595426495001</v>
      </c>
      <c r="S21" s="1">
        <f>(Table2[[#This Row],[Close Price]]-Table2[[#This Row],[20D EMA]])/Table2[[#This Row],[20D EMA]]</f>
        <v>-1.7248275172482693E-3</v>
      </c>
      <c r="T21" s="1">
        <f>(Table2[[#This Row],[Close Price]]-Table2[[#This Row],[50D EMA]])/Table2[[#This Row],[50D EMA]]</f>
        <v>7.1770414823952466E-2</v>
      </c>
      <c r="U21" s="1">
        <f>(Table2[[#This Row],[Close Price]]-Table2[[#This Row],[200D EMA]])/Table2[[#This Row],[200D EMA]]</f>
        <v>0.43947756597329507</v>
      </c>
      <c r="V21">
        <v>0.53613012749137701</v>
      </c>
      <c r="W21">
        <v>396.5</v>
      </c>
      <c r="X21">
        <v>409</v>
      </c>
      <c r="Y21">
        <v>372</v>
      </c>
      <c r="Z21">
        <v>409</v>
      </c>
      <c r="AA21">
        <v>372</v>
      </c>
      <c r="AB21">
        <v>409</v>
      </c>
      <c r="AC21" s="1">
        <f>(Table2[[#This Row],[Close Price]]/Table2[[#This Row],[Day Low]])-1</f>
        <v>7.187894073140022E-3</v>
      </c>
      <c r="AD21" s="1">
        <f>(Table2[[#This Row],[Day High]]/Table2[[#This Row],[Close Price]])-1</f>
        <v>2.4164266933767387E-2</v>
      </c>
      <c r="AE21" s="1">
        <f>(Table2[[#This Row],[Close Price]]/Table2[[#This Row],[Current Week Low]])-1</f>
        <v>7.3521505376344054E-2</v>
      </c>
      <c r="AF21" s="1">
        <f>(Table2[[#This Row],[Current Week High]]/Table2[[#This Row],[Close Price]])-1</f>
        <v>2.4164266933767387E-2</v>
      </c>
      <c r="AG21" s="1">
        <f>(Table2[[#This Row],[Close Price]]/Table2[[#This Row],[Current Month Low]])-1</f>
        <v>7.3521505376344054E-2</v>
      </c>
      <c r="AH21" s="1">
        <f>(Table2[[#This Row],[Current Month High]]/Table2[[#This Row],[Close Price]])-1</f>
        <v>2.4164266933767387E-2</v>
      </c>
      <c r="AI21">
        <v>12.169775885814399</v>
      </c>
      <c r="AJ21">
        <v>165.613568340538</v>
      </c>
      <c r="AK21" t="str">
        <f>IF(AND(Table2[[#This Row],[20D EMA]]&gt;Table2[[#This Row],[50D EMA]],Table2[[#This Row],[50D EMA]]&gt;Table2[[#This Row],[200D EMA]]),"Uptrend","Downtrend/NoTrend")</f>
        <v>Uptrend</v>
      </c>
      <c r="AL21">
        <v>0.37</v>
      </c>
      <c r="AM21" t="s">
        <v>3188</v>
      </c>
      <c r="AN21">
        <v>-7.65</v>
      </c>
      <c r="AO21" t="s">
        <v>3189</v>
      </c>
      <c r="AP21">
        <v>0.193112546620898</v>
      </c>
      <c r="AQ21">
        <f>(Table2[[#This Row],[Sharpe Ratio]]-AVERAGE(Table2[Sharpe Ratio]))/_xlfn.STDEV.P(Table2[Sharpe Ratio])</f>
        <v>1.53600657506206</v>
      </c>
      <c r="AR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6.132977495307804</v>
      </c>
      <c r="AS21">
        <f>_xlfn.RANK.AVG(Table2[[#This Row],[1Y Return vs Nifty Z-Score]],Table2[1Y Return vs Nifty Z-Score])</f>
        <v>63</v>
      </c>
      <c r="AT21">
        <f>_xlfn.RANK.AVG(Table2[[#This Row],[6M Return vs Nifty Z-Score]],Table2[6M Return vs Nifty Z-Score])</f>
        <v>26</v>
      </c>
      <c r="AU21">
        <f>_xlfn.RANK.AVG(Table2[[#This Row],[Sharpe Ratio Z-Score]],Table2[Sharpe Ratio Z-Score])</f>
        <v>41</v>
      </c>
      <c r="AV21">
        <f>(Table2[[#This Row],[Rank 1Y]]+Table2[[#This Row],[Rank 6M]]+Table2[[#This Row],[Rank Sharpe]])/3</f>
        <v>43.333333333333336</v>
      </c>
    </row>
    <row r="22" spans="1:48" x14ac:dyDescent="0.3">
      <c r="A22" t="s">
        <v>1093</v>
      </c>
      <c r="B22" t="s">
        <v>1094</v>
      </c>
      <c r="C22" t="s">
        <v>3129</v>
      </c>
      <c r="D22" t="s">
        <v>398</v>
      </c>
      <c r="E22">
        <v>12222.532537695</v>
      </c>
      <c r="F22">
        <v>409.25</v>
      </c>
      <c r="G22">
        <v>336.23397910790698</v>
      </c>
      <c r="H22">
        <f>(Table2[[#This Row],[1Y Return vs Nifty]]-AVERAGE(Table2[1Y Return vs Nifty]))/_xlfn.STDEV.P(Table2[1Y Return vs Nifty])</f>
        <v>5.203771758510424</v>
      </c>
      <c r="I22">
        <v>18.871126616624601</v>
      </c>
      <c r="J22">
        <f>(Table2[[#This Row],[1M Return vs Nifty]]-AVERAGE(Table2[1M Return vs Nifty]))/_xlfn.STDEV.P(Table2[1M Return vs Nifty])</f>
        <v>2.2356613097697977</v>
      </c>
      <c r="K22">
        <v>164.70270153113401</v>
      </c>
      <c r="L22">
        <f>(Table2[[#This Row],[6M Return vs Nifty]]-AVERAGE(Table2[6M Return vs Nifty]))/_xlfn.STDEV.P(Table2[6M Return vs Nifty])</f>
        <v>5.0689758109471406</v>
      </c>
      <c r="M22">
        <v>4.7911890321323503</v>
      </c>
      <c r="N22">
        <f>(Table2[[#This Row],[1W Return vs Nifty]]-AVERAGE(Table2[1W Return vs Nifty]))/_xlfn.STDEV.P(Table2[1W Return vs Nifty])</f>
        <v>1.0991728419322528</v>
      </c>
      <c r="O22">
        <v>344.41</v>
      </c>
      <c r="P22">
        <v>299.125607935939</v>
      </c>
      <c r="Q22">
        <v>208.46383410780999</v>
      </c>
      <c r="R22">
        <v>82.397765526000299</v>
      </c>
      <c r="S22" s="1">
        <f>(Table2[[#This Row],[Close Price]]-Table2[[#This Row],[20D EMA]])/Table2[[#This Row],[20D EMA]]</f>
        <v>0.18826398768909142</v>
      </c>
      <c r="T22" s="1">
        <f>(Table2[[#This Row],[Close Price]]-Table2[[#This Row],[50D EMA]])/Table2[[#This Row],[50D EMA]]</f>
        <v>0.36815434433699618</v>
      </c>
      <c r="U22" s="1">
        <f>(Table2[[#This Row],[Close Price]]-Table2[[#This Row],[200D EMA]])/Table2[[#This Row],[200D EMA]]</f>
        <v>0.96317026284928942</v>
      </c>
      <c r="V22">
        <v>1.3058968417852199</v>
      </c>
      <c r="W22">
        <v>367.7</v>
      </c>
      <c r="X22">
        <v>421.6</v>
      </c>
      <c r="Y22">
        <v>329.1</v>
      </c>
      <c r="Z22">
        <v>421.6</v>
      </c>
      <c r="AA22">
        <v>329.1</v>
      </c>
      <c r="AB22">
        <v>421.6</v>
      </c>
      <c r="AC22" s="1">
        <f>(Table2[[#This Row],[Close Price]]/Table2[[#This Row],[Day Low]])-1</f>
        <v>0.11299972803916236</v>
      </c>
      <c r="AD22" s="1">
        <f>(Table2[[#This Row],[Day High]]/Table2[[#This Row],[Close Price]])-1</f>
        <v>3.0177153329260964E-2</v>
      </c>
      <c r="AE22" s="1">
        <f>(Table2[[#This Row],[Close Price]]/Table2[[#This Row],[Current Week Low]])-1</f>
        <v>0.24354299604983276</v>
      </c>
      <c r="AF22" s="1">
        <f>(Table2[[#This Row],[Current Week High]]/Table2[[#This Row],[Close Price]])-1</f>
        <v>3.0177153329260964E-2</v>
      </c>
      <c r="AG22" s="1">
        <f>(Table2[[#This Row],[Close Price]]/Table2[[#This Row],[Current Month Low]])-1</f>
        <v>0.24354299604983276</v>
      </c>
      <c r="AH22" s="1">
        <f>(Table2[[#This Row],[Current Month High]]/Table2[[#This Row],[Close Price]])-1</f>
        <v>3.0177153329260964E-2</v>
      </c>
      <c r="AI22">
        <v>3.0177153329260902</v>
      </c>
      <c r="AJ22">
        <v>370.40229885057403</v>
      </c>
      <c r="AK22" t="str">
        <f>IF(AND(Table2[[#This Row],[20D EMA]]&gt;Table2[[#This Row],[50D EMA]],Table2[[#This Row],[50D EMA]]&gt;Table2[[#This Row],[200D EMA]]),"Uptrend","Downtrend/NoTrend")</f>
        <v>Uptrend</v>
      </c>
      <c r="AL22">
        <v>1.2</v>
      </c>
      <c r="AM22" t="s">
        <v>3188</v>
      </c>
      <c r="AN22">
        <v>30.4</v>
      </c>
      <c r="AO22" t="s">
        <v>3188</v>
      </c>
      <c r="AP22">
        <v>0.13603950393310699</v>
      </c>
      <c r="AQ22">
        <f>(Table2[[#This Row],[Sharpe Ratio]]-AVERAGE(Table2[Sharpe Ratio]))/_xlfn.STDEV.P(Table2[Sharpe Ratio])</f>
        <v>0.87056010890136859</v>
      </c>
      <c r="AR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14.478141830060984</v>
      </c>
      <c r="AS22">
        <f>_xlfn.RANK.AVG(Table2[[#This Row],[1Y Return vs Nifty Z-Score]],Table2[1Y Return vs Nifty Z-Score])</f>
        <v>1</v>
      </c>
      <c r="AT22">
        <f>_xlfn.RANK.AVG(Table2[[#This Row],[6M Return vs Nifty Z-Score]],Table2[6M Return vs Nifty Z-Score])</f>
        <v>2</v>
      </c>
      <c r="AU22">
        <f>_xlfn.RANK.AVG(Table2[[#This Row],[Sharpe Ratio Z-Score]],Table2[Sharpe Ratio Z-Score])</f>
        <v>133</v>
      </c>
      <c r="AV22">
        <f>(Table2[[#This Row],[Rank 1Y]]+Table2[[#This Row],[Rank 6M]]+Table2[[#This Row],[Rank Sharpe]])/3</f>
        <v>45.333333333333336</v>
      </c>
    </row>
    <row r="23" spans="1:48" x14ac:dyDescent="0.3">
      <c r="A23" t="s">
        <v>420</v>
      </c>
      <c r="B23" t="s">
        <v>421</v>
      </c>
      <c r="C23" t="s">
        <v>3129</v>
      </c>
      <c r="D23" t="s">
        <v>422</v>
      </c>
      <c r="E23">
        <v>55614.638922585</v>
      </c>
      <c r="F23">
        <v>4181.05</v>
      </c>
      <c r="G23">
        <v>178.529453169313</v>
      </c>
      <c r="H23">
        <f>(Table2[[#This Row],[1Y Return vs Nifty]]-AVERAGE(Table2[1Y Return vs Nifty]))/_xlfn.STDEV.P(Table2[1Y Return vs Nifty])</f>
        <v>2.5539466286329549</v>
      </c>
      <c r="I23">
        <v>51.826435818732001</v>
      </c>
      <c r="J23">
        <f>(Table2[[#This Row],[1M Return vs Nifty]]-AVERAGE(Table2[1M Return vs Nifty]))/_xlfn.STDEV.P(Table2[1M Return vs Nifty])</f>
        <v>5.8389162615817805</v>
      </c>
      <c r="K23">
        <v>41.945385937758502</v>
      </c>
      <c r="L23">
        <f>(Table2[[#This Row],[6M Return vs Nifty]]-AVERAGE(Table2[6M Return vs Nifty]))/_xlfn.STDEV.P(Table2[6M Return vs Nifty])</f>
        <v>1.0607688865367555</v>
      </c>
      <c r="M23">
        <v>13.481018498399401</v>
      </c>
      <c r="N23">
        <f>(Table2[[#This Row],[1W Return vs Nifty]]-AVERAGE(Table2[1W Return vs Nifty]))/_xlfn.STDEV.P(Table2[1W Return vs Nifty])</f>
        <v>3.5040270274758014</v>
      </c>
      <c r="O23">
        <v>3710.07</v>
      </c>
      <c r="P23">
        <v>3265.0425582549301</v>
      </c>
      <c r="Q23">
        <v>2607.0093766620698</v>
      </c>
      <c r="R23">
        <v>73.702043240205299</v>
      </c>
      <c r="S23" s="1">
        <f>(Table2[[#This Row],[Close Price]]-Table2[[#This Row],[20D EMA]])/Table2[[#This Row],[20D EMA]]</f>
        <v>0.12694639184705409</v>
      </c>
      <c r="T23" s="1">
        <f>(Table2[[#This Row],[Close Price]]-Table2[[#This Row],[50D EMA]])/Table2[[#This Row],[50D EMA]]</f>
        <v>0.28054992405203111</v>
      </c>
      <c r="U23" s="1">
        <f>(Table2[[#This Row],[Close Price]]-Table2[[#This Row],[200D EMA]])/Table2[[#This Row],[200D EMA]]</f>
        <v>0.60377252089261024</v>
      </c>
      <c r="V23">
        <v>2.0860694589581601</v>
      </c>
      <c r="W23">
        <v>4160</v>
      </c>
      <c r="X23">
        <v>4395</v>
      </c>
      <c r="Y23">
        <v>3781.05</v>
      </c>
      <c r="Z23">
        <v>4395</v>
      </c>
      <c r="AA23">
        <v>3690.1</v>
      </c>
      <c r="AB23">
        <v>4395</v>
      </c>
      <c r="AC23" s="1">
        <f>(Table2[[#This Row],[Close Price]]/Table2[[#This Row],[Day Low]])-1</f>
        <v>5.060096153846283E-3</v>
      </c>
      <c r="AD23" s="1">
        <f>(Table2[[#This Row],[Day High]]/Table2[[#This Row],[Close Price]])-1</f>
        <v>5.1171356477439867E-2</v>
      </c>
      <c r="AE23" s="1">
        <f>(Table2[[#This Row],[Close Price]]/Table2[[#This Row],[Current Week Low]])-1</f>
        <v>0.10579071950913099</v>
      </c>
      <c r="AF23" s="1">
        <f>(Table2[[#This Row],[Current Week High]]/Table2[[#This Row],[Close Price]])-1</f>
        <v>5.1171356477439867E-2</v>
      </c>
      <c r="AG23" s="1">
        <f>(Table2[[#This Row],[Close Price]]/Table2[[#This Row],[Current Month Low]])-1</f>
        <v>0.13304517492750878</v>
      </c>
      <c r="AH23" s="1">
        <f>(Table2[[#This Row],[Current Month High]]/Table2[[#This Row],[Close Price]])-1</f>
        <v>5.1171356477439867E-2</v>
      </c>
      <c r="AI23">
        <v>5.1171356477439804</v>
      </c>
      <c r="AJ23">
        <v>207.418844895408</v>
      </c>
      <c r="AK23" t="str">
        <f>IF(AND(Table2[[#This Row],[20D EMA]]&gt;Table2[[#This Row],[50D EMA]],Table2[[#This Row],[50D EMA]]&gt;Table2[[#This Row],[200D EMA]]),"Uptrend","Downtrend/NoTrend")</f>
        <v>Uptrend</v>
      </c>
      <c r="AL23">
        <v>0.9</v>
      </c>
      <c r="AM23" t="s">
        <v>3188</v>
      </c>
      <c r="AN23">
        <v>4.92</v>
      </c>
      <c r="AO23" t="s">
        <v>3188</v>
      </c>
      <c r="AP23">
        <v>0.200438663062943</v>
      </c>
      <c r="AQ23">
        <f>(Table2[[#This Row],[Sharpe Ratio]]-AVERAGE(Table2[Sharpe Ratio]))/_xlfn.STDEV.P(Table2[Sharpe Ratio])</f>
        <v>1.6214258565205455</v>
      </c>
      <c r="AR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14.57908466074784</v>
      </c>
      <c r="AS23">
        <f>_xlfn.RANK.AVG(Table2[[#This Row],[1Y Return vs Nifty Z-Score]],Table2[1Y Return vs Nifty Z-Score])</f>
        <v>19</v>
      </c>
      <c r="AT23">
        <f>_xlfn.RANK.AVG(Table2[[#This Row],[6M Return vs Nifty Z-Score]],Table2[6M Return vs Nifty Z-Score])</f>
        <v>87</v>
      </c>
      <c r="AU23">
        <f>_xlfn.RANK.AVG(Table2[[#This Row],[Sharpe Ratio Z-Score]],Table2[Sharpe Ratio Z-Score])</f>
        <v>35</v>
      </c>
      <c r="AV23">
        <f>(Table2[[#This Row],[Rank 1Y]]+Table2[[#This Row],[Rank 6M]]+Table2[[#This Row],[Rank Sharpe]])/3</f>
        <v>47</v>
      </c>
    </row>
    <row r="24" spans="1:48" x14ac:dyDescent="0.3">
      <c r="A24" t="s">
        <v>1050</v>
      </c>
      <c r="B24" t="s">
        <v>1051</v>
      </c>
      <c r="C24" t="s">
        <v>3133</v>
      </c>
      <c r="D24" t="s">
        <v>51</v>
      </c>
      <c r="E24">
        <v>13132.68535908</v>
      </c>
      <c r="F24">
        <v>297.05</v>
      </c>
      <c r="G24">
        <v>152.60149368549199</v>
      </c>
      <c r="H24">
        <f>(Table2[[#This Row],[1Y Return vs Nifty]]-AVERAGE(Table2[1Y Return vs Nifty]))/_xlfn.STDEV.P(Table2[1Y Return vs Nifty])</f>
        <v>2.1182929389384335</v>
      </c>
      <c r="I24">
        <v>7.4735674282029398</v>
      </c>
      <c r="J24">
        <f>(Table2[[#This Row],[1M Return vs Nifty]]-AVERAGE(Table2[1M Return vs Nifty]))/_xlfn.STDEV.P(Table2[1M Return vs Nifty])</f>
        <v>0.98947935673795273</v>
      </c>
      <c r="K24">
        <v>70.521458589120002</v>
      </c>
      <c r="L24">
        <f>(Table2[[#This Row],[6M Return vs Nifty]]-AVERAGE(Table2[6M Return vs Nifty]))/_xlfn.STDEV.P(Table2[6M Return vs Nifty])</f>
        <v>1.9938196926739857</v>
      </c>
      <c r="M24">
        <v>-0.42635279166208001</v>
      </c>
      <c r="N24">
        <f>(Table2[[#This Row],[1W Return vs Nifty]]-AVERAGE(Table2[1W Return vs Nifty]))/_xlfn.STDEV.P(Table2[1W Return vs Nifty])</f>
        <v>-0.34474816272132169</v>
      </c>
      <c r="O24">
        <v>286.17</v>
      </c>
      <c r="P24">
        <v>257.96585565039697</v>
      </c>
      <c r="Q24">
        <v>193.43162420893199</v>
      </c>
      <c r="R24">
        <v>46.413879801455799</v>
      </c>
      <c r="S24" s="1">
        <f>(Table2[[#This Row],[Close Price]]-Table2[[#This Row],[20D EMA]])/Table2[[#This Row],[20D EMA]]</f>
        <v>3.8019359122200072E-2</v>
      </c>
      <c r="T24" s="1">
        <f>(Table2[[#This Row],[Close Price]]-Table2[[#This Row],[50D EMA]])/Table2[[#This Row],[50D EMA]]</f>
        <v>0.15150898265610405</v>
      </c>
      <c r="U24" s="1">
        <f>(Table2[[#This Row],[Close Price]]-Table2[[#This Row],[200D EMA]])/Table2[[#This Row],[200D EMA]]</f>
        <v>0.53568477344297294</v>
      </c>
      <c r="V24">
        <v>0.77541367432450203</v>
      </c>
      <c r="W24">
        <v>285</v>
      </c>
      <c r="X24">
        <v>306.75</v>
      </c>
      <c r="Y24">
        <v>268</v>
      </c>
      <c r="Z24">
        <v>306.75</v>
      </c>
      <c r="AA24">
        <v>268</v>
      </c>
      <c r="AB24">
        <v>306.75</v>
      </c>
      <c r="AC24" s="1">
        <f>(Table2[[#This Row],[Close Price]]/Table2[[#This Row],[Day Low]])-1</f>
        <v>4.228070175438603E-2</v>
      </c>
      <c r="AD24" s="1">
        <f>(Table2[[#This Row],[Day High]]/Table2[[#This Row],[Close Price]])-1</f>
        <v>3.26544352802558E-2</v>
      </c>
      <c r="AE24" s="1">
        <f>(Table2[[#This Row],[Close Price]]/Table2[[#This Row],[Current Week Low]])-1</f>
        <v>0.10839552238805972</v>
      </c>
      <c r="AF24" s="1">
        <f>(Table2[[#This Row],[Current Week High]]/Table2[[#This Row],[Close Price]])-1</f>
        <v>3.26544352802558E-2</v>
      </c>
      <c r="AG24" s="1">
        <f>(Table2[[#This Row],[Close Price]]/Table2[[#This Row],[Current Month Low]])-1</f>
        <v>0.10839552238805972</v>
      </c>
      <c r="AH24" s="1">
        <f>(Table2[[#This Row],[Current Month High]]/Table2[[#This Row],[Close Price]])-1</f>
        <v>3.26544352802558E-2</v>
      </c>
      <c r="AI24">
        <v>10.6884362901868</v>
      </c>
      <c r="AJ24">
        <v>204.82298614674099</v>
      </c>
      <c r="AK24" t="str">
        <f>IF(AND(Table2[[#This Row],[20D EMA]]&gt;Table2[[#This Row],[50D EMA]],Table2[[#This Row],[50D EMA]]&gt;Table2[[#This Row],[200D EMA]]),"Uptrend","Downtrend/NoTrend")</f>
        <v>Uptrend</v>
      </c>
      <c r="AL24">
        <v>0.37</v>
      </c>
      <c r="AM24" t="s">
        <v>3188</v>
      </c>
      <c r="AN24">
        <v>-6.69</v>
      </c>
      <c r="AO24" t="s">
        <v>3189</v>
      </c>
      <c r="AP24">
        <v>0.16582894700100101</v>
      </c>
      <c r="AQ24">
        <f>(Table2[[#This Row],[Sharpe Ratio]]-AVERAGE(Table2[Sharpe Ratio]))/_xlfn.STDEV.P(Table2[Sharpe Ratio])</f>
        <v>1.2178918558149732</v>
      </c>
      <c r="AR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5.9747356814440238</v>
      </c>
      <c r="AS24">
        <f>_xlfn.RANK.AVG(Table2[[#This Row],[1Y Return vs Nifty Z-Score]],Table2[1Y Return vs Nifty Z-Score])</f>
        <v>35</v>
      </c>
      <c r="AT24">
        <f>_xlfn.RANK.AVG(Table2[[#This Row],[6M Return vs Nifty Z-Score]],Table2[6M Return vs Nifty Z-Score])</f>
        <v>36</v>
      </c>
      <c r="AU24">
        <f>_xlfn.RANK.AVG(Table2[[#This Row],[Sharpe Ratio Z-Score]],Table2[Sharpe Ratio Z-Score])</f>
        <v>81</v>
      </c>
      <c r="AV24">
        <f>(Table2[[#This Row],[Rank 1Y]]+Table2[[#This Row],[Rank 6M]]+Table2[[#This Row],[Rank Sharpe]])/3</f>
        <v>50.666666666666664</v>
      </c>
    </row>
    <row r="25" spans="1:48" x14ac:dyDescent="0.3">
      <c r="A25" t="s">
        <v>499</v>
      </c>
      <c r="B25" t="s">
        <v>500</v>
      </c>
      <c r="C25" t="s">
        <v>3141</v>
      </c>
      <c r="D25" t="s">
        <v>322</v>
      </c>
      <c r="E25">
        <v>43289.942348999997</v>
      </c>
      <c r="F25">
        <v>1654.8</v>
      </c>
      <c r="G25">
        <v>192.26272553865999</v>
      </c>
      <c r="H25">
        <f>(Table2[[#This Row],[1Y Return vs Nifty]]-AVERAGE(Table2[1Y Return vs Nifty]))/_xlfn.STDEV.P(Table2[1Y Return vs Nifty])</f>
        <v>2.7846994876467615</v>
      </c>
      <c r="I25">
        <v>-11.2730326643622</v>
      </c>
      <c r="J25">
        <f>(Table2[[#This Row],[1M Return vs Nifty]]-AVERAGE(Table2[1M Return vs Nifty]))/_xlfn.STDEV.P(Table2[1M Return vs Nifty])</f>
        <v>-1.0602292106711122</v>
      </c>
      <c r="K25">
        <v>36.079185644697198</v>
      </c>
      <c r="L25">
        <f>(Table2[[#This Row],[6M Return vs Nifty]]-AVERAGE(Table2[6M Return vs Nifty]))/_xlfn.STDEV.P(Table2[6M Return vs Nifty])</f>
        <v>0.86922881806123253</v>
      </c>
      <c r="M25">
        <v>1.71943163591855</v>
      </c>
      <c r="N25">
        <f>(Table2[[#This Row],[1W Return vs Nifty]]-AVERAGE(Table2[1W Return vs Nifty]))/_xlfn.STDEV.P(Table2[1W Return vs Nifty])</f>
        <v>0.24908382005499743</v>
      </c>
      <c r="O25">
        <v>1741.48</v>
      </c>
      <c r="P25">
        <v>1900.23836738675</v>
      </c>
      <c r="Q25">
        <v>1596.17896582802</v>
      </c>
      <c r="R25">
        <v>29.739674440591699</v>
      </c>
      <c r="S25" s="1">
        <f>(Table2[[#This Row],[Close Price]]-Table2[[#This Row],[20D EMA]])/Table2[[#This Row],[20D EMA]]</f>
        <v>-4.9773755656108636E-2</v>
      </c>
      <c r="T25" s="1">
        <f>(Table2[[#This Row],[Close Price]]-Table2[[#This Row],[50D EMA]])/Table2[[#This Row],[50D EMA]]</f>
        <v>-0.12916188389790401</v>
      </c>
      <c r="U25" s="1">
        <f>(Table2[[#This Row],[Close Price]]-Table2[[#This Row],[200D EMA]])/Table2[[#This Row],[200D EMA]]</f>
        <v>3.6725853069721578E-2</v>
      </c>
      <c r="V25">
        <v>0.24330184822516299</v>
      </c>
      <c r="W25">
        <v>1620</v>
      </c>
      <c r="X25">
        <v>1670</v>
      </c>
      <c r="Y25">
        <v>1505</v>
      </c>
      <c r="Z25">
        <v>1670</v>
      </c>
      <c r="AA25">
        <v>1505</v>
      </c>
      <c r="AB25">
        <v>1735.5</v>
      </c>
      <c r="AC25" s="1">
        <f>(Table2[[#This Row],[Close Price]]/Table2[[#This Row],[Day Low]])-1</f>
        <v>2.1481481481481435E-2</v>
      </c>
      <c r="AD25" s="1">
        <f>(Table2[[#This Row],[Day High]]/Table2[[#This Row],[Close Price]])-1</f>
        <v>9.1854000483442277E-3</v>
      </c>
      <c r="AE25" s="1">
        <f>(Table2[[#This Row],[Close Price]]/Table2[[#This Row],[Current Week Low]])-1</f>
        <v>9.9534883720930223E-2</v>
      </c>
      <c r="AF25" s="1">
        <f>(Table2[[#This Row],[Current Week High]]/Table2[[#This Row],[Close Price]])-1</f>
        <v>9.1854000483442277E-3</v>
      </c>
      <c r="AG25" s="1">
        <f>(Table2[[#This Row],[Close Price]]/Table2[[#This Row],[Current Month Low]])-1</f>
        <v>9.9534883720930223E-2</v>
      </c>
      <c r="AH25" s="1">
        <f>(Table2[[#This Row],[Current Month High]]/Table2[[#This Row],[Close Price]])-1</f>
        <v>4.8767222625090589E-2</v>
      </c>
      <c r="AI25">
        <v>80.048948513415496</v>
      </c>
      <c r="AJ25">
        <v>279.889807162534</v>
      </c>
      <c r="AK25" t="str">
        <f>IF(AND(Table2[[#This Row],[20D EMA]]&gt;Table2[[#This Row],[50D EMA]],Table2[[#This Row],[50D EMA]]&gt;Table2[[#This Row],[200D EMA]]),"Uptrend","Downtrend/NoTrend")</f>
        <v>Downtrend/NoTrend</v>
      </c>
      <c r="AL25">
        <v>-0.38</v>
      </c>
      <c r="AM25" t="s">
        <v>3189</v>
      </c>
      <c r="AN25">
        <v>-10.36</v>
      </c>
      <c r="AO25" t="s">
        <v>3189</v>
      </c>
      <c r="AP25">
        <v>0.202939095429958</v>
      </c>
      <c r="AQ25">
        <f>(Table2[[#This Row],[Sharpe Ratio]]-AVERAGE(Table2[Sharpe Ratio]))/_xlfn.STDEV.P(Table2[Sharpe Ratio])</f>
        <v>1.6505797933731166</v>
      </c>
      <c r="AR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">
        <f>_xlfn.RANK.AVG(Table2[[#This Row],[1Y Return vs Nifty Z-Score]],Table2[1Y Return vs Nifty Z-Score])</f>
        <v>14</v>
      </c>
      <c r="AT25">
        <f>_xlfn.RANK.AVG(Table2[[#This Row],[6M Return vs Nifty Z-Score]],Table2[6M Return vs Nifty Z-Score])</f>
        <v>113</v>
      </c>
      <c r="AU25">
        <f>_xlfn.RANK.AVG(Table2[[#This Row],[Sharpe Ratio Z-Score]],Table2[Sharpe Ratio Z-Score])</f>
        <v>32</v>
      </c>
      <c r="AV25">
        <f>(Table2[[#This Row],[Rank 1Y]]+Table2[[#This Row],[Rank 6M]]+Table2[[#This Row],[Rank Sharpe]])/3</f>
        <v>53</v>
      </c>
    </row>
    <row r="26" spans="1:48" x14ac:dyDescent="0.3">
      <c r="A26" t="s">
        <v>1258</v>
      </c>
      <c r="B26" t="s">
        <v>1259</v>
      </c>
      <c r="C26" t="s">
        <v>3129</v>
      </c>
      <c r="D26" t="s">
        <v>562</v>
      </c>
      <c r="E26">
        <v>9372.8067900000005</v>
      </c>
      <c r="F26">
        <v>472.25</v>
      </c>
      <c r="G26">
        <v>96.849474880805005</v>
      </c>
      <c r="H26">
        <f>(Table2[[#This Row],[1Y Return vs Nifty]]-AVERAGE(Table2[1Y Return vs Nifty]))/_xlfn.STDEV.P(Table2[1Y Return vs Nifty])</f>
        <v>1.1815214696935736</v>
      </c>
      <c r="I26">
        <v>0.82889599464738195</v>
      </c>
      <c r="J26">
        <f>(Table2[[#This Row],[1M Return vs Nifty]]-AVERAGE(Table2[1M Return vs Nifty]))/_xlfn.STDEV.P(Table2[1M Return vs Nifty])</f>
        <v>0.26296682125272525</v>
      </c>
      <c r="K26">
        <v>43.496460944114297</v>
      </c>
      <c r="L26">
        <f>(Table2[[#This Row],[6M Return vs Nifty]]-AVERAGE(Table2[6M Return vs Nifty]))/_xlfn.STDEV.P(Table2[6M Return vs Nifty])</f>
        <v>1.1114137670532753</v>
      </c>
      <c r="M26">
        <v>-1.1882679089755901</v>
      </c>
      <c r="N26">
        <f>(Table2[[#This Row],[1W Return vs Nifty]]-AVERAGE(Table2[1W Return vs Nifty]))/_xlfn.STDEV.P(Table2[1W Return vs Nifty])</f>
        <v>-0.55560325096132257</v>
      </c>
      <c r="O26">
        <v>460.81</v>
      </c>
      <c r="P26">
        <v>439.65151797239503</v>
      </c>
      <c r="Q26">
        <v>354.25246334282599</v>
      </c>
      <c r="R26">
        <v>58.190004332927302</v>
      </c>
      <c r="S26" s="1">
        <f>(Table2[[#This Row],[Close Price]]-Table2[[#This Row],[20D EMA]])/Table2[[#This Row],[20D EMA]]</f>
        <v>2.4825850133460642E-2</v>
      </c>
      <c r="T26" s="1">
        <f>(Table2[[#This Row],[Close Price]]-Table2[[#This Row],[50D EMA]])/Table2[[#This Row],[50D EMA]]</f>
        <v>7.4146183272479405E-2</v>
      </c>
      <c r="U26" s="1">
        <f>(Table2[[#This Row],[Close Price]]-Table2[[#This Row],[200D EMA]])/Table2[[#This Row],[200D EMA]]</f>
        <v>0.33308882468654144</v>
      </c>
      <c r="V26">
        <v>0.84117076045932604</v>
      </c>
      <c r="W26">
        <v>454.5</v>
      </c>
      <c r="X26">
        <v>478.4</v>
      </c>
      <c r="Y26">
        <v>443.1</v>
      </c>
      <c r="Z26">
        <v>478.4</v>
      </c>
      <c r="AA26">
        <v>443.1</v>
      </c>
      <c r="AB26">
        <v>482.85</v>
      </c>
      <c r="AC26" s="1">
        <f>(Table2[[#This Row],[Close Price]]/Table2[[#This Row],[Day Low]])-1</f>
        <v>3.905390539053899E-2</v>
      </c>
      <c r="AD26" s="1">
        <f>(Table2[[#This Row],[Day High]]/Table2[[#This Row],[Close Price]])-1</f>
        <v>1.3022763366860701E-2</v>
      </c>
      <c r="AE26" s="1">
        <f>(Table2[[#This Row],[Close Price]]/Table2[[#This Row],[Current Week Low]])-1</f>
        <v>6.5786504175129767E-2</v>
      </c>
      <c r="AF26" s="1">
        <f>(Table2[[#This Row],[Current Week High]]/Table2[[#This Row],[Close Price]])-1</f>
        <v>1.3022763366860701E-2</v>
      </c>
      <c r="AG26" s="1">
        <f>(Table2[[#This Row],[Close Price]]/Table2[[#This Row],[Current Month Low]])-1</f>
        <v>6.5786504175129767E-2</v>
      </c>
      <c r="AH26" s="1">
        <f>(Table2[[#This Row],[Current Month High]]/Table2[[#This Row],[Close Price]])-1</f>
        <v>2.2445738485971534E-2</v>
      </c>
      <c r="AI26">
        <v>2.2445738485971498</v>
      </c>
      <c r="AJ26">
        <v>144.056847545219</v>
      </c>
      <c r="AK26" t="str">
        <f>IF(AND(Table2[[#This Row],[20D EMA]]&gt;Table2[[#This Row],[50D EMA]],Table2[[#This Row],[50D EMA]]&gt;Table2[[#This Row],[200D EMA]]),"Uptrend","Downtrend/NoTrend")</f>
        <v>Uptrend</v>
      </c>
      <c r="AL26">
        <v>0.27</v>
      </c>
      <c r="AM26" t="s">
        <v>3188</v>
      </c>
      <c r="AN26">
        <v>3.28</v>
      </c>
      <c r="AO26" t="s">
        <v>3188</v>
      </c>
      <c r="AP26">
        <v>0.34171593191771898</v>
      </c>
      <c r="AQ26">
        <f>(Table2[[#This Row],[Sharpe Ratio]]-AVERAGE(Table2[Sharpe Ratio]))/_xlfn.STDEV.P(Table2[Sharpe Ratio])</f>
        <v>3.2686564032170793</v>
      </c>
      <c r="AR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5.2689552102553314</v>
      </c>
      <c r="AS26">
        <f>_xlfn.RANK.AVG(Table2[[#This Row],[1Y Return vs Nifty Z-Score]],Table2[1Y Return vs Nifty Z-Score])</f>
        <v>78</v>
      </c>
      <c r="AT26">
        <f>_xlfn.RANK.AVG(Table2[[#This Row],[6M Return vs Nifty Z-Score]],Table2[6M Return vs Nifty Z-Score])</f>
        <v>80</v>
      </c>
      <c r="AU26">
        <f>_xlfn.RANK.AVG(Table2[[#This Row],[Sharpe Ratio Z-Score]],Table2[Sharpe Ratio Z-Score])</f>
        <v>1</v>
      </c>
      <c r="AV26">
        <f>(Table2[[#This Row],[Rank 1Y]]+Table2[[#This Row],[Rank 6M]]+Table2[[#This Row],[Rank Sharpe]])/3</f>
        <v>53</v>
      </c>
    </row>
    <row r="27" spans="1:48" x14ac:dyDescent="0.3">
      <c r="A27" t="s">
        <v>320</v>
      </c>
      <c r="B27" t="s">
        <v>321</v>
      </c>
      <c r="C27" t="s">
        <v>3141</v>
      </c>
      <c r="D27" t="s">
        <v>322</v>
      </c>
      <c r="E27">
        <v>82195.734150000004</v>
      </c>
      <c r="F27">
        <v>4086.95</v>
      </c>
      <c r="G27">
        <v>69.086712868097194</v>
      </c>
      <c r="H27">
        <f>(Table2[[#This Row],[1Y Return vs Nifty]]-AVERAGE(Table2[1Y Return vs Nifty]))/_xlfn.STDEV.P(Table2[1Y Return vs Nifty])</f>
        <v>0.71503857062493437</v>
      </c>
      <c r="I27">
        <v>-9.0159514903932898</v>
      </c>
      <c r="J27">
        <f>(Table2[[#This Row],[1M Return vs Nifty]]-AVERAGE(Table2[1M Return vs Nifty]))/_xlfn.STDEV.P(Table2[1M Return vs Nifty])</f>
        <v>-0.81344533536688624</v>
      </c>
      <c r="K27">
        <v>73.414181992712798</v>
      </c>
      <c r="L27">
        <f>(Table2[[#This Row],[6M Return vs Nifty]]-AVERAGE(Table2[6M Return vs Nifty]))/_xlfn.STDEV.P(Table2[6M Return vs Nifty])</f>
        <v>2.0882713668625201</v>
      </c>
      <c r="M27">
        <v>1.62095449074806</v>
      </c>
      <c r="N27">
        <f>(Table2[[#This Row],[1W Return vs Nifty]]-AVERAGE(Table2[1W Return vs Nifty]))/_xlfn.STDEV.P(Table2[1W Return vs Nifty])</f>
        <v>0.22183090609817541</v>
      </c>
      <c r="O27">
        <v>4198.8900000000003</v>
      </c>
      <c r="P27">
        <v>4315.17933448658</v>
      </c>
      <c r="Q27">
        <v>3482.2989729187798</v>
      </c>
      <c r="R27">
        <v>33.286212624277098</v>
      </c>
      <c r="S27" s="1">
        <f>(Table2[[#This Row],[Close Price]]-Table2[[#This Row],[20D EMA]])/Table2[[#This Row],[20D EMA]]</f>
        <v>-2.665942665799783E-2</v>
      </c>
      <c r="T27" s="1">
        <f>(Table2[[#This Row],[Close Price]]-Table2[[#This Row],[50D EMA]])/Table2[[#This Row],[50D EMA]]</f>
        <v>-5.2889884010749913E-2</v>
      </c>
      <c r="U27" s="1">
        <f>(Table2[[#This Row],[Close Price]]-Table2[[#This Row],[200D EMA]])/Table2[[#This Row],[200D EMA]]</f>
        <v>0.17363558723230935</v>
      </c>
      <c r="V27">
        <v>0.44779599167099299</v>
      </c>
      <c r="W27">
        <v>4070.05</v>
      </c>
      <c r="X27">
        <v>4170.8999999999996</v>
      </c>
      <c r="Y27">
        <v>3852.55</v>
      </c>
      <c r="Z27">
        <v>4170.8999999999996</v>
      </c>
      <c r="AA27">
        <v>3852.55</v>
      </c>
      <c r="AB27">
        <v>4246.8</v>
      </c>
      <c r="AC27" s="1">
        <f>(Table2[[#This Row],[Close Price]]/Table2[[#This Row],[Day Low]])-1</f>
        <v>4.1522831414846362E-3</v>
      </c>
      <c r="AD27" s="1">
        <f>(Table2[[#This Row],[Day High]]/Table2[[#This Row],[Close Price]])-1</f>
        <v>2.0540990224984457E-2</v>
      </c>
      <c r="AE27" s="1">
        <f>(Table2[[#This Row],[Close Price]]/Table2[[#This Row],[Current Week Low]])-1</f>
        <v>6.084281839301231E-2</v>
      </c>
      <c r="AF27" s="1">
        <f>(Table2[[#This Row],[Current Week High]]/Table2[[#This Row],[Close Price]])-1</f>
        <v>2.0540990224984457E-2</v>
      </c>
      <c r="AG27" s="1">
        <f>(Table2[[#This Row],[Close Price]]/Table2[[#This Row],[Current Month Low]])-1</f>
        <v>6.084281839301231E-2</v>
      </c>
      <c r="AH27" s="1">
        <f>(Table2[[#This Row],[Current Month High]]/Table2[[#This Row],[Close Price]])-1</f>
        <v>3.9112296455792395E-2</v>
      </c>
      <c r="AI27">
        <v>43.383207526394997</v>
      </c>
      <c r="AJ27">
        <v>134.61251435131999</v>
      </c>
      <c r="AK27" t="str">
        <f>IF(AND(Table2[[#This Row],[20D EMA]]&gt;Table2[[#This Row],[50D EMA]],Table2[[#This Row],[50D EMA]]&gt;Table2[[#This Row],[200D EMA]]),"Uptrend","Downtrend/NoTrend")</f>
        <v>Downtrend/NoTrend</v>
      </c>
      <c r="AL27">
        <v>-0.23</v>
      </c>
      <c r="AM27" t="s">
        <v>3189</v>
      </c>
      <c r="AN27">
        <v>-6.56</v>
      </c>
      <c r="AO27" t="s">
        <v>3189</v>
      </c>
      <c r="AP27">
        <v>0.249717289129153</v>
      </c>
      <c r="AQ27">
        <f>(Table2[[#This Row],[Sharpe Ratio]]-AVERAGE(Table2[Sharpe Ratio]))/_xlfn.STDEV.P(Table2[Sharpe Ratio])</f>
        <v>2.1959928679973748</v>
      </c>
      <c r="AR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">
        <f>_xlfn.RANK.AVG(Table2[[#This Row],[1Y Return vs Nifty Z-Score]],Table2[1Y Return vs Nifty Z-Score])</f>
        <v>132</v>
      </c>
      <c r="AT27">
        <f>_xlfn.RANK.AVG(Table2[[#This Row],[6M Return vs Nifty Z-Score]],Table2[6M Return vs Nifty Z-Score])</f>
        <v>28</v>
      </c>
      <c r="AU27">
        <f>_xlfn.RANK.AVG(Table2[[#This Row],[Sharpe Ratio Z-Score]],Table2[Sharpe Ratio Z-Score])</f>
        <v>9</v>
      </c>
      <c r="AV27">
        <f>(Table2[[#This Row],[Rank 1Y]]+Table2[[#This Row],[Rank 6M]]+Table2[[#This Row],[Rank Sharpe]])/3</f>
        <v>56.333333333333336</v>
      </c>
    </row>
    <row r="28" spans="1:48" x14ac:dyDescent="0.3">
      <c r="A28" t="s">
        <v>1296</v>
      </c>
      <c r="B28" t="s">
        <v>1297</v>
      </c>
      <c r="C28" t="s">
        <v>3141</v>
      </c>
      <c r="D28" t="s">
        <v>276</v>
      </c>
      <c r="E28">
        <v>8809.7238047999999</v>
      </c>
      <c r="F28">
        <v>3757.65</v>
      </c>
      <c r="G28">
        <v>121.488758895483</v>
      </c>
      <c r="H28">
        <f>(Table2[[#This Row],[1Y Return vs Nifty]]-AVERAGE(Table2[1Y Return vs Nifty]))/_xlfn.STDEV.P(Table2[1Y Return vs Nifty])</f>
        <v>1.5955222320414097</v>
      </c>
      <c r="I28">
        <v>8.8984562449585596</v>
      </c>
      <c r="J28">
        <f>(Table2[[#This Row],[1M Return vs Nifty]]-AVERAGE(Table2[1M Return vs Nifty]))/_xlfn.STDEV.P(Table2[1M Return vs Nifty])</f>
        <v>1.1452733034209923</v>
      </c>
      <c r="K28">
        <v>103.056759450445</v>
      </c>
      <c r="L28">
        <f>(Table2[[#This Row],[6M Return vs Nifty]]-AVERAGE(Table2[6M Return vs Nifty]))/_xlfn.STDEV.P(Table2[6M Return vs Nifty])</f>
        <v>3.0561451237065893</v>
      </c>
      <c r="M28">
        <v>-1.2793427378712701</v>
      </c>
      <c r="N28">
        <f>(Table2[[#This Row],[1W Return vs Nifty]]-AVERAGE(Table2[1W Return vs Nifty]))/_xlfn.STDEV.P(Table2[1W Return vs Nifty])</f>
        <v>-0.58080762169352806</v>
      </c>
      <c r="O28">
        <v>3522</v>
      </c>
      <c r="P28">
        <v>3214.7013587667202</v>
      </c>
      <c r="Q28">
        <v>2347.1543334758699</v>
      </c>
      <c r="R28">
        <v>68.834586388736497</v>
      </c>
      <c r="S28" s="1">
        <f>(Table2[[#This Row],[Close Price]]-Table2[[#This Row],[20D EMA]])/Table2[[#This Row],[20D EMA]]</f>
        <v>6.6908006814310084E-2</v>
      </c>
      <c r="T28" s="1">
        <f>(Table2[[#This Row],[Close Price]]-Table2[[#This Row],[50D EMA]])/Table2[[#This Row],[50D EMA]]</f>
        <v>0.16889551489833424</v>
      </c>
      <c r="U28" s="1">
        <f>(Table2[[#This Row],[Close Price]]-Table2[[#This Row],[200D EMA]])/Table2[[#This Row],[200D EMA]]</f>
        <v>0.60093861166570406</v>
      </c>
      <c r="V28">
        <v>1.1408673766601001</v>
      </c>
      <c r="W28">
        <v>3700.95</v>
      </c>
      <c r="X28">
        <v>3836.95</v>
      </c>
      <c r="Y28">
        <v>3393.8</v>
      </c>
      <c r="Z28">
        <v>3836.95</v>
      </c>
      <c r="AA28">
        <v>3393.8</v>
      </c>
      <c r="AB28">
        <v>3988.8</v>
      </c>
      <c r="AC28" s="1">
        <f>(Table2[[#This Row],[Close Price]]/Table2[[#This Row],[Day Low]])-1</f>
        <v>1.5320390710493292E-2</v>
      </c>
      <c r="AD28" s="1">
        <f>(Table2[[#This Row],[Day High]]/Table2[[#This Row],[Close Price]])-1</f>
        <v>2.1103615291472089E-2</v>
      </c>
      <c r="AE28" s="1">
        <f>(Table2[[#This Row],[Close Price]]/Table2[[#This Row],[Current Week Low]])-1</f>
        <v>0.10721020684778115</v>
      </c>
      <c r="AF28" s="1">
        <f>(Table2[[#This Row],[Current Week High]]/Table2[[#This Row],[Close Price]])-1</f>
        <v>2.1103615291472089E-2</v>
      </c>
      <c r="AG28" s="1">
        <f>(Table2[[#This Row],[Close Price]]/Table2[[#This Row],[Current Month Low]])-1</f>
        <v>0.10721020684778115</v>
      </c>
      <c r="AH28" s="1">
        <f>(Table2[[#This Row],[Current Month High]]/Table2[[#This Row],[Close Price]])-1</f>
        <v>6.1514510398786415E-2</v>
      </c>
      <c r="AI28">
        <v>6.3151171609915702</v>
      </c>
      <c r="AJ28">
        <v>195.877952755905</v>
      </c>
      <c r="AK28" t="str">
        <f>IF(AND(Table2[[#This Row],[20D EMA]]&gt;Table2[[#This Row],[50D EMA]],Table2[[#This Row],[50D EMA]]&gt;Table2[[#This Row],[200D EMA]]),"Uptrend","Downtrend/NoTrend")</f>
        <v>Uptrend</v>
      </c>
      <c r="AL28">
        <v>0.48</v>
      </c>
      <c r="AM28" t="s">
        <v>3188</v>
      </c>
      <c r="AN28">
        <v>15.65</v>
      </c>
      <c r="AO28" t="s">
        <v>3188</v>
      </c>
      <c r="AP28">
        <v>0.14709442149365801</v>
      </c>
      <c r="AQ28">
        <f>(Table2[[#This Row],[Sharpe Ratio]]-AVERAGE(Table2[Sharpe Ratio]))/_xlfn.STDEV.P(Table2[Sharpe Ratio])</f>
        <v>0.99945556423233395</v>
      </c>
      <c r="AR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6.2155886017077977</v>
      </c>
      <c r="AS28">
        <f>_xlfn.RANK.AVG(Table2[[#This Row],[1Y Return vs Nifty Z-Score]],Table2[1Y Return vs Nifty Z-Score])</f>
        <v>52</v>
      </c>
      <c r="AT28">
        <f>_xlfn.RANK.AVG(Table2[[#This Row],[6M Return vs Nifty Z-Score]],Table2[6M Return vs Nifty Z-Score])</f>
        <v>9</v>
      </c>
      <c r="AU28">
        <f>_xlfn.RANK.AVG(Table2[[#This Row],[Sharpe Ratio Z-Score]],Table2[Sharpe Ratio Z-Score])</f>
        <v>109</v>
      </c>
      <c r="AV28">
        <f>(Table2[[#This Row],[Rank 1Y]]+Table2[[#This Row],[Rank 6M]]+Table2[[#This Row],[Rank Sharpe]])/3</f>
        <v>56.666666666666664</v>
      </c>
    </row>
    <row r="29" spans="1:48" x14ac:dyDescent="0.3">
      <c r="A29" t="s">
        <v>799</v>
      </c>
      <c r="B29" t="s">
        <v>800</v>
      </c>
      <c r="C29" t="s">
        <v>3143</v>
      </c>
      <c r="D29" t="s">
        <v>276</v>
      </c>
      <c r="E29">
        <v>20447.1492586799</v>
      </c>
      <c r="F29">
        <v>507.2</v>
      </c>
      <c r="G29">
        <v>126.586996395434</v>
      </c>
      <c r="H29">
        <f>(Table2[[#This Row],[1Y Return vs Nifty]]-AVERAGE(Table2[1Y Return vs Nifty]))/_xlfn.STDEV.P(Table2[1Y Return vs Nifty])</f>
        <v>1.6811852005900363</v>
      </c>
      <c r="I29">
        <v>5.36115789868263</v>
      </c>
      <c r="J29">
        <f>(Table2[[#This Row],[1M Return vs Nifty]]-AVERAGE(Table2[1M Return vs Nifty]))/_xlfn.STDEV.P(Table2[1M Return vs Nifty])</f>
        <v>0.7585135341805318</v>
      </c>
      <c r="K29">
        <v>70.941436764442003</v>
      </c>
      <c r="L29">
        <f>(Table2[[#This Row],[6M Return vs Nifty]]-AVERAGE(Table2[6M Return vs Nifty]))/_xlfn.STDEV.P(Table2[6M Return vs Nifty])</f>
        <v>2.0075325978665601</v>
      </c>
      <c r="M29">
        <v>-7.1996438825417899</v>
      </c>
      <c r="N29">
        <f>(Table2[[#This Row],[1W Return vs Nifty]]-AVERAGE(Table2[1W Return vs Nifty]))/_xlfn.STDEV.P(Table2[1W Return vs Nifty])</f>
        <v>-2.2192127299534077</v>
      </c>
      <c r="O29">
        <v>519.12</v>
      </c>
      <c r="P29">
        <v>467.39800828931902</v>
      </c>
      <c r="Q29">
        <v>338.97847642174099</v>
      </c>
      <c r="R29">
        <v>52.924979093697203</v>
      </c>
      <c r="S29" s="1">
        <f>(Table2[[#This Row],[Close Price]]-Table2[[#This Row],[20D EMA]])/Table2[[#This Row],[20D EMA]]</f>
        <v>-2.2961935583294835E-2</v>
      </c>
      <c r="T29" s="1">
        <f>(Table2[[#This Row],[Close Price]]-Table2[[#This Row],[50D EMA]])/Table2[[#This Row],[50D EMA]]</f>
        <v>8.5156528279520527E-2</v>
      </c>
      <c r="U29" s="1">
        <f>(Table2[[#This Row],[Close Price]]-Table2[[#This Row],[200D EMA]])/Table2[[#This Row],[200D EMA]]</f>
        <v>0.49626019136673954</v>
      </c>
      <c r="V29">
        <v>0.47596196031606702</v>
      </c>
      <c r="W29">
        <v>502.4</v>
      </c>
      <c r="X29">
        <v>524</v>
      </c>
      <c r="Y29">
        <v>483.3</v>
      </c>
      <c r="Z29">
        <v>553.95000000000005</v>
      </c>
      <c r="AA29">
        <v>483.3</v>
      </c>
      <c r="AB29">
        <v>577.54999999999995</v>
      </c>
      <c r="AC29" s="1">
        <f>(Table2[[#This Row],[Close Price]]/Table2[[#This Row],[Day Low]])-1</f>
        <v>9.5541401273886439E-3</v>
      </c>
      <c r="AD29" s="1">
        <f>(Table2[[#This Row],[Day High]]/Table2[[#This Row],[Close Price]])-1</f>
        <v>3.3123028391167209E-2</v>
      </c>
      <c r="AE29" s="1">
        <f>(Table2[[#This Row],[Close Price]]/Table2[[#This Row],[Current Week Low]])-1</f>
        <v>4.9451686323194632E-2</v>
      </c>
      <c r="AF29" s="1">
        <f>(Table2[[#This Row],[Current Week High]]/Table2[[#This Row],[Close Price]])-1</f>
        <v>9.2172712933753953E-2</v>
      </c>
      <c r="AG29" s="1">
        <f>(Table2[[#This Row],[Close Price]]/Table2[[#This Row],[Current Month Low]])-1</f>
        <v>4.9451686323194632E-2</v>
      </c>
      <c r="AH29" s="1">
        <f>(Table2[[#This Row],[Current Month High]]/Table2[[#This Row],[Close Price]])-1</f>
        <v>0.13870268138801256</v>
      </c>
      <c r="AI29">
        <v>15.2208201892744</v>
      </c>
      <c r="AJ29">
        <v>178.681318681318</v>
      </c>
      <c r="AK29" t="str">
        <f>IF(AND(Table2[[#This Row],[20D EMA]]&gt;Table2[[#This Row],[50D EMA]],Table2[[#This Row],[50D EMA]]&gt;Table2[[#This Row],[200D EMA]]),"Uptrend","Downtrend/NoTrend")</f>
        <v>Uptrend</v>
      </c>
      <c r="AL29">
        <v>0.78</v>
      </c>
      <c r="AM29" t="s">
        <v>3188</v>
      </c>
      <c r="AN29">
        <v>-2.13</v>
      </c>
      <c r="AO29" t="s">
        <v>3189</v>
      </c>
      <c r="AP29">
        <v>0.155914065825872</v>
      </c>
      <c r="AQ29">
        <f>(Table2[[#This Row],[Sharpe Ratio]]-AVERAGE(Table2[Sharpe Ratio]))/_xlfn.STDEV.P(Table2[Sharpe Ratio])</f>
        <v>1.1022887211356973</v>
      </c>
      <c r="AR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3.3303073238194179</v>
      </c>
      <c r="AS29">
        <f>_xlfn.RANK.AVG(Table2[[#This Row],[1Y Return vs Nifty Z-Score]],Table2[1Y Return vs Nifty Z-Score])</f>
        <v>50</v>
      </c>
      <c r="AT29">
        <f>_xlfn.RANK.AVG(Table2[[#This Row],[6M Return vs Nifty Z-Score]],Table2[6M Return vs Nifty Z-Score])</f>
        <v>35</v>
      </c>
      <c r="AU29">
        <f>_xlfn.RANK.AVG(Table2[[#This Row],[Sharpe Ratio Z-Score]],Table2[Sharpe Ratio Z-Score])</f>
        <v>98</v>
      </c>
      <c r="AV29">
        <f>(Table2[[#This Row],[Rank 1Y]]+Table2[[#This Row],[Rank 6M]]+Table2[[#This Row],[Rank Sharpe]])/3</f>
        <v>61</v>
      </c>
    </row>
    <row r="30" spans="1:48" x14ac:dyDescent="0.3">
      <c r="A30" t="s">
        <v>1406</v>
      </c>
      <c r="B30" t="s">
        <v>1407</v>
      </c>
      <c r="C30" t="s">
        <v>3142</v>
      </c>
      <c r="D30" t="s">
        <v>135</v>
      </c>
      <c r="E30">
        <v>7852.5134743500003</v>
      </c>
      <c r="F30">
        <v>257</v>
      </c>
      <c r="G30">
        <v>160.085114428103</v>
      </c>
      <c r="H30">
        <f>(Table2[[#This Row],[1Y Return vs Nifty]]-AVERAGE(Table2[1Y Return vs Nifty]))/_xlfn.STDEV.P(Table2[1Y Return vs Nifty])</f>
        <v>2.2440362312645168</v>
      </c>
      <c r="I30">
        <v>11.219722342779001</v>
      </c>
      <c r="J30">
        <f>(Table2[[#This Row],[1M Return vs Nifty]]-AVERAGE(Table2[1M Return vs Nifty]))/_xlfn.STDEV.P(Table2[1M Return vs Nifty])</f>
        <v>1.3990750053000305</v>
      </c>
      <c r="K30">
        <v>44.162637102267603</v>
      </c>
      <c r="L30">
        <f>(Table2[[#This Row],[6M Return vs Nifty]]-AVERAGE(Table2[6M Return vs Nifty]))/_xlfn.STDEV.P(Table2[6M Return vs Nifty])</f>
        <v>1.1331653985310435</v>
      </c>
      <c r="M30">
        <v>5.6492965905084098</v>
      </c>
      <c r="N30">
        <f>(Table2[[#This Row],[1W Return vs Nifty]]-AVERAGE(Table2[1W Return vs Nifty]))/_xlfn.STDEV.P(Table2[1W Return vs Nifty])</f>
        <v>1.3366485670219086</v>
      </c>
      <c r="O30">
        <v>248.87</v>
      </c>
      <c r="P30">
        <v>233.959424928148</v>
      </c>
      <c r="Q30">
        <v>184.79020526088999</v>
      </c>
      <c r="R30">
        <v>72.970351040512597</v>
      </c>
      <c r="S30" s="1">
        <f>(Table2[[#This Row],[Close Price]]-Table2[[#This Row],[20D EMA]])/Table2[[#This Row],[20D EMA]]</f>
        <v>3.2667657813316167E-2</v>
      </c>
      <c r="T30" s="1">
        <f>(Table2[[#This Row],[Close Price]]-Table2[[#This Row],[50D EMA]])/Table2[[#This Row],[50D EMA]]</f>
        <v>9.8481072429238814E-2</v>
      </c>
      <c r="U30" s="1">
        <f>(Table2[[#This Row],[Close Price]]-Table2[[#This Row],[200D EMA]])/Table2[[#This Row],[200D EMA]]</f>
        <v>0.39076635386146674</v>
      </c>
      <c r="V30">
        <v>0.88981705232306196</v>
      </c>
      <c r="W30">
        <v>255.05</v>
      </c>
      <c r="X30">
        <v>267</v>
      </c>
      <c r="Y30">
        <v>240.2</v>
      </c>
      <c r="Z30">
        <v>269.95</v>
      </c>
      <c r="AA30">
        <v>240.2</v>
      </c>
      <c r="AB30">
        <v>269.95</v>
      </c>
      <c r="AC30" s="1">
        <f>(Table2[[#This Row],[Close Price]]/Table2[[#This Row],[Day Low]])-1</f>
        <v>7.6455596941775728E-3</v>
      </c>
      <c r="AD30" s="1">
        <f>(Table2[[#This Row],[Day High]]/Table2[[#This Row],[Close Price]])-1</f>
        <v>3.8910505836575959E-2</v>
      </c>
      <c r="AE30" s="1">
        <f>(Table2[[#This Row],[Close Price]]/Table2[[#This Row],[Current Week Low]])-1</f>
        <v>6.9941715237302304E-2</v>
      </c>
      <c r="AF30" s="1">
        <f>(Table2[[#This Row],[Current Week High]]/Table2[[#This Row],[Close Price]])-1</f>
        <v>5.0389105058365802E-2</v>
      </c>
      <c r="AG30" s="1">
        <f>(Table2[[#This Row],[Close Price]]/Table2[[#This Row],[Current Month Low]])-1</f>
        <v>6.9941715237302304E-2</v>
      </c>
      <c r="AH30" s="1">
        <f>(Table2[[#This Row],[Current Month High]]/Table2[[#This Row],[Close Price]])-1</f>
        <v>5.0389105058365802E-2</v>
      </c>
      <c r="AI30">
        <v>5.0389105058365802</v>
      </c>
      <c r="AJ30">
        <v>205.40701128936399</v>
      </c>
      <c r="AK30" t="str">
        <f>IF(AND(Table2[[#This Row],[20D EMA]]&gt;Table2[[#This Row],[50D EMA]],Table2[[#This Row],[50D EMA]]&gt;Table2[[#This Row],[200D EMA]]),"Uptrend","Downtrend/NoTrend")</f>
        <v>Uptrend</v>
      </c>
      <c r="AL30">
        <v>0.34</v>
      </c>
      <c r="AM30" t="s">
        <v>3188</v>
      </c>
      <c r="AN30">
        <v>9.17</v>
      </c>
      <c r="AO30" t="s">
        <v>3188</v>
      </c>
      <c r="AP30">
        <v>0.16965108255984601</v>
      </c>
      <c r="AQ30">
        <f>(Table2[[#This Row],[Sharpe Ratio]]-AVERAGE(Table2[Sharpe Ratio]))/_xlfn.STDEV.P(Table2[Sharpe Ratio])</f>
        <v>1.2624562680320321</v>
      </c>
      <c r="AR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7.3753814701495317</v>
      </c>
      <c r="AS30">
        <f>_xlfn.RANK.AVG(Table2[[#This Row],[1Y Return vs Nifty Z-Score]],Table2[1Y Return vs Nifty Z-Score])</f>
        <v>28</v>
      </c>
      <c r="AT30">
        <f>_xlfn.RANK.AVG(Table2[[#This Row],[6M Return vs Nifty Z-Score]],Table2[6M Return vs Nifty Z-Score])</f>
        <v>78</v>
      </c>
      <c r="AU30">
        <f>_xlfn.RANK.AVG(Table2[[#This Row],[Sharpe Ratio Z-Score]],Table2[Sharpe Ratio Z-Score])</f>
        <v>78</v>
      </c>
      <c r="AV30">
        <f>(Table2[[#This Row],[Rank 1Y]]+Table2[[#This Row],[Rank 6M]]+Table2[[#This Row],[Rank Sharpe]])/3</f>
        <v>61.333333333333336</v>
      </c>
    </row>
    <row r="31" spans="1:48" x14ac:dyDescent="0.3">
      <c r="A31" t="s">
        <v>842</v>
      </c>
      <c r="B31" t="s">
        <v>843</v>
      </c>
      <c r="C31" t="s">
        <v>3141</v>
      </c>
      <c r="D31" t="s">
        <v>322</v>
      </c>
      <c r="E31">
        <v>19011.62268</v>
      </c>
      <c r="F31">
        <v>1636.35</v>
      </c>
      <c r="G31">
        <v>80.221783715251902</v>
      </c>
      <c r="H31">
        <f>(Table2[[#This Row],[1Y Return vs Nifty]]-AVERAGE(Table2[1Y Return vs Nifty]))/_xlfn.STDEV.P(Table2[1Y Return vs Nifty])</f>
        <v>0.90213523369245729</v>
      </c>
      <c r="I31">
        <v>-9.5651521744897803</v>
      </c>
      <c r="J31">
        <f>(Table2[[#This Row],[1M Return vs Nifty]]-AVERAGE(Table2[1M Return vs Nifty]))/_xlfn.STDEV.P(Table2[1M Return vs Nifty])</f>
        <v>-0.87349362902339556</v>
      </c>
      <c r="K31">
        <v>72.043019692661005</v>
      </c>
      <c r="L31">
        <f>(Table2[[#This Row],[6M Return vs Nifty]]-AVERAGE(Table2[6M Return vs Nifty]))/_xlfn.STDEV.P(Table2[6M Return vs Nifty])</f>
        <v>2.0435009008500273</v>
      </c>
      <c r="M31">
        <v>2.7998405875216101</v>
      </c>
      <c r="N31">
        <f>(Table2[[#This Row],[1W Return vs Nifty]]-AVERAGE(Table2[1W Return vs Nifty]))/_xlfn.STDEV.P(Table2[1W Return vs Nifty])</f>
        <v>0.54808002008945844</v>
      </c>
      <c r="O31">
        <v>1715.3</v>
      </c>
      <c r="P31">
        <v>1807.6518079462001</v>
      </c>
      <c r="Q31">
        <v>1487.8035085915999</v>
      </c>
      <c r="R31">
        <v>33.038783204371398</v>
      </c>
      <c r="S31" s="1">
        <f>(Table2[[#This Row],[Close Price]]-Table2[[#This Row],[20D EMA]])/Table2[[#This Row],[20D EMA]]</f>
        <v>-4.6026934064012155E-2</v>
      </c>
      <c r="T31" s="1">
        <f>(Table2[[#This Row],[Close Price]]-Table2[[#This Row],[50D EMA]])/Table2[[#This Row],[50D EMA]]</f>
        <v>-9.4764825390144206E-2</v>
      </c>
      <c r="U31" s="1">
        <f>(Table2[[#This Row],[Close Price]]-Table2[[#This Row],[200D EMA]])/Table2[[#This Row],[200D EMA]]</f>
        <v>9.9842815634316281E-2</v>
      </c>
      <c r="V31">
        <v>0.59231239711307704</v>
      </c>
      <c r="W31">
        <v>1626.1</v>
      </c>
      <c r="X31">
        <v>1706.35</v>
      </c>
      <c r="Y31">
        <v>1501</v>
      </c>
      <c r="Z31">
        <v>1706.35</v>
      </c>
      <c r="AA31">
        <v>1501</v>
      </c>
      <c r="AB31">
        <v>1733.1</v>
      </c>
      <c r="AC31" s="1">
        <f>(Table2[[#This Row],[Close Price]]/Table2[[#This Row],[Day Low]])-1</f>
        <v>6.3034253735931856E-3</v>
      </c>
      <c r="AD31" s="1">
        <f>(Table2[[#This Row],[Day High]]/Table2[[#This Row],[Close Price]])-1</f>
        <v>4.2778134262229983E-2</v>
      </c>
      <c r="AE31" s="1">
        <f>(Table2[[#This Row],[Close Price]]/Table2[[#This Row],[Current Week Low]])-1</f>
        <v>9.0173217854763399E-2</v>
      </c>
      <c r="AF31" s="1">
        <f>(Table2[[#This Row],[Current Week High]]/Table2[[#This Row],[Close Price]])-1</f>
        <v>4.2778134262229983E-2</v>
      </c>
      <c r="AG31" s="1">
        <f>(Table2[[#This Row],[Close Price]]/Table2[[#This Row],[Current Month Low]])-1</f>
        <v>9.0173217854763399E-2</v>
      </c>
      <c r="AH31" s="1">
        <f>(Table2[[#This Row],[Current Month High]]/Table2[[#This Row],[Close Price]])-1</f>
        <v>5.9125492712439165E-2</v>
      </c>
      <c r="AI31">
        <v>73.178109817581799</v>
      </c>
      <c r="AJ31">
        <v>152.40629338269301</v>
      </c>
      <c r="AK31" t="str">
        <f>IF(AND(Table2[[#This Row],[20D EMA]]&gt;Table2[[#This Row],[50D EMA]],Table2[[#This Row],[50D EMA]]&gt;Table2[[#This Row],[200D EMA]]),"Uptrend","Downtrend/NoTrend")</f>
        <v>Downtrend/NoTrend</v>
      </c>
      <c r="AL31">
        <v>-0.36</v>
      </c>
      <c r="AM31" t="s">
        <v>3189</v>
      </c>
      <c r="AN31">
        <v>-11.82</v>
      </c>
      <c r="AO31" t="s">
        <v>3189</v>
      </c>
      <c r="AP31">
        <v>0.18269385878310501</v>
      </c>
      <c r="AQ31">
        <f>(Table2[[#This Row],[Sharpe Ratio]]-AVERAGE(Table2[Sharpe Ratio]))/_xlfn.STDEV.P(Table2[Sharpe Ratio])</f>
        <v>1.414529277248852</v>
      </c>
      <c r="AR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">
        <f>_xlfn.RANK.AVG(Table2[[#This Row],[1Y Return vs Nifty Z-Score]],Table2[1Y Return vs Nifty Z-Score])</f>
        <v>109</v>
      </c>
      <c r="AT31">
        <f>_xlfn.RANK.AVG(Table2[[#This Row],[6M Return vs Nifty Z-Score]],Table2[6M Return vs Nifty Z-Score])</f>
        <v>33</v>
      </c>
      <c r="AU31">
        <f>_xlfn.RANK.AVG(Table2[[#This Row],[Sharpe Ratio Z-Score]],Table2[Sharpe Ratio Z-Score])</f>
        <v>57</v>
      </c>
      <c r="AV31">
        <f>(Table2[[#This Row],[Rank 1Y]]+Table2[[#This Row],[Rank 6M]]+Table2[[#This Row],[Rank Sharpe]])/3</f>
        <v>66.333333333333329</v>
      </c>
    </row>
    <row r="32" spans="1:48" x14ac:dyDescent="0.3">
      <c r="A32" t="s">
        <v>872</v>
      </c>
      <c r="B32" t="s">
        <v>873</v>
      </c>
      <c r="C32" t="s">
        <v>3128</v>
      </c>
      <c r="D32" t="s">
        <v>287</v>
      </c>
      <c r="E32">
        <v>18103.663893770001</v>
      </c>
      <c r="F32">
        <v>1269.5</v>
      </c>
      <c r="G32">
        <v>157.554260084915</v>
      </c>
      <c r="H32">
        <f>(Table2[[#This Row],[1Y Return vs Nifty]]-AVERAGE(Table2[1Y Return vs Nifty]))/_xlfn.STDEV.P(Table2[1Y Return vs Nifty])</f>
        <v>2.2015116340868151</v>
      </c>
      <c r="I32">
        <v>13.830568246476799</v>
      </c>
      <c r="J32">
        <f>(Table2[[#This Row],[1M Return vs Nifty]]-AVERAGE(Table2[1M Return vs Nifty]))/_xlfn.STDEV.P(Table2[1M Return vs Nifty])</f>
        <v>1.6845386728754979</v>
      </c>
      <c r="K32">
        <v>42.418467687659302</v>
      </c>
      <c r="L32">
        <f>(Table2[[#This Row],[6M Return vs Nifty]]-AVERAGE(Table2[6M Return vs Nifty]))/_xlfn.STDEV.P(Table2[6M Return vs Nifty])</f>
        <v>1.0762157015522094</v>
      </c>
      <c r="M32">
        <v>-0.36985701688049699</v>
      </c>
      <c r="N32">
        <f>(Table2[[#This Row],[1W Return vs Nifty]]-AVERAGE(Table2[1W Return vs Nifty]))/_xlfn.STDEV.P(Table2[1W Return vs Nifty])</f>
        <v>-0.32911332190235915</v>
      </c>
      <c r="O32">
        <v>1255.0899999999999</v>
      </c>
      <c r="P32">
        <v>1166.5239331725099</v>
      </c>
      <c r="Q32">
        <v>936.88687160024404</v>
      </c>
      <c r="R32">
        <v>52.600338829904402</v>
      </c>
      <c r="S32" s="1">
        <f>(Table2[[#This Row],[Close Price]]-Table2[[#This Row],[20D EMA]])/Table2[[#This Row],[20D EMA]]</f>
        <v>1.1481248356691618E-2</v>
      </c>
      <c r="T32" s="1">
        <f>(Table2[[#This Row],[Close Price]]-Table2[[#This Row],[50D EMA]])/Table2[[#This Row],[50D EMA]]</f>
        <v>8.8276000088085269E-2</v>
      </c>
      <c r="U32" s="1">
        <f>(Table2[[#This Row],[Close Price]]-Table2[[#This Row],[200D EMA]])/Table2[[#This Row],[200D EMA]]</f>
        <v>0.35501952101392786</v>
      </c>
      <c r="V32">
        <v>2.15553217290178</v>
      </c>
      <c r="W32">
        <v>1244.05</v>
      </c>
      <c r="X32">
        <v>1314.9</v>
      </c>
      <c r="Y32">
        <v>1232.0999999999999</v>
      </c>
      <c r="Z32">
        <v>1368</v>
      </c>
      <c r="AA32">
        <v>1232.0999999999999</v>
      </c>
      <c r="AB32">
        <v>1368</v>
      </c>
      <c r="AC32" s="1">
        <f>(Table2[[#This Row],[Close Price]]/Table2[[#This Row],[Day Low]])-1</f>
        <v>2.0457377115067787E-2</v>
      </c>
      <c r="AD32" s="1">
        <f>(Table2[[#This Row],[Day High]]/Table2[[#This Row],[Close Price]])-1</f>
        <v>3.5762111067349389E-2</v>
      </c>
      <c r="AE32" s="1">
        <f>(Table2[[#This Row],[Close Price]]/Table2[[#This Row],[Current Week Low]])-1</f>
        <v>3.0354679003327778E-2</v>
      </c>
      <c r="AF32" s="1">
        <f>(Table2[[#This Row],[Current Week High]]/Table2[[#This Row],[Close Price]])-1</f>
        <v>7.7589602205592856E-2</v>
      </c>
      <c r="AG32" s="1">
        <f>(Table2[[#This Row],[Close Price]]/Table2[[#This Row],[Current Month Low]])-1</f>
        <v>3.0354679003327778E-2</v>
      </c>
      <c r="AH32" s="1">
        <f>(Table2[[#This Row],[Current Month High]]/Table2[[#This Row],[Close Price]])-1</f>
        <v>7.7589602205592856E-2</v>
      </c>
      <c r="AI32">
        <v>21.937770775895999</v>
      </c>
      <c r="AJ32">
        <v>189.98914967734501</v>
      </c>
      <c r="AK32" t="str">
        <f>IF(AND(Table2[[#This Row],[20D EMA]]&gt;Table2[[#This Row],[50D EMA]],Table2[[#This Row],[50D EMA]]&gt;Table2[[#This Row],[200D EMA]]),"Uptrend","Downtrend/NoTrend")</f>
        <v>Uptrend</v>
      </c>
      <c r="AL32">
        <v>0.16</v>
      </c>
      <c r="AM32" t="s">
        <v>3188</v>
      </c>
      <c r="AN32">
        <v>-4.05</v>
      </c>
      <c r="AO32" t="s">
        <v>3189</v>
      </c>
      <c r="AP32">
        <v>0.162420466728422</v>
      </c>
      <c r="AQ32">
        <f>(Table2[[#This Row],[Sharpe Ratio]]-AVERAGE(Table2[Sharpe Ratio]))/_xlfn.STDEV.P(Table2[Sharpe Ratio])</f>
        <v>1.178150481506725</v>
      </c>
      <c r="AR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5.8113031681188874</v>
      </c>
      <c r="AS32">
        <f>_xlfn.RANK.AVG(Table2[[#This Row],[1Y Return vs Nifty Z-Score]],Table2[1Y Return vs Nifty Z-Score])</f>
        <v>31</v>
      </c>
      <c r="AT32">
        <f>_xlfn.RANK.AVG(Table2[[#This Row],[6M Return vs Nifty Z-Score]],Table2[6M Return vs Nifty Z-Score])</f>
        <v>85</v>
      </c>
      <c r="AU32">
        <f>_xlfn.RANK.AVG(Table2[[#This Row],[Sharpe Ratio Z-Score]],Table2[Sharpe Ratio Z-Score])</f>
        <v>91</v>
      </c>
      <c r="AV32">
        <f>(Table2[[#This Row],[Rank 1Y]]+Table2[[#This Row],[Rank 6M]]+Table2[[#This Row],[Rank Sharpe]])/3</f>
        <v>69</v>
      </c>
    </row>
    <row r="33" spans="1:48" x14ac:dyDescent="0.3">
      <c r="A33" t="s">
        <v>1435</v>
      </c>
      <c r="B33" t="s">
        <v>1436</v>
      </c>
      <c r="C33" t="s">
        <v>3132</v>
      </c>
      <c r="D33" t="s">
        <v>48</v>
      </c>
      <c r="E33">
        <v>7401.0962091499996</v>
      </c>
      <c r="F33">
        <v>554.1</v>
      </c>
      <c r="G33">
        <v>73.642771817414001</v>
      </c>
      <c r="H33">
        <f>(Table2[[#This Row],[1Y Return vs Nifty]]-AVERAGE(Table2[1Y Return vs Nifty]))/_xlfn.STDEV.P(Table2[1Y Return vs Nifty])</f>
        <v>0.79159160184106847</v>
      </c>
      <c r="I33">
        <v>-0.26611393404292499</v>
      </c>
      <c r="J33">
        <f>(Table2[[#This Row],[1M Return vs Nifty]]-AVERAGE(Table2[1M Return vs Nifty]))/_xlfn.STDEV.P(Table2[1M Return vs Nifty])</f>
        <v>0.14324104585067482</v>
      </c>
      <c r="K33">
        <v>63.069193262618001</v>
      </c>
      <c r="L33">
        <f>(Table2[[#This Row],[6M Return vs Nifty]]-AVERAGE(Table2[6M Return vs Nifty]))/_xlfn.STDEV.P(Table2[6M Return vs Nifty])</f>
        <v>1.7504922678289228</v>
      </c>
      <c r="M33">
        <v>0.170263637752219</v>
      </c>
      <c r="N33">
        <f>(Table2[[#This Row],[1W Return vs Nifty]]-AVERAGE(Table2[1W Return vs Nifty]))/_xlfn.STDEV.P(Table2[1W Return vs Nifty])</f>
        <v>-0.17963841885227769</v>
      </c>
      <c r="O33">
        <v>560.54</v>
      </c>
      <c r="P33">
        <v>551.86341395273496</v>
      </c>
      <c r="Q33">
        <v>445.04744437968498</v>
      </c>
      <c r="R33">
        <v>31.044716833414999</v>
      </c>
      <c r="S33" s="1">
        <f>(Table2[[#This Row],[Close Price]]-Table2[[#This Row],[20D EMA]])/Table2[[#This Row],[20D EMA]]</f>
        <v>-1.1488921397224001E-2</v>
      </c>
      <c r="T33" s="1">
        <f>(Table2[[#This Row],[Close Price]]-Table2[[#This Row],[50D EMA]])/Table2[[#This Row],[50D EMA]]</f>
        <v>4.0527891335384288E-3</v>
      </c>
      <c r="U33" s="1">
        <f>(Table2[[#This Row],[Close Price]]-Table2[[#This Row],[200D EMA]])/Table2[[#This Row],[200D EMA]]</f>
        <v>0.24503579786266255</v>
      </c>
      <c r="V33">
        <v>0.86207253547771401</v>
      </c>
      <c r="W33">
        <v>548</v>
      </c>
      <c r="X33">
        <v>564.9</v>
      </c>
      <c r="Y33">
        <v>509.3</v>
      </c>
      <c r="Z33">
        <v>564.9</v>
      </c>
      <c r="AA33">
        <v>509.3</v>
      </c>
      <c r="AB33">
        <v>577.79999999999995</v>
      </c>
      <c r="AC33" s="1">
        <f>(Table2[[#This Row],[Close Price]]/Table2[[#This Row],[Day Low]])-1</f>
        <v>1.1131386861313874E-2</v>
      </c>
      <c r="AD33" s="1">
        <f>(Table2[[#This Row],[Day High]]/Table2[[#This Row],[Close Price]])-1</f>
        <v>1.9491066594477413E-2</v>
      </c>
      <c r="AE33" s="1">
        <f>(Table2[[#This Row],[Close Price]]/Table2[[#This Row],[Current Week Low]])-1</f>
        <v>8.7963871981150632E-2</v>
      </c>
      <c r="AF33" s="1">
        <f>(Table2[[#This Row],[Current Week High]]/Table2[[#This Row],[Close Price]])-1</f>
        <v>1.9491066594477413E-2</v>
      </c>
      <c r="AG33" s="1">
        <f>(Table2[[#This Row],[Close Price]]/Table2[[#This Row],[Current Month Low]])-1</f>
        <v>8.7963871981150632E-2</v>
      </c>
      <c r="AH33" s="1">
        <f>(Table2[[#This Row],[Current Month High]]/Table2[[#This Row],[Close Price]])-1</f>
        <v>4.2772062804547817E-2</v>
      </c>
      <c r="AI33">
        <v>11.712687240570199</v>
      </c>
      <c r="AJ33">
        <v>129.67875647668299</v>
      </c>
      <c r="AK33" t="str">
        <f>IF(AND(Table2[[#This Row],[20D EMA]]&gt;Table2[[#This Row],[50D EMA]],Table2[[#This Row],[50D EMA]]&gt;Table2[[#This Row],[200D EMA]]),"Uptrend","Downtrend/NoTrend")</f>
        <v>Uptrend</v>
      </c>
      <c r="AL33">
        <v>0.18</v>
      </c>
      <c r="AM33" t="s">
        <v>3188</v>
      </c>
      <c r="AN33">
        <v>-3.15</v>
      </c>
      <c r="AO33" t="s">
        <v>3189</v>
      </c>
      <c r="AP33">
        <v>0.192994316759562</v>
      </c>
      <c r="AQ33">
        <f>(Table2[[#This Row],[Sharpe Ratio]]-AVERAGE(Table2[Sharpe Ratio]))/_xlfn.STDEV.P(Table2[Sharpe Ratio])</f>
        <v>1.5346280671060168</v>
      </c>
      <c r="AR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4.0403145637744053</v>
      </c>
      <c r="AS33">
        <f>_xlfn.RANK.AVG(Table2[[#This Row],[1Y Return vs Nifty Z-Score]],Table2[1Y Return vs Nifty Z-Score])</f>
        <v>124</v>
      </c>
      <c r="AT33">
        <f>_xlfn.RANK.AVG(Table2[[#This Row],[6M Return vs Nifty Z-Score]],Table2[6M Return vs Nifty Z-Score])</f>
        <v>46</v>
      </c>
      <c r="AU33">
        <f>_xlfn.RANK.AVG(Table2[[#This Row],[Sharpe Ratio Z-Score]],Table2[Sharpe Ratio Z-Score])</f>
        <v>42</v>
      </c>
      <c r="AV33">
        <f>(Table2[[#This Row],[Rank 1Y]]+Table2[[#This Row],[Rank 6M]]+Table2[[#This Row],[Rank Sharpe]])/3</f>
        <v>70.666666666666671</v>
      </c>
    </row>
    <row r="34" spans="1:48" x14ac:dyDescent="0.3">
      <c r="A34" t="s">
        <v>1195</v>
      </c>
      <c r="B34" t="s">
        <v>1196</v>
      </c>
      <c r="C34" t="s">
        <v>3129</v>
      </c>
      <c r="D34" t="s">
        <v>227</v>
      </c>
      <c r="E34">
        <v>10199.7074844</v>
      </c>
      <c r="F34">
        <v>2599.5</v>
      </c>
      <c r="G34">
        <v>73.746058787984296</v>
      </c>
      <c r="H34">
        <f>(Table2[[#This Row],[1Y Return vs Nifty]]-AVERAGE(Table2[1Y Return vs Nifty]))/_xlfn.STDEV.P(Table2[1Y Return vs Nifty])</f>
        <v>0.79332707777986711</v>
      </c>
      <c r="I34">
        <v>5.7284215464869002</v>
      </c>
      <c r="J34">
        <f>(Table2[[#This Row],[1M Return vs Nifty]]-AVERAGE(Table2[1M Return vs Nifty]))/_xlfn.STDEV.P(Table2[1M Return vs Nifty])</f>
        <v>0.79866926597644661</v>
      </c>
      <c r="K34">
        <v>80.220338201883607</v>
      </c>
      <c r="L34">
        <f>(Table2[[#This Row],[6M Return vs Nifty]]-AVERAGE(Table2[6M Return vs Nifty]))/_xlfn.STDEV.P(Table2[6M Return vs Nifty])</f>
        <v>2.3105023786303382</v>
      </c>
      <c r="M34">
        <v>4.4988585146448601E-2</v>
      </c>
      <c r="N34">
        <f>(Table2[[#This Row],[1W Return vs Nifty]]-AVERAGE(Table2[1W Return vs Nifty]))/_xlfn.STDEV.P(Table2[1W Return vs Nifty])</f>
        <v>-0.21430748062991842</v>
      </c>
      <c r="O34">
        <v>2463.61</v>
      </c>
      <c r="P34">
        <v>2357.0516234926399</v>
      </c>
      <c r="Q34">
        <v>1862.56160229234</v>
      </c>
      <c r="R34">
        <v>48.702792553358798</v>
      </c>
      <c r="S34" s="1">
        <f>(Table2[[#This Row],[Close Price]]-Table2[[#This Row],[20D EMA]])/Table2[[#This Row],[20D EMA]]</f>
        <v>5.5158892844240713E-2</v>
      </c>
      <c r="T34" s="1">
        <f>(Table2[[#This Row],[Close Price]]-Table2[[#This Row],[50D EMA]])/Table2[[#This Row],[50D EMA]]</f>
        <v>0.1028608682520513</v>
      </c>
      <c r="U34" s="1">
        <f>(Table2[[#This Row],[Close Price]]-Table2[[#This Row],[200D EMA]])/Table2[[#This Row],[200D EMA]]</f>
        <v>0.39565853650192084</v>
      </c>
      <c r="V34">
        <v>0.54220430544752696</v>
      </c>
      <c r="W34">
        <v>2469.25</v>
      </c>
      <c r="X34">
        <v>2625</v>
      </c>
      <c r="Y34">
        <v>2362.25</v>
      </c>
      <c r="Z34">
        <v>2625</v>
      </c>
      <c r="AA34">
        <v>2362.25</v>
      </c>
      <c r="AB34">
        <v>2625</v>
      </c>
      <c r="AC34" s="1">
        <f>(Table2[[#This Row],[Close Price]]/Table2[[#This Row],[Day Low]])-1</f>
        <v>5.2748810367520438E-2</v>
      </c>
      <c r="AD34" s="1">
        <f>(Table2[[#This Row],[Day High]]/Table2[[#This Row],[Close Price]])-1</f>
        <v>9.8095787651470978E-3</v>
      </c>
      <c r="AE34" s="1">
        <f>(Table2[[#This Row],[Close Price]]/Table2[[#This Row],[Current Week Low]])-1</f>
        <v>0.10043390835009003</v>
      </c>
      <c r="AF34" s="1">
        <f>(Table2[[#This Row],[Current Week High]]/Table2[[#This Row],[Close Price]])-1</f>
        <v>9.8095787651470978E-3</v>
      </c>
      <c r="AG34" s="1">
        <f>(Table2[[#This Row],[Close Price]]/Table2[[#This Row],[Current Month Low]])-1</f>
        <v>0.10043390835009003</v>
      </c>
      <c r="AH34" s="1">
        <f>(Table2[[#This Row],[Current Month High]]/Table2[[#This Row],[Close Price]])-1</f>
        <v>9.8095787651470978E-3</v>
      </c>
      <c r="AI34">
        <v>9.5229851894595097</v>
      </c>
      <c r="AJ34">
        <v>137.71203877280399</v>
      </c>
      <c r="AK34" t="str">
        <f>IF(AND(Table2[[#This Row],[20D EMA]]&gt;Table2[[#This Row],[50D EMA]],Table2[[#This Row],[50D EMA]]&gt;Table2[[#This Row],[200D EMA]]),"Uptrend","Downtrend/NoTrend")</f>
        <v>Uptrend</v>
      </c>
      <c r="AL34">
        <v>0.31</v>
      </c>
      <c r="AM34" t="s">
        <v>3188</v>
      </c>
      <c r="AN34">
        <v>12.2</v>
      </c>
      <c r="AO34" t="s">
        <v>3188</v>
      </c>
      <c r="AP34">
        <v>0.175324681640396</v>
      </c>
      <c r="AQ34">
        <f>(Table2[[#This Row],[Sharpe Ratio]]-AVERAGE(Table2[Sharpe Ratio]))/_xlfn.STDEV.P(Table2[Sharpe Ratio])</f>
        <v>1.3286079270423583</v>
      </c>
      <c r="AR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5.0167991687990918</v>
      </c>
      <c r="AS34">
        <f>_xlfn.RANK.AVG(Table2[[#This Row],[1Y Return vs Nifty Z-Score]],Table2[1Y Return vs Nifty Z-Score])</f>
        <v>123</v>
      </c>
      <c r="AT34">
        <f>_xlfn.RANK.AVG(Table2[[#This Row],[6M Return vs Nifty Z-Score]],Table2[6M Return vs Nifty Z-Score])</f>
        <v>20</v>
      </c>
      <c r="AU34">
        <f>_xlfn.RANK.AVG(Table2[[#This Row],[Sharpe Ratio Z-Score]],Table2[Sharpe Ratio Z-Score])</f>
        <v>71</v>
      </c>
      <c r="AV34">
        <f>(Table2[[#This Row],[Rank 1Y]]+Table2[[#This Row],[Rank 6M]]+Table2[[#This Row],[Rank Sharpe]])/3</f>
        <v>71.333333333333329</v>
      </c>
    </row>
    <row r="35" spans="1:48" x14ac:dyDescent="0.3">
      <c r="A35" t="s">
        <v>1672</v>
      </c>
      <c r="B35" t="s">
        <v>1673</v>
      </c>
      <c r="C35" t="s">
        <v>3141</v>
      </c>
      <c r="D35" t="s">
        <v>161</v>
      </c>
      <c r="E35">
        <v>5287.2039267999999</v>
      </c>
      <c r="F35">
        <v>4818.6000000000004</v>
      </c>
      <c r="G35">
        <v>132.405232044766</v>
      </c>
      <c r="H35">
        <f>(Table2[[#This Row],[1Y Return vs Nifty]]-AVERAGE(Table2[1Y Return vs Nifty]))/_xlfn.STDEV.P(Table2[1Y Return vs Nifty])</f>
        <v>1.7789459144528201</v>
      </c>
      <c r="I35">
        <v>-7.7986916782780096</v>
      </c>
      <c r="J35">
        <f>(Table2[[#This Row],[1M Return vs Nifty]]-AVERAGE(Table2[1M Return vs Nifty]))/_xlfn.STDEV.P(Table2[1M Return vs Nifty])</f>
        <v>-0.68035304912107464</v>
      </c>
      <c r="K35">
        <v>28.783015391428499</v>
      </c>
      <c r="L35">
        <f>(Table2[[#This Row],[6M Return vs Nifty]]-AVERAGE(Table2[6M Return vs Nifty]))/_xlfn.STDEV.P(Table2[6M Return vs Nifty])</f>
        <v>0.63099812696581048</v>
      </c>
      <c r="M35">
        <v>3.3168824248290698</v>
      </c>
      <c r="N35">
        <f>(Table2[[#This Row],[1W Return vs Nifty]]-AVERAGE(Table2[1W Return vs Nifty]))/_xlfn.STDEV.P(Table2[1W Return vs Nifty])</f>
        <v>0.69116800948864632</v>
      </c>
      <c r="O35">
        <v>4726.99</v>
      </c>
      <c r="P35">
        <v>4777.2897297623604</v>
      </c>
      <c r="Q35">
        <v>3945.0679277699101</v>
      </c>
      <c r="R35">
        <v>44.191925272160098</v>
      </c>
      <c r="S35" s="1">
        <f>(Table2[[#This Row],[Close Price]]-Table2[[#This Row],[20D EMA]])/Table2[[#This Row],[20D EMA]]</f>
        <v>1.9380197546430306E-2</v>
      </c>
      <c r="T35" s="1">
        <f>(Table2[[#This Row],[Close Price]]-Table2[[#This Row],[50D EMA]])/Table2[[#This Row],[50D EMA]]</f>
        <v>8.6472189409569095E-3</v>
      </c>
      <c r="U35" s="1">
        <f>(Table2[[#This Row],[Close Price]]-Table2[[#This Row],[200D EMA]])/Table2[[#This Row],[200D EMA]]</f>
        <v>0.22142383559004658</v>
      </c>
      <c r="V35">
        <v>0.61838772007583898</v>
      </c>
      <c r="W35">
        <v>4651.6000000000004</v>
      </c>
      <c r="X35">
        <v>4945</v>
      </c>
      <c r="Y35">
        <v>4305</v>
      </c>
      <c r="Z35">
        <v>4945</v>
      </c>
      <c r="AA35">
        <v>4305</v>
      </c>
      <c r="AB35">
        <v>4945</v>
      </c>
      <c r="AC35" s="1">
        <f>(Table2[[#This Row],[Close Price]]/Table2[[#This Row],[Day Low]])-1</f>
        <v>3.5901625247226843E-2</v>
      </c>
      <c r="AD35" s="1">
        <f>(Table2[[#This Row],[Day High]]/Table2[[#This Row],[Close Price]])-1</f>
        <v>2.6231685551819872E-2</v>
      </c>
      <c r="AE35" s="1">
        <f>(Table2[[#This Row],[Close Price]]/Table2[[#This Row],[Current Week Low]])-1</f>
        <v>0.11930313588850172</v>
      </c>
      <c r="AF35" s="1">
        <f>(Table2[[#This Row],[Current Week High]]/Table2[[#This Row],[Close Price]])-1</f>
        <v>2.6231685551819872E-2</v>
      </c>
      <c r="AG35" s="1">
        <f>(Table2[[#This Row],[Close Price]]/Table2[[#This Row],[Current Month Low]])-1</f>
        <v>0.11930313588850172</v>
      </c>
      <c r="AH35" s="1">
        <f>(Table2[[#This Row],[Current Month High]]/Table2[[#This Row],[Close Price]])-1</f>
        <v>2.6231685551819872E-2</v>
      </c>
      <c r="AI35">
        <v>18.0768272942348</v>
      </c>
      <c r="AJ35">
        <v>181.378102189781</v>
      </c>
      <c r="AK35" t="str">
        <f>IF(AND(Table2[[#This Row],[20D EMA]]&gt;Table2[[#This Row],[50D EMA]],Table2[[#This Row],[50D EMA]]&gt;Table2[[#This Row],[200D EMA]]),"Uptrend","Downtrend/NoTrend")</f>
        <v>Downtrend/NoTrend</v>
      </c>
      <c r="AL35">
        <v>0.11</v>
      </c>
      <c r="AM35" t="s">
        <v>3188</v>
      </c>
      <c r="AN35">
        <v>4.88</v>
      </c>
      <c r="AO35" t="s">
        <v>3188</v>
      </c>
      <c r="AP35">
        <v>0.208520564771008</v>
      </c>
      <c r="AQ35">
        <f>(Table2[[#This Row],[Sharpe Ratio]]-AVERAGE(Table2[Sharpe Ratio]))/_xlfn.STDEV.P(Table2[Sharpe Ratio])</f>
        <v>1.7156572603184788</v>
      </c>
      <c r="AR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">
        <f>_xlfn.RANK.AVG(Table2[[#This Row],[1Y Return vs Nifty Z-Score]],Table2[1Y Return vs Nifty Z-Score])</f>
        <v>48</v>
      </c>
      <c r="AT35">
        <f>_xlfn.RANK.AVG(Table2[[#This Row],[6M Return vs Nifty Z-Score]],Table2[6M Return vs Nifty Z-Score])</f>
        <v>142</v>
      </c>
      <c r="AU35">
        <f>_xlfn.RANK.AVG(Table2[[#This Row],[Sharpe Ratio Z-Score]],Table2[Sharpe Ratio Z-Score])</f>
        <v>26</v>
      </c>
      <c r="AV35">
        <f>(Table2[[#This Row],[Rank 1Y]]+Table2[[#This Row],[Rank 6M]]+Table2[[#This Row],[Rank Sharpe]])/3</f>
        <v>72</v>
      </c>
    </row>
    <row r="36" spans="1:48" x14ac:dyDescent="0.3">
      <c r="A36" t="s">
        <v>238</v>
      </c>
      <c r="B36" t="s">
        <v>239</v>
      </c>
      <c r="C36" t="s">
        <v>3141</v>
      </c>
      <c r="D36" t="s">
        <v>161</v>
      </c>
      <c r="E36">
        <v>109860.08175625</v>
      </c>
      <c r="F36">
        <v>803.5</v>
      </c>
      <c r="G36">
        <v>66.402884266337793</v>
      </c>
      <c r="H36">
        <f>(Table2[[#This Row],[1Y Return vs Nifty]]-AVERAGE(Table2[1Y Return vs Nifty]))/_xlfn.STDEV.P(Table2[1Y Return vs Nifty])</f>
        <v>0.66994362847980482</v>
      </c>
      <c r="I36">
        <v>15.2355117411447</v>
      </c>
      <c r="J36">
        <f>(Table2[[#This Row],[1M Return vs Nifty]]-AVERAGE(Table2[1M Return vs Nifty]))/_xlfn.STDEV.P(Table2[1M Return vs Nifty])</f>
        <v>1.8381518455856001</v>
      </c>
      <c r="K36">
        <v>49.8086110896148</v>
      </c>
      <c r="L36">
        <f>(Table2[[#This Row],[6M Return vs Nifty]]-AVERAGE(Table2[6M Return vs Nifty]))/_xlfn.STDEV.P(Table2[6M Return vs Nifty])</f>
        <v>1.3175147541823748</v>
      </c>
      <c r="M36">
        <v>9.2854349106627296</v>
      </c>
      <c r="N36">
        <f>(Table2[[#This Row],[1W Return vs Nifty]]-AVERAGE(Table2[1W Return vs Nifty]))/_xlfn.STDEV.P(Table2[1W Return vs Nifty])</f>
        <v>2.3429263648064471</v>
      </c>
      <c r="O36">
        <v>749.65</v>
      </c>
      <c r="P36">
        <v>727.21594753317902</v>
      </c>
      <c r="Q36">
        <v>618.59401636600796</v>
      </c>
      <c r="R36">
        <v>33.633406368790702</v>
      </c>
      <c r="S36" s="1">
        <f>(Table2[[#This Row],[Close Price]]-Table2[[#This Row],[20D EMA]])/Table2[[#This Row],[20D EMA]]</f>
        <v>7.1833522310411554E-2</v>
      </c>
      <c r="T36" s="1">
        <f>(Table2[[#This Row],[Close Price]]-Table2[[#This Row],[50D EMA]])/Table2[[#This Row],[50D EMA]]</f>
        <v>0.10489876181289402</v>
      </c>
      <c r="U36" s="1">
        <f>(Table2[[#This Row],[Close Price]]-Table2[[#This Row],[200D EMA]])/Table2[[#This Row],[200D EMA]]</f>
        <v>0.29891330782706338</v>
      </c>
      <c r="V36">
        <v>1.2519414157489901</v>
      </c>
      <c r="W36">
        <v>781.4</v>
      </c>
      <c r="X36">
        <v>809.6</v>
      </c>
      <c r="Y36">
        <v>709.05</v>
      </c>
      <c r="Z36">
        <v>809.6</v>
      </c>
      <c r="AA36">
        <v>709.05</v>
      </c>
      <c r="AB36">
        <v>809.6</v>
      </c>
      <c r="AC36" s="1">
        <f>(Table2[[#This Row],[Close Price]]/Table2[[#This Row],[Day Low]])-1</f>
        <v>2.8282569746608699E-2</v>
      </c>
      <c r="AD36" s="1">
        <f>(Table2[[#This Row],[Day High]]/Table2[[#This Row],[Close Price]])-1</f>
        <v>7.5917859365277618E-3</v>
      </c>
      <c r="AE36" s="1">
        <f>(Table2[[#This Row],[Close Price]]/Table2[[#This Row],[Current Week Low]])-1</f>
        <v>0.13320640293350272</v>
      </c>
      <c r="AF36" s="1">
        <f>(Table2[[#This Row],[Current Week High]]/Table2[[#This Row],[Close Price]])-1</f>
        <v>7.5917859365277618E-3</v>
      </c>
      <c r="AG36" s="1">
        <f>(Table2[[#This Row],[Close Price]]/Table2[[#This Row],[Current Month Low]])-1</f>
        <v>0.13320640293350272</v>
      </c>
      <c r="AH36" s="1">
        <f>(Table2[[#This Row],[Current Month High]]/Table2[[#This Row],[Close Price]])-1</f>
        <v>7.5917859365277618E-3</v>
      </c>
      <c r="AI36">
        <v>1.3565650280024699</v>
      </c>
      <c r="AJ36">
        <v>123.691536748329</v>
      </c>
      <c r="AK36" t="str">
        <f>IF(AND(Table2[[#This Row],[20D EMA]]&gt;Table2[[#This Row],[50D EMA]],Table2[[#This Row],[50D EMA]]&gt;Table2[[#This Row],[200D EMA]]),"Uptrend","Downtrend/NoTrend")</f>
        <v>Uptrend</v>
      </c>
      <c r="AL36">
        <v>0.17</v>
      </c>
      <c r="AM36" t="s">
        <v>3188</v>
      </c>
      <c r="AN36">
        <v>7.64</v>
      </c>
      <c r="AO36" t="s">
        <v>3188</v>
      </c>
      <c r="AP36">
        <v>0.22236391538348099</v>
      </c>
      <c r="AQ36">
        <f>(Table2[[#This Row],[Sharpe Ratio]]-AVERAGE(Table2[Sharpe Ratio]))/_xlfn.STDEV.P(Table2[Sharpe Ratio])</f>
        <v>1.8770646132659363</v>
      </c>
      <c r="AR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8.0456012063201623</v>
      </c>
      <c r="AS36">
        <f>_xlfn.RANK.AVG(Table2[[#This Row],[1Y Return vs Nifty Z-Score]],Table2[1Y Return vs Nifty Z-Score])</f>
        <v>140</v>
      </c>
      <c r="AT36">
        <f>_xlfn.RANK.AVG(Table2[[#This Row],[6M Return vs Nifty Z-Score]],Table2[6M Return vs Nifty Z-Score])</f>
        <v>62</v>
      </c>
      <c r="AU36">
        <f>_xlfn.RANK.AVG(Table2[[#This Row],[Sharpe Ratio Z-Score]],Table2[Sharpe Ratio Z-Score])</f>
        <v>20</v>
      </c>
      <c r="AV36">
        <f>(Table2[[#This Row],[Rank 1Y]]+Table2[[#This Row],[Rank 6M]]+Table2[[#This Row],[Rank Sharpe]])/3</f>
        <v>74</v>
      </c>
    </row>
    <row r="37" spans="1:48" x14ac:dyDescent="0.3">
      <c r="A37" t="s">
        <v>463</v>
      </c>
      <c r="B37" t="s">
        <v>464</v>
      </c>
      <c r="C37" t="s">
        <v>3133</v>
      </c>
      <c r="D37" t="s">
        <v>51</v>
      </c>
      <c r="E37">
        <v>46919.424698119998</v>
      </c>
      <c r="F37">
        <v>1786.15</v>
      </c>
      <c r="G37">
        <v>99.677599501382403</v>
      </c>
      <c r="H37">
        <f>(Table2[[#This Row],[1Y Return vs Nifty]]-AVERAGE(Table2[1Y Return vs Nifty]))/_xlfn.STDEV.P(Table2[1Y Return vs Nifty])</f>
        <v>1.229040940967018</v>
      </c>
      <c r="I37">
        <v>1.3658394869433499</v>
      </c>
      <c r="J37">
        <f>(Table2[[#This Row],[1M Return vs Nifty]]-AVERAGE(Table2[1M Return vs Nifty]))/_xlfn.STDEV.P(Table2[1M Return vs Nifty])</f>
        <v>0.32167494277552205</v>
      </c>
      <c r="K37">
        <v>60.266043029115998</v>
      </c>
      <c r="L37">
        <f>(Table2[[#This Row],[6M Return vs Nifty]]-AVERAGE(Table2[6M Return vs Nifty]))/_xlfn.STDEV.P(Table2[6M Return vs Nifty])</f>
        <v>1.658965289401809</v>
      </c>
      <c r="M37">
        <v>8.7955195132950603</v>
      </c>
      <c r="N37">
        <f>(Table2[[#This Row],[1W Return vs Nifty]]-AVERAGE(Table2[1W Return vs Nifty]))/_xlfn.STDEV.P(Table2[1W Return vs Nifty])</f>
        <v>2.2073454424770262</v>
      </c>
      <c r="O37">
        <v>1690.49</v>
      </c>
      <c r="P37">
        <v>1616.9456737139101</v>
      </c>
      <c r="Q37">
        <v>1265.91694351142</v>
      </c>
      <c r="R37">
        <v>44.043165600194897</v>
      </c>
      <c r="S37" s="1">
        <f>(Table2[[#This Row],[Close Price]]-Table2[[#This Row],[20D EMA]])/Table2[[#This Row],[20D EMA]]</f>
        <v>5.6587143372631654E-2</v>
      </c>
      <c r="T37" s="1">
        <f>(Table2[[#This Row],[Close Price]]-Table2[[#This Row],[50D EMA]])/Table2[[#This Row],[50D EMA]]</f>
        <v>0.10464441015971185</v>
      </c>
      <c r="U37" s="1">
        <f>(Table2[[#This Row],[Close Price]]-Table2[[#This Row],[200D EMA]])/Table2[[#This Row],[200D EMA]]</f>
        <v>0.41095354569277637</v>
      </c>
      <c r="V37">
        <v>0.86249778184801895</v>
      </c>
      <c r="W37">
        <v>1727.95</v>
      </c>
      <c r="X37">
        <v>1795</v>
      </c>
      <c r="Y37">
        <v>1653.95</v>
      </c>
      <c r="Z37">
        <v>1795</v>
      </c>
      <c r="AA37">
        <v>1629.95</v>
      </c>
      <c r="AB37">
        <v>1795</v>
      </c>
      <c r="AC37" s="1">
        <f>(Table2[[#This Row],[Close Price]]/Table2[[#This Row],[Day Low]])-1</f>
        <v>3.3681530136867366E-2</v>
      </c>
      <c r="AD37" s="1">
        <f>(Table2[[#This Row],[Day High]]/Table2[[#This Row],[Close Price]])-1</f>
        <v>4.9547910309883925E-3</v>
      </c>
      <c r="AE37" s="1">
        <f>(Table2[[#This Row],[Close Price]]/Table2[[#This Row],[Current Week Low]])-1</f>
        <v>7.9929864868950151E-2</v>
      </c>
      <c r="AF37" s="1">
        <f>(Table2[[#This Row],[Current Week High]]/Table2[[#This Row],[Close Price]])-1</f>
        <v>4.9547910309883925E-3</v>
      </c>
      <c r="AG37" s="1">
        <f>(Table2[[#This Row],[Close Price]]/Table2[[#This Row],[Current Month Low]])-1</f>
        <v>9.5831160465045029E-2</v>
      </c>
      <c r="AH37" s="1">
        <f>(Table2[[#This Row],[Current Month High]]/Table2[[#This Row],[Close Price]])-1</f>
        <v>4.9547910309883925E-3</v>
      </c>
      <c r="AI37">
        <v>0.49547910309883902</v>
      </c>
      <c r="AJ37">
        <v>147.35493698933601</v>
      </c>
      <c r="AK37" t="str">
        <f>IF(AND(Table2[[#This Row],[20D EMA]]&gt;Table2[[#This Row],[50D EMA]],Table2[[#This Row],[50D EMA]]&gt;Table2[[#This Row],[200D EMA]]),"Uptrend","Downtrend/NoTrend")</f>
        <v>Uptrend</v>
      </c>
      <c r="AL37">
        <v>0.08</v>
      </c>
      <c r="AM37" t="s">
        <v>3188</v>
      </c>
      <c r="AN37">
        <v>9.1300000000000008</v>
      </c>
      <c r="AO37" t="s">
        <v>3188</v>
      </c>
      <c r="AP37">
        <v>0.155649064402649</v>
      </c>
      <c r="AQ37">
        <f>(Table2[[#This Row],[Sharpe Ratio]]-AVERAGE(Table2[Sharpe Ratio]))/_xlfn.STDEV.P(Table2[Sharpe Ratio])</f>
        <v>1.0991989216032638</v>
      </c>
      <c r="AR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6.5162255372246385</v>
      </c>
      <c r="AS37">
        <f>_xlfn.RANK.AVG(Table2[[#This Row],[1Y Return vs Nifty Z-Score]],Table2[1Y Return vs Nifty Z-Score])</f>
        <v>74</v>
      </c>
      <c r="AT37">
        <f>_xlfn.RANK.AVG(Table2[[#This Row],[6M Return vs Nifty Z-Score]],Table2[6M Return vs Nifty Z-Score])</f>
        <v>48</v>
      </c>
      <c r="AU37">
        <f>_xlfn.RANK.AVG(Table2[[#This Row],[Sharpe Ratio Z-Score]],Table2[Sharpe Ratio Z-Score])</f>
        <v>100</v>
      </c>
      <c r="AV37">
        <f>(Table2[[#This Row],[Rank 1Y]]+Table2[[#This Row],[Rank 6M]]+Table2[[#This Row],[Rank Sharpe]])/3</f>
        <v>74</v>
      </c>
    </row>
    <row r="38" spans="1:48" x14ac:dyDescent="0.3">
      <c r="A38" t="s">
        <v>1328</v>
      </c>
      <c r="B38" t="s">
        <v>1329</v>
      </c>
      <c r="C38" t="s">
        <v>3141</v>
      </c>
      <c r="D38" t="s">
        <v>375</v>
      </c>
      <c r="E38">
        <v>8549.5525615499992</v>
      </c>
      <c r="F38">
        <v>391.1</v>
      </c>
      <c r="G38">
        <v>148.853478252065</v>
      </c>
      <c r="H38">
        <f>(Table2[[#This Row],[1Y Return vs Nifty]]-AVERAGE(Table2[1Y Return vs Nifty]))/_xlfn.STDEV.P(Table2[1Y Return vs Nifty])</f>
        <v>2.0553170324224053</v>
      </c>
      <c r="I38">
        <v>-4.74842152281557</v>
      </c>
      <c r="J38">
        <f>(Table2[[#This Row],[1M Return vs Nifty]]-AVERAGE(Table2[1M Return vs Nifty]))/_xlfn.STDEV.P(Table2[1M Return vs Nifty])</f>
        <v>-0.34684378132359611</v>
      </c>
      <c r="K38">
        <v>36.478408689905699</v>
      </c>
      <c r="L38">
        <f>(Table2[[#This Row],[6M Return vs Nifty]]-AVERAGE(Table2[6M Return vs Nifty]))/_xlfn.STDEV.P(Table2[6M Return vs Nifty])</f>
        <v>0.88226403772577255</v>
      </c>
      <c r="M38">
        <v>2.7577020917740498</v>
      </c>
      <c r="N38">
        <f>(Table2[[#This Row],[1W Return vs Nifty]]-AVERAGE(Table2[1W Return vs Nifty]))/_xlfn.STDEV.P(Table2[1W Return vs Nifty])</f>
        <v>0.53641846352331313</v>
      </c>
      <c r="O38">
        <v>392.68</v>
      </c>
      <c r="P38">
        <v>381.54628496366399</v>
      </c>
      <c r="Q38">
        <v>298.71521767352999</v>
      </c>
      <c r="R38">
        <v>29.816917269006002</v>
      </c>
      <c r="S38" s="1">
        <f>(Table2[[#This Row],[Close Price]]-Table2[[#This Row],[20D EMA]])/Table2[[#This Row],[20D EMA]]</f>
        <v>-4.0236324742792704E-3</v>
      </c>
      <c r="T38" s="1">
        <f>(Table2[[#This Row],[Close Price]]-Table2[[#This Row],[50D EMA]])/Table2[[#This Row],[50D EMA]]</f>
        <v>2.5039465493015778E-2</v>
      </c>
      <c r="U38" s="1">
        <f>(Table2[[#This Row],[Close Price]]-Table2[[#This Row],[200D EMA]])/Table2[[#This Row],[200D EMA]]</f>
        <v>0.30927377267882833</v>
      </c>
      <c r="V38">
        <v>0.58313364081527896</v>
      </c>
      <c r="W38">
        <v>383.1</v>
      </c>
      <c r="X38">
        <v>392.2</v>
      </c>
      <c r="Y38">
        <v>356.9</v>
      </c>
      <c r="Z38">
        <v>392.2</v>
      </c>
      <c r="AA38">
        <v>356.9</v>
      </c>
      <c r="AB38">
        <v>397.5</v>
      </c>
      <c r="AC38" s="1">
        <f>(Table2[[#This Row],[Close Price]]/Table2[[#This Row],[Day Low]])-1</f>
        <v>2.0882276168102232E-2</v>
      </c>
      <c r="AD38" s="1">
        <f>(Table2[[#This Row],[Day High]]/Table2[[#This Row],[Close Price]])-1</f>
        <v>2.8125799028380083E-3</v>
      </c>
      <c r="AE38" s="1">
        <f>(Table2[[#This Row],[Close Price]]/Table2[[#This Row],[Current Week Low]])-1</f>
        <v>9.5825161109554635E-2</v>
      </c>
      <c r="AF38" s="1">
        <f>(Table2[[#This Row],[Current Week High]]/Table2[[#This Row],[Close Price]])-1</f>
        <v>2.8125799028380083E-3</v>
      </c>
      <c r="AG38" s="1">
        <f>(Table2[[#This Row],[Close Price]]/Table2[[#This Row],[Current Month Low]])-1</f>
        <v>9.5825161109554635E-2</v>
      </c>
      <c r="AH38" s="1">
        <f>(Table2[[#This Row],[Current Month High]]/Table2[[#This Row],[Close Price]])-1</f>
        <v>1.6364101252876351E-2</v>
      </c>
      <c r="AI38">
        <v>14.241881871644001</v>
      </c>
      <c r="AJ38">
        <v>179.15774446823599</v>
      </c>
      <c r="AK38" t="str">
        <f>IF(AND(Table2[[#This Row],[20D EMA]]&gt;Table2[[#This Row],[50D EMA]],Table2[[#This Row],[50D EMA]]&gt;Table2[[#This Row],[200D EMA]]),"Uptrend","Downtrend/NoTrend")</f>
        <v>Uptrend</v>
      </c>
      <c r="AL38">
        <v>0.08</v>
      </c>
      <c r="AM38" t="s">
        <v>3188</v>
      </c>
      <c r="AN38">
        <v>-5.5</v>
      </c>
      <c r="AO38" t="s">
        <v>3189</v>
      </c>
      <c r="AP38">
        <v>0.171237552354326</v>
      </c>
      <c r="AQ38">
        <f>(Table2[[#This Row],[Sharpe Ratio]]-AVERAGE(Table2[Sharpe Ratio]))/_xlfn.STDEV.P(Table2[Sharpe Ratio])</f>
        <v>1.2809538050248028</v>
      </c>
      <c r="AR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4.4081095573726978</v>
      </c>
      <c r="AS38">
        <f>_xlfn.RANK.AVG(Table2[[#This Row],[1Y Return vs Nifty Z-Score]],Table2[1Y Return vs Nifty Z-Score])</f>
        <v>38</v>
      </c>
      <c r="AT38">
        <f>_xlfn.RANK.AVG(Table2[[#This Row],[6M Return vs Nifty Z-Score]],Table2[6M Return vs Nifty Z-Score])</f>
        <v>110</v>
      </c>
      <c r="AU38">
        <f>_xlfn.RANK.AVG(Table2[[#This Row],[Sharpe Ratio Z-Score]],Table2[Sharpe Ratio Z-Score])</f>
        <v>75</v>
      </c>
      <c r="AV38">
        <f>(Table2[[#This Row],[Rank 1Y]]+Table2[[#This Row],[Rank 6M]]+Table2[[#This Row],[Rank Sharpe]])/3</f>
        <v>74.333333333333329</v>
      </c>
    </row>
    <row r="39" spans="1:48" x14ac:dyDescent="0.3">
      <c r="A39" t="s">
        <v>741</v>
      </c>
      <c r="B39" t="s">
        <v>742</v>
      </c>
      <c r="C39" t="s">
        <v>3141</v>
      </c>
      <c r="D39" t="s">
        <v>446</v>
      </c>
      <c r="E39">
        <v>23111.555027685001</v>
      </c>
      <c r="F39">
        <v>369.25</v>
      </c>
      <c r="G39">
        <v>92.910930876815996</v>
      </c>
      <c r="H39">
        <f>(Table2[[#This Row],[1Y Return vs Nifty]]-AVERAGE(Table2[1Y Return vs Nifty]))/_xlfn.STDEV.P(Table2[1Y Return vs Nifty])</f>
        <v>1.1153442131133664</v>
      </c>
      <c r="I39">
        <v>7.8748580644108701</v>
      </c>
      <c r="J39">
        <f>(Table2[[#This Row],[1M Return vs Nifty]]-AVERAGE(Table2[1M Return vs Nifty]))/_xlfn.STDEV.P(Table2[1M Return vs Nifty])</f>
        <v>1.0333555183349905</v>
      </c>
      <c r="K39">
        <v>40.321894158238202</v>
      </c>
      <c r="L39">
        <f>(Table2[[#This Row],[6M Return vs Nifty]]-AVERAGE(Table2[6M Return vs Nifty]))/_xlfn.STDEV.P(Table2[6M Return vs Nifty])</f>
        <v>1.0077594918547188</v>
      </c>
      <c r="M39">
        <v>6.2761269240486204</v>
      </c>
      <c r="N39">
        <f>(Table2[[#This Row],[1W Return vs Nifty]]-AVERAGE(Table2[1W Return vs Nifty]))/_xlfn.STDEV.P(Table2[1W Return vs Nifty])</f>
        <v>1.510119813735268</v>
      </c>
      <c r="O39">
        <v>359.98</v>
      </c>
      <c r="P39">
        <v>342.15000705149703</v>
      </c>
      <c r="Q39">
        <v>281.423972986764</v>
      </c>
      <c r="R39">
        <v>51.973371603790497</v>
      </c>
      <c r="S39" s="1">
        <f>(Table2[[#This Row],[Close Price]]-Table2[[#This Row],[20D EMA]])/Table2[[#This Row],[20D EMA]]</f>
        <v>2.5751430635035228E-2</v>
      </c>
      <c r="T39" s="1">
        <f>(Table2[[#This Row],[Close Price]]-Table2[[#This Row],[50D EMA]])/Table2[[#This Row],[50D EMA]]</f>
        <v>7.9205004793187539E-2</v>
      </c>
      <c r="U39" s="1">
        <f>(Table2[[#This Row],[Close Price]]-Table2[[#This Row],[200D EMA]])/Table2[[#This Row],[200D EMA]]</f>
        <v>0.31207727643503441</v>
      </c>
      <c r="V39">
        <v>0.70195667073422396</v>
      </c>
      <c r="W39">
        <v>366.3</v>
      </c>
      <c r="X39">
        <v>383.85</v>
      </c>
      <c r="Y39">
        <v>342.72</v>
      </c>
      <c r="Z39">
        <v>383.85</v>
      </c>
      <c r="AA39">
        <v>342.72</v>
      </c>
      <c r="AB39">
        <v>383.85</v>
      </c>
      <c r="AC39" s="1">
        <f>(Table2[[#This Row],[Close Price]]/Table2[[#This Row],[Day Low]])-1</f>
        <v>8.0535080535080183E-3</v>
      </c>
      <c r="AD39" s="1">
        <f>(Table2[[#This Row],[Day High]]/Table2[[#This Row],[Close Price]])-1</f>
        <v>3.9539607312119252E-2</v>
      </c>
      <c r="AE39" s="1">
        <f>(Table2[[#This Row],[Close Price]]/Table2[[#This Row],[Current Week Low]])-1</f>
        <v>7.7410130718954084E-2</v>
      </c>
      <c r="AF39" s="1">
        <f>(Table2[[#This Row],[Current Week High]]/Table2[[#This Row],[Close Price]])-1</f>
        <v>3.9539607312119252E-2</v>
      </c>
      <c r="AG39" s="1">
        <f>(Table2[[#This Row],[Close Price]]/Table2[[#This Row],[Current Month Low]])-1</f>
        <v>7.7410130718954084E-2</v>
      </c>
      <c r="AH39" s="1">
        <f>(Table2[[#This Row],[Current Month High]]/Table2[[#This Row],[Close Price]])-1</f>
        <v>3.9539607312119252E-2</v>
      </c>
      <c r="AI39">
        <v>3.9539607312119198</v>
      </c>
      <c r="AJ39">
        <v>124.775528838837</v>
      </c>
      <c r="AK39" t="str">
        <f>IF(AND(Table2[[#This Row],[20D EMA]]&gt;Table2[[#This Row],[50D EMA]],Table2[[#This Row],[50D EMA]]&gt;Table2[[#This Row],[200D EMA]]),"Uptrend","Downtrend/NoTrend")</f>
        <v>Uptrend</v>
      </c>
      <c r="AL39">
        <v>0.28000000000000003</v>
      </c>
      <c r="AM39" t="s">
        <v>3188</v>
      </c>
      <c r="AN39">
        <v>3.98</v>
      </c>
      <c r="AO39" t="s">
        <v>3188</v>
      </c>
      <c r="AP39">
        <v>0.185069043963797</v>
      </c>
      <c r="AQ39">
        <f>(Table2[[#This Row],[Sharpe Ratio]]-AVERAGE(Table2[Sharpe Ratio]))/_xlfn.STDEV.P(Table2[Sharpe Ratio])</f>
        <v>1.4422228872358809</v>
      </c>
      <c r="AR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6.1088019242742249</v>
      </c>
      <c r="AS39">
        <f>_xlfn.RANK.AVG(Table2[[#This Row],[1Y Return vs Nifty Z-Score]],Table2[1Y Return vs Nifty Z-Score])</f>
        <v>86</v>
      </c>
      <c r="AT39">
        <f>_xlfn.RANK.AVG(Table2[[#This Row],[6M Return vs Nifty Z-Score]],Table2[6M Return vs Nifty Z-Score])</f>
        <v>90</v>
      </c>
      <c r="AU39">
        <f>_xlfn.RANK.AVG(Table2[[#This Row],[Sharpe Ratio Z-Score]],Table2[Sharpe Ratio Z-Score])</f>
        <v>52</v>
      </c>
      <c r="AV39">
        <f>(Table2[[#This Row],[Rank 1Y]]+Table2[[#This Row],[Rank 6M]]+Table2[[#This Row],[Rank Sharpe]])/3</f>
        <v>76</v>
      </c>
    </row>
    <row r="40" spans="1:48" x14ac:dyDescent="0.3">
      <c r="A40" t="s">
        <v>516</v>
      </c>
      <c r="B40" t="s">
        <v>517</v>
      </c>
      <c r="C40" t="s">
        <v>3138</v>
      </c>
      <c r="D40" t="s">
        <v>325</v>
      </c>
      <c r="E40">
        <v>42277.484634619999</v>
      </c>
      <c r="F40">
        <v>2009</v>
      </c>
      <c r="G40">
        <v>103.34016824440999</v>
      </c>
      <c r="H40">
        <f>(Table2[[#This Row],[1Y Return vs Nifty]]-AVERAGE(Table2[1Y Return vs Nifty]))/_xlfn.STDEV.P(Table2[1Y Return vs Nifty])</f>
        <v>1.2905811322672802</v>
      </c>
      <c r="I40">
        <v>9.3872894294461293</v>
      </c>
      <c r="J40">
        <f>(Table2[[#This Row],[1M Return vs Nifty]]-AVERAGE(Table2[1M Return vs Nifty]))/_xlfn.STDEV.P(Table2[1M Return vs Nifty])</f>
        <v>1.1987211585696922</v>
      </c>
      <c r="K40">
        <v>33.184476028094302</v>
      </c>
      <c r="L40">
        <f>(Table2[[#This Row],[6M Return vs Nifty]]-AVERAGE(Table2[6M Return vs Nifty]))/_xlfn.STDEV.P(Table2[6M Return vs Nifty])</f>
        <v>0.77471229109629147</v>
      </c>
      <c r="M40">
        <v>-4.8357958503775098</v>
      </c>
      <c r="N40">
        <f>(Table2[[#This Row],[1W Return vs Nifty]]-AVERAGE(Table2[1W Return vs Nifty]))/_xlfn.STDEV.P(Table2[1W Return vs Nifty])</f>
        <v>-1.5650330528715319</v>
      </c>
      <c r="O40">
        <v>1967.09</v>
      </c>
      <c r="P40">
        <v>1852.7891663741</v>
      </c>
      <c r="Q40">
        <v>1521.3995483752301</v>
      </c>
      <c r="R40">
        <v>56.459296739527502</v>
      </c>
      <c r="S40" s="1">
        <f>(Table2[[#This Row],[Close Price]]-Table2[[#This Row],[20D EMA]])/Table2[[#This Row],[20D EMA]]</f>
        <v>2.1305583374426226E-2</v>
      </c>
      <c r="T40" s="1">
        <f>(Table2[[#This Row],[Close Price]]-Table2[[#This Row],[50D EMA]])/Table2[[#This Row],[50D EMA]]</f>
        <v>8.4311176069538404E-2</v>
      </c>
      <c r="U40" s="1">
        <f>(Table2[[#This Row],[Close Price]]-Table2[[#This Row],[200D EMA]])/Table2[[#This Row],[200D EMA]]</f>
        <v>0.3204946735691489</v>
      </c>
      <c r="V40">
        <v>1.3656046688075301</v>
      </c>
      <c r="W40">
        <v>1905.15</v>
      </c>
      <c r="X40">
        <v>2040</v>
      </c>
      <c r="Y40">
        <v>1890.25</v>
      </c>
      <c r="Z40">
        <v>2063.8000000000002</v>
      </c>
      <c r="AA40">
        <v>1890.25</v>
      </c>
      <c r="AB40">
        <v>2175.9</v>
      </c>
      <c r="AC40" s="1">
        <f>(Table2[[#This Row],[Close Price]]/Table2[[#This Row],[Day Low]])-1</f>
        <v>5.4510143558250013E-2</v>
      </c>
      <c r="AD40" s="1">
        <f>(Table2[[#This Row],[Day High]]/Table2[[#This Row],[Close Price]])-1</f>
        <v>1.5430562468889963E-2</v>
      </c>
      <c r="AE40" s="1">
        <f>(Table2[[#This Row],[Close Price]]/Table2[[#This Row],[Current Week Low]])-1</f>
        <v>6.2822377992329148E-2</v>
      </c>
      <c r="AF40" s="1">
        <f>(Table2[[#This Row],[Current Week High]]/Table2[[#This Row],[Close Price]])-1</f>
        <v>2.7277252364360516E-2</v>
      </c>
      <c r="AG40" s="1">
        <f>(Table2[[#This Row],[Close Price]]/Table2[[#This Row],[Current Month Low]])-1</f>
        <v>6.2822377992329148E-2</v>
      </c>
      <c r="AH40" s="1">
        <f>(Table2[[#This Row],[Current Month High]]/Table2[[#This Row],[Close Price]])-1</f>
        <v>8.3076157292185204E-2</v>
      </c>
      <c r="AI40">
        <v>9.4848183175709302</v>
      </c>
      <c r="AJ40">
        <v>146.805896805896</v>
      </c>
      <c r="AK40" t="str">
        <f>IF(AND(Table2[[#This Row],[20D EMA]]&gt;Table2[[#This Row],[50D EMA]],Table2[[#This Row],[50D EMA]]&gt;Table2[[#This Row],[200D EMA]]),"Uptrend","Downtrend/NoTrend")</f>
        <v>Uptrend</v>
      </c>
      <c r="AL40">
        <v>0.13</v>
      </c>
      <c r="AM40" t="s">
        <v>3188</v>
      </c>
      <c r="AN40">
        <v>4.09</v>
      </c>
      <c r="AO40" t="s">
        <v>3188</v>
      </c>
      <c r="AP40">
        <v>0.19932832293988101</v>
      </c>
      <c r="AQ40">
        <f>(Table2[[#This Row],[Sharpe Ratio]]-AVERAGE(Table2[Sharpe Ratio]))/_xlfn.STDEV.P(Table2[Sharpe Ratio])</f>
        <v>1.6084797811698777</v>
      </c>
      <c r="AR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3.3074613102316093</v>
      </c>
      <c r="AS40">
        <f>_xlfn.RANK.AVG(Table2[[#This Row],[1Y Return vs Nifty Z-Score]],Table2[1Y Return vs Nifty Z-Score])</f>
        <v>69</v>
      </c>
      <c r="AT40">
        <f>_xlfn.RANK.AVG(Table2[[#This Row],[6M Return vs Nifty Z-Score]],Table2[6M Return vs Nifty Z-Score])</f>
        <v>124</v>
      </c>
      <c r="AU40">
        <f>_xlfn.RANK.AVG(Table2[[#This Row],[Sharpe Ratio Z-Score]],Table2[Sharpe Ratio Z-Score])</f>
        <v>37</v>
      </c>
      <c r="AV40">
        <f>(Table2[[#This Row],[Rank 1Y]]+Table2[[#This Row],[Rank 6M]]+Table2[[#This Row],[Rank Sharpe]])/3</f>
        <v>76.666666666666671</v>
      </c>
    </row>
    <row r="41" spans="1:48" x14ac:dyDescent="0.3">
      <c r="A41" t="s">
        <v>649</v>
      </c>
      <c r="B41" t="s">
        <v>650</v>
      </c>
      <c r="C41" t="s">
        <v>3129</v>
      </c>
      <c r="D41" t="s">
        <v>422</v>
      </c>
      <c r="E41">
        <v>29549.84939127</v>
      </c>
      <c r="F41">
        <v>6101.4</v>
      </c>
      <c r="G41">
        <v>165.45321429138201</v>
      </c>
      <c r="H41">
        <f>(Table2[[#This Row],[1Y Return vs Nifty]]-AVERAGE(Table2[1Y Return vs Nifty]))/_xlfn.STDEV.P(Table2[1Y Return vs Nifty])</f>
        <v>2.3342335533308929</v>
      </c>
      <c r="I41">
        <v>11.660408984824</v>
      </c>
      <c r="J41">
        <f>(Table2[[#This Row],[1M Return vs Nifty]]-AVERAGE(Table2[1M Return vs Nifty]))/_xlfn.STDEV.P(Table2[1M Return vs Nifty])</f>
        <v>1.4472586322661065</v>
      </c>
      <c r="K41">
        <v>53.153464751299197</v>
      </c>
      <c r="L41">
        <f>(Table2[[#This Row],[6M Return vs Nifty]]-AVERAGE(Table2[6M Return vs Nifty]))/_xlfn.STDEV.P(Table2[6M Return vs Nifty])</f>
        <v>1.4267291463601257</v>
      </c>
      <c r="M41">
        <v>7.18499238663835</v>
      </c>
      <c r="N41">
        <f>(Table2[[#This Row],[1W Return vs Nifty]]-AVERAGE(Table2[1W Return vs Nifty]))/_xlfn.STDEV.P(Table2[1W Return vs Nifty])</f>
        <v>1.7616424610196004</v>
      </c>
      <c r="O41">
        <v>5690.67</v>
      </c>
      <c r="P41">
        <v>5221.8344221278203</v>
      </c>
      <c r="Q41">
        <v>4084.96562793356</v>
      </c>
      <c r="R41">
        <v>63.397893120711302</v>
      </c>
      <c r="S41" s="1">
        <f>(Table2[[#This Row],[Close Price]]-Table2[[#This Row],[20D EMA]])/Table2[[#This Row],[20D EMA]]</f>
        <v>7.2176035510757006E-2</v>
      </c>
      <c r="T41" s="1">
        <f>(Table2[[#This Row],[Close Price]]-Table2[[#This Row],[50D EMA]])/Table2[[#This Row],[50D EMA]]</f>
        <v>0.16843995936465742</v>
      </c>
      <c r="U41" s="1">
        <f>(Table2[[#This Row],[Close Price]]-Table2[[#This Row],[200D EMA]])/Table2[[#This Row],[200D EMA]]</f>
        <v>0.49362333878106157</v>
      </c>
      <c r="V41">
        <v>0.68403778554462302</v>
      </c>
      <c r="W41">
        <v>5958.55</v>
      </c>
      <c r="X41">
        <v>6134.95</v>
      </c>
      <c r="Y41">
        <v>5677.45</v>
      </c>
      <c r="Z41">
        <v>6134.95</v>
      </c>
      <c r="AA41">
        <v>5677.45</v>
      </c>
      <c r="AB41">
        <v>6134.95</v>
      </c>
      <c r="AC41" s="1">
        <f>(Table2[[#This Row],[Close Price]]/Table2[[#This Row],[Day Low]])-1</f>
        <v>2.3973953394701653E-2</v>
      </c>
      <c r="AD41" s="1">
        <f>(Table2[[#This Row],[Day High]]/Table2[[#This Row],[Close Price]])-1</f>
        <v>5.4987379945585779E-3</v>
      </c>
      <c r="AE41" s="1">
        <f>(Table2[[#This Row],[Close Price]]/Table2[[#This Row],[Current Week Low]])-1</f>
        <v>7.4672608301261878E-2</v>
      </c>
      <c r="AF41" s="1">
        <f>(Table2[[#This Row],[Current Week High]]/Table2[[#This Row],[Close Price]])-1</f>
        <v>5.4987379945585779E-3</v>
      </c>
      <c r="AG41" s="1">
        <f>(Table2[[#This Row],[Close Price]]/Table2[[#This Row],[Current Month Low]])-1</f>
        <v>7.4672608301261878E-2</v>
      </c>
      <c r="AH41" s="1">
        <f>(Table2[[#This Row],[Current Month High]]/Table2[[#This Row],[Close Price]])-1</f>
        <v>5.4987379945585779E-3</v>
      </c>
      <c r="AI41">
        <v>0.54987379945585702</v>
      </c>
      <c r="AJ41">
        <v>197.47690207454701</v>
      </c>
      <c r="AK41" t="str">
        <f>IF(AND(Table2[[#This Row],[20D EMA]]&gt;Table2[[#This Row],[50D EMA]],Table2[[#This Row],[50D EMA]]&gt;Table2[[#This Row],[200D EMA]]),"Uptrend","Downtrend/NoTrend")</f>
        <v>Uptrend</v>
      </c>
      <c r="AL41">
        <v>0.61</v>
      </c>
      <c r="AM41" t="s">
        <v>3188</v>
      </c>
      <c r="AN41">
        <v>5.12</v>
      </c>
      <c r="AO41" t="s">
        <v>3188</v>
      </c>
      <c r="AP41">
        <v>0.129057859412122</v>
      </c>
      <c r="AQ41">
        <f>(Table2[[#This Row],[Sharpe Ratio]]-AVERAGE(Table2[Sharpe Ratio]))/_xlfn.STDEV.P(Table2[Sharpe Ratio])</f>
        <v>0.78915721787461313</v>
      </c>
      <c r="AR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7.7590210108513391</v>
      </c>
      <c r="AS41">
        <f>_xlfn.RANK.AVG(Table2[[#This Row],[1Y Return vs Nifty Z-Score]],Table2[1Y Return vs Nifty Z-Score])</f>
        <v>26</v>
      </c>
      <c r="AT41">
        <f>_xlfn.RANK.AVG(Table2[[#This Row],[6M Return vs Nifty Z-Score]],Table2[6M Return vs Nifty Z-Score])</f>
        <v>55</v>
      </c>
      <c r="AU41">
        <f>_xlfn.RANK.AVG(Table2[[#This Row],[Sharpe Ratio Z-Score]],Table2[Sharpe Ratio Z-Score])</f>
        <v>154</v>
      </c>
      <c r="AV41">
        <f>(Table2[[#This Row],[Rank 1Y]]+Table2[[#This Row],[Rank 6M]]+Table2[[#This Row],[Rank Sharpe]])/3</f>
        <v>78.333333333333329</v>
      </c>
    </row>
    <row r="42" spans="1:48" x14ac:dyDescent="0.3">
      <c r="A42" t="s">
        <v>323</v>
      </c>
      <c r="B42" t="s">
        <v>324</v>
      </c>
      <c r="C42" t="s">
        <v>3138</v>
      </c>
      <c r="D42" t="s">
        <v>325</v>
      </c>
      <c r="E42">
        <v>81581.213623000003</v>
      </c>
      <c r="F42">
        <v>14805.2</v>
      </c>
      <c r="G42">
        <v>162.00211931843899</v>
      </c>
      <c r="H42">
        <f>(Table2[[#This Row],[1Y Return vs Nifty]]-AVERAGE(Table2[1Y Return vs Nifty]))/_xlfn.STDEV.P(Table2[1Y Return vs Nifty])</f>
        <v>2.2762466431235158</v>
      </c>
      <c r="I42">
        <v>19.852223876650701</v>
      </c>
      <c r="J42">
        <f>(Table2[[#This Row],[1M Return vs Nifty]]-AVERAGE(Table2[1M Return vs Nifty]))/_xlfn.STDEV.P(Table2[1M Return vs Nifty])</f>
        <v>2.3429321455164138</v>
      </c>
      <c r="K42">
        <v>82.133138795867197</v>
      </c>
      <c r="L42">
        <f>(Table2[[#This Row],[6M Return vs Nifty]]-AVERAGE(Table2[6M Return vs Nifty]))/_xlfn.STDEV.P(Table2[6M Return vs Nifty])</f>
        <v>2.372958131664376</v>
      </c>
      <c r="M42">
        <v>6.55200279834271</v>
      </c>
      <c r="N42">
        <f>(Table2[[#This Row],[1W Return vs Nifty]]-AVERAGE(Table2[1W Return vs Nifty]))/_xlfn.STDEV.P(Table2[1W Return vs Nifty])</f>
        <v>1.5864666803293748</v>
      </c>
      <c r="O42">
        <v>13815.05</v>
      </c>
      <c r="P42">
        <v>13073.726231378199</v>
      </c>
      <c r="Q42">
        <v>10110.893257658099</v>
      </c>
      <c r="R42">
        <v>45.301559998469898</v>
      </c>
      <c r="S42" s="1">
        <f>(Table2[[#This Row],[Close Price]]-Table2[[#This Row],[20D EMA]])/Table2[[#This Row],[20D EMA]]</f>
        <v>7.1671836149706403E-2</v>
      </c>
      <c r="T42" s="1">
        <f>(Table2[[#This Row],[Close Price]]-Table2[[#This Row],[50D EMA]])/Table2[[#This Row],[50D EMA]]</f>
        <v>0.13243919430300582</v>
      </c>
      <c r="U42" s="1">
        <f>(Table2[[#This Row],[Close Price]]-Table2[[#This Row],[200D EMA]])/Table2[[#This Row],[200D EMA]]</f>
        <v>0.46428209879343579</v>
      </c>
      <c r="V42">
        <v>0.81856850730047204</v>
      </c>
      <c r="W42">
        <v>14520</v>
      </c>
      <c r="X42">
        <v>14934.95</v>
      </c>
      <c r="Y42">
        <v>13350</v>
      </c>
      <c r="Z42">
        <v>14934.95</v>
      </c>
      <c r="AA42">
        <v>13350</v>
      </c>
      <c r="AB42">
        <v>14934.95</v>
      </c>
      <c r="AC42" s="1">
        <f>(Table2[[#This Row],[Close Price]]/Table2[[#This Row],[Day Low]])-1</f>
        <v>1.9641873278236854E-2</v>
      </c>
      <c r="AD42" s="1">
        <f>(Table2[[#This Row],[Day High]]/Table2[[#This Row],[Close Price]])-1</f>
        <v>8.7638127144515909E-3</v>
      </c>
      <c r="AE42" s="1">
        <f>(Table2[[#This Row],[Close Price]]/Table2[[#This Row],[Current Week Low]])-1</f>
        <v>0.10900374531835211</v>
      </c>
      <c r="AF42" s="1">
        <f>(Table2[[#This Row],[Current Week High]]/Table2[[#This Row],[Close Price]])-1</f>
        <v>8.7638127144515909E-3</v>
      </c>
      <c r="AG42" s="1">
        <f>(Table2[[#This Row],[Close Price]]/Table2[[#This Row],[Current Month Low]])-1</f>
        <v>0.10900374531835211</v>
      </c>
      <c r="AH42" s="1">
        <f>(Table2[[#This Row],[Current Month High]]/Table2[[#This Row],[Close Price]])-1</f>
        <v>8.7638127144515909E-3</v>
      </c>
      <c r="AI42">
        <v>0.87638127144515898</v>
      </c>
      <c r="AJ42">
        <v>194.455051710421</v>
      </c>
      <c r="AK42" t="str">
        <f>IF(AND(Table2[[#This Row],[20D EMA]]&gt;Table2[[#This Row],[50D EMA]],Table2[[#This Row],[50D EMA]]&gt;Table2[[#This Row],[200D EMA]]),"Uptrend","Downtrend/NoTrend")</f>
        <v>Uptrend</v>
      </c>
      <c r="AL42">
        <v>0.2</v>
      </c>
      <c r="AM42" t="s">
        <v>3188</v>
      </c>
      <c r="AN42">
        <v>5.78</v>
      </c>
      <c r="AO42" t="s">
        <v>3188</v>
      </c>
      <c r="AP42">
        <v>0.113197761434807</v>
      </c>
      <c r="AQ42">
        <f>(Table2[[#This Row],[Sharpe Ratio]]-AVERAGE(Table2[Sharpe Ratio]))/_xlfn.STDEV.P(Table2[Sharpe Ratio])</f>
        <v>0.60423548153578099</v>
      </c>
      <c r="AR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9.1828390821694619</v>
      </c>
      <c r="AS42">
        <f>_xlfn.RANK.AVG(Table2[[#This Row],[1Y Return vs Nifty Z-Score]],Table2[1Y Return vs Nifty Z-Score])</f>
        <v>27</v>
      </c>
      <c r="AT42">
        <f>_xlfn.RANK.AVG(Table2[[#This Row],[6M Return vs Nifty Z-Score]],Table2[6M Return vs Nifty Z-Score])</f>
        <v>18</v>
      </c>
      <c r="AU42">
        <f>_xlfn.RANK.AVG(Table2[[#This Row],[Sharpe Ratio Z-Score]],Table2[Sharpe Ratio Z-Score])</f>
        <v>192</v>
      </c>
      <c r="AV42">
        <f>(Table2[[#This Row],[Rank 1Y]]+Table2[[#This Row],[Rank 6M]]+Table2[[#This Row],[Rank Sharpe]])/3</f>
        <v>79</v>
      </c>
    </row>
    <row r="43" spans="1:48" x14ac:dyDescent="0.3">
      <c r="A43" t="s">
        <v>66</v>
      </c>
      <c r="B43" t="s">
        <v>67</v>
      </c>
      <c r="C43" t="s">
        <v>3135</v>
      </c>
      <c r="D43" t="s">
        <v>60</v>
      </c>
      <c r="E43">
        <v>361559.41890216002</v>
      </c>
      <c r="F43">
        <v>3153</v>
      </c>
      <c r="G43">
        <v>80.059863576938099</v>
      </c>
      <c r="H43">
        <f>(Table2[[#This Row],[1Y Return vs Nifty]]-AVERAGE(Table2[1Y Return vs Nifty]))/_xlfn.STDEV.P(Table2[1Y Return vs Nifty])</f>
        <v>0.89941457587377038</v>
      </c>
      <c r="I43">
        <v>17.506926379072599</v>
      </c>
      <c r="J43">
        <f>(Table2[[#This Row],[1M Return vs Nifty]]-AVERAGE(Table2[1M Return vs Nifty]))/_xlfn.STDEV.P(Table2[1M Return vs Nifty])</f>
        <v>2.0865029076720862</v>
      </c>
      <c r="K43">
        <v>40.465407190630302</v>
      </c>
      <c r="L43">
        <f>(Table2[[#This Row],[6M Return vs Nifty]]-AVERAGE(Table2[6M Return vs Nifty]))/_xlfn.STDEV.P(Table2[6M Return vs Nifty])</f>
        <v>1.012445403463299</v>
      </c>
      <c r="M43">
        <v>5.7731936016660397</v>
      </c>
      <c r="N43">
        <f>(Table2[[#This Row],[1W Return vs Nifty]]-AVERAGE(Table2[1W Return vs Nifty]))/_xlfn.STDEV.P(Table2[1W Return vs Nifty])</f>
        <v>1.3709362647282199</v>
      </c>
      <c r="O43">
        <v>3014.07</v>
      </c>
      <c r="P43">
        <v>2889.5667356117101</v>
      </c>
      <c r="Q43">
        <v>2434.6151930201399</v>
      </c>
      <c r="R43">
        <v>49.801511464649501</v>
      </c>
      <c r="S43" s="1">
        <f>(Table2[[#This Row],[Close Price]]-Table2[[#This Row],[20D EMA]])/Table2[[#This Row],[20D EMA]]</f>
        <v>4.6093819984273698E-2</v>
      </c>
      <c r="T43" s="1">
        <f>(Table2[[#This Row],[Close Price]]-Table2[[#This Row],[50D EMA]])/Table2[[#This Row],[50D EMA]]</f>
        <v>9.1167046305480851E-2</v>
      </c>
      <c r="U43" s="1">
        <f>(Table2[[#This Row],[Close Price]]-Table2[[#This Row],[200D EMA]])/Table2[[#This Row],[200D EMA]]</f>
        <v>0.2950711919647161</v>
      </c>
      <c r="V43">
        <v>1.32253993782135</v>
      </c>
      <c r="W43">
        <v>3145</v>
      </c>
      <c r="X43">
        <v>3204.3</v>
      </c>
      <c r="Y43">
        <v>2982.9</v>
      </c>
      <c r="Z43">
        <v>3204.3</v>
      </c>
      <c r="AA43">
        <v>2982.9</v>
      </c>
      <c r="AB43">
        <v>3204.3</v>
      </c>
      <c r="AC43" s="1">
        <f>(Table2[[#This Row],[Close Price]]/Table2[[#This Row],[Day Low]])-1</f>
        <v>2.5437201907789753E-3</v>
      </c>
      <c r="AD43" s="1">
        <f>(Table2[[#This Row],[Day High]]/Table2[[#This Row],[Close Price]])-1</f>
        <v>1.6270218839200767E-2</v>
      </c>
      <c r="AE43" s="1">
        <f>(Table2[[#This Row],[Close Price]]/Table2[[#This Row],[Current Week Low]])-1</f>
        <v>5.7025042743638732E-2</v>
      </c>
      <c r="AF43" s="1">
        <f>(Table2[[#This Row],[Current Week High]]/Table2[[#This Row],[Close Price]])-1</f>
        <v>1.6270218839200767E-2</v>
      </c>
      <c r="AG43" s="1">
        <f>(Table2[[#This Row],[Close Price]]/Table2[[#This Row],[Current Month Low]])-1</f>
        <v>5.7025042743638732E-2</v>
      </c>
      <c r="AH43" s="1">
        <f>(Table2[[#This Row],[Current Month High]]/Table2[[#This Row],[Close Price]])-1</f>
        <v>1.6270218839200767E-2</v>
      </c>
      <c r="AI43">
        <v>2.1915635902315098</v>
      </c>
      <c r="AJ43">
        <v>117.448275862068</v>
      </c>
      <c r="AK43" t="str">
        <f>IF(AND(Table2[[#This Row],[20D EMA]]&gt;Table2[[#This Row],[50D EMA]],Table2[[#This Row],[50D EMA]]&gt;Table2[[#This Row],[200D EMA]]),"Uptrend","Downtrend/NoTrend")</f>
        <v>Uptrend</v>
      </c>
      <c r="AL43">
        <v>7.0000000000000007E-2</v>
      </c>
      <c r="AM43" t="s">
        <v>3188</v>
      </c>
      <c r="AN43">
        <v>6.85</v>
      </c>
      <c r="AO43" t="s">
        <v>3188</v>
      </c>
      <c r="AP43">
        <v>0.195288932775743</v>
      </c>
      <c r="AQ43">
        <f>(Table2[[#This Row],[Sharpe Ratio]]-AVERAGE(Table2[Sharpe Ratio]))/_xlfn.STDEV.P(Table2[Sharpe Ratio])</f>
        <v>1.561382276225658</v>
      </c>
      <c r="AR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6.9306814279630338</v>
      </c>
      <c r="AS43">
        <f>_xlfn.RANK.AVG(Table2[[#This Row],[1Y Return vs Nifty Z-Score]],Table2[1Y Return vs Nifty Z-Score])</f>
        <v>110</v>
      </c>
      <c r="AT43">
        <f>_xlfn.RANK.AVG(Table2[[#This Row],[6M Return vs Nifty Z-Score]],Table2[6M Return vs Nifty Z-Score])</f>
        <v>89</v>
      </c>
      <c r="AU43">
        <f>_xlfn.RANK.AVG(Table2[[#This Row],[Sharpe Ratio Z-Score]],Table2[Sharpe Ratio Z-Score])</f>
        <v>40</v>
      </c>
      <c r="AV43">
        <f>(Table2[[#This Row],[Rank 1Y]]+Table2[[#This Row],[Rank 6M]]+Table2[[#This Row],[Rank Sharpe]])/3</f>
        <v>79.666666666666671</v>
      </c>
    </row>
    <row r="44" spans="1:48" x14ac:dyDescent="0.3">
      <c r="A44" t="s">
        <v>337</v>
      </c>
      <c r="B44" t="s">
        <v>338</v>
      </c>
      <c r="C44" t="s">
        <v>3142</v>
      </c>
      <c r="D44" t="s">
        <v>135</v>
      </c>
      <c r="E44">
        <v>75412.249018560004</v>
      </c>
      <c r="F44">
        <v>1858.2</v>
      </c>
      <c r="G44">
        <v>149.10498782423701</v>
      </c>
      <c r="H44">
        <f>(Table2[[#This Row],[1Y Return vs Nifty]]-AVERAGE(Table2[1Y Return vs Nifty]))/_xlfn.STDEV.P(Table2[1Y Return vs Nifty])</f>
        <v>2.0595430137680877</v>
      </c>
      <c r="I44">
        <v>1.4681929075420299</v>
      </c>
      <c r="J44">
        <f>(Table2[[#This Row],[1M Return vs Nifty]]-AVERAGE(Table2[1M Return vs Nifty]))/_xlfn.STDEV.P(Table2[1M Return vs Nifty])</f>
        <v>0.3328660218015233</v>
      </c>
      <c r="K44">
        <v>37.350402778172402</v>
      </c>
      <c r="L44">
        <f>(Table2[[#This Row],[6M Return vs Nifty]]-AVERAGE(Table2[6M Return vs Nifty]))/_xlfn.STDEV.P(Table2[6M Return vs Nifty])</f>
        <v>0.91073592737032039</v>
      </c>
      <c r="M44">
        <v>4.8412545649207397</v>
      </c>
      <c r="N44">
        <f>(Table2[[#This Row],[1W Return vs Nifty]]-AVERAGE(Table2[1W Return vs Nifty]))/_xlfn.STDEV.P(Table2[1W Return vs Nifty])</f>
        <v>1.1130281548063441</v>
      </c>
      <c r="O44">
        <v>1820.24</v>
      </c>
      <c r="P44">
        <v>1800.9263158671599</v>
      </c>
      <c r="Q44">
        <v>1519.98318639024</v>
      </c>
      <c r="R44">
        <v>32.263677167300699</v>
      </c>
      <c r="S44" s="1">
        <f>(Table2[[#This Row],[Close Price]]-Table2[[#This Row],[20D EMA]])/Table2[[#This Row],[20D EMA]]</f>
        <v>2.0854392827319494E-2</v>
      </c>
      <c r="T44" s="1">
        <f>(Table2[[#This Row],[Close Price]]-Table2[[#This Row],[50D EMA]])/Table2[[#This Row],[50D EMA]]</f>
        <v>3.1802347285520338E-2</v>
      </c>
      <c r="U44" s="1">
        <f>(Table2[[#This Row],[Close Price]]-Table2[[#This Row],[200D EMA]])/Table2[[#This Row],[200D EMA]]</f>
        <v>0.22251352293769805</v>
      </c>
      <c r="V44">
        <v>0.63255702011151904</v>
      </c>
      <c r="W44">
        <v>1797.05</v>
      </c>
      <c r="X44">
        <v>1873</v>
      </c>
      <c r="Y44">
        <v>1700.55</v>
      </c>
      <c r="Z44">
        <v>1873</v>
      </c>
      <c r="AA44">
        <v>1687.1</v>
      </c>
      <c r="AB44">
        <v>1873</v>
      </c>
      <c r="AC44" s="1">
        <f>(Table2[[#This Row],[Close Price]]/Table2[[#This Row],[Day Low]])-1</f>
        <v>3.4027990317464729E-2</v>
      </c>
      <c r="AD44" s="1">
        <f>(Table2[[#This Row],[Day High]]/Table2[[#This Row],[Close Price]])-1</f>
        <v>7.964697018620237E-3</v>
      </c>
      <c r="AE44" s="1">
        <f>(Table2[[#This Row],[Close Price]]/Table2[[#This Row],[Current Week Low]])-1</f>
        <v>9.27053012260739E-2</v>
      </c>
      <c r="AF44" s="1">
        <f>(Table2[[#This Row],[Current Week High]]/Table2[[#This Row],[Close Price]])-1</f>
        <v>7.964697018620237E-3</v>
      </c>
      <c r="AG44" s="1">
        <f>(Table2[[#This Row],[Close Price]]/Table2[[#This Row],[Current Month Low]])-1</f>
        <v>0.10141663209056961</v>
      </c>
      <c r="AH44" s="1">
        <f>(Table2[[#This Row],[Current Month High]]/Table2[[#This Row],[Close Price]])-1</f>
        <v>7.964697018620237E-3</v>
      </c>
      <c r="AI44">
        <v>11.656441717791401</v>
      </c>
      <c r="AJ44">
        <v>179.91263086540599</v>
      </c>
      <c r="AK44" t="str">
        <f>IF(AND(Table2[[#This Row],[20D EMA]]&gt;Table2[[#This Row],[50D EMA]],Table2[[#This Row],[50D EMA]]&gt;Table2[[#This Row],[200D EMA]]),"Uptrend","Downtrend/NoTrend")</f>
        <v>Uptrend</v>
      </c>
      <c r="AL44">
        <v>0.09</v>
      </c>
      <c r="AM44" t="s">
        <v>3188</v>
      </c>
      <c r="AN44">
        <v>-1.1000000000000001</v>
      </c>
      <c r="AO44" t="s">
        <v>3189</v>
      </c>
      <c r="AP44">
        <v>0.15136882265000001</v>
      </c>
      <c r="AQ44">
        <f>(Table2[[#This Row],[Sharpe Ratio]]-AVERAGE(Table2[Sharpe Ratio]))/_xlfn.STDEV.P(Table2[Sharpe Ratio])</f>
        <v>1.0492931935313485</v>
      </c>
      <c r="AR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5.4654663112776234</v>
      </c>
      <c r="AS44">
        <f>_xlfn.RANK.AVG(Table2[[#This Row],[1Y Return vs Nifty Z-Score]],Table2[1Y Return vs Nifty Z-Score])</f>
        <v>37</v>
      </c>
      <c r="AT44">
        <f>_xlfn.RANK.AVG(Table2[[#This Row],[6M Return vs Nifty Z-Score]],Table2[6M Return vs Nifty Z-Score])</f>
        <v>103</v>
      </c>
      <c r="AU44">
        <f>_xlfn.RANK.AVG(Table2[[#This Row],[Sharpe Ratio Z-Score]],Table2[Sharpe Ratio Z-Score])</f>
        <v>104</v>
      </c>
      <c r="AV44">
        <f>(Table2[[#This Row],[Rank 1Y]]+Table2[[#This Row],[Rank 6M]]+Table2[[#This Row],[Rank Sharpe]])/3</f>
        <v>81.333333333333329</v>
      </c>
    </row>
    <row r="45" spans="1:48" x14ac:dyDescent="0.3">
      <c r="A45" t="s">
        <v>497</v>
      </c>
      <c r="B45" t="s">
        <v>498</v>
      </c>
      <c r="C45" t="s">
        <v>3129</v>
      </c>
      <c r="D45" t="s">
        <v>398</v>
      </c>
      <c r="E45">
        <v>43531.314222100002</v>
      </c>
      <c r="F45">
        <v>785.7</v>
      </c>
      <c r="G45">
        <v>221.77096003115599</v>
      </c>
      <c r="H45">
        <f>(Table2[[#This Row],[1Y Return vs Nifty]]-AVERAGE(Table2[1Y Return vs Nifty]))/_xlfn.STDEV.P(Table2[1Y Return vs Nifty])</f>
        <v>3.280510630866448</v>
      </c>
      <c r="I45">
        <v>-1.02022982462901</v>
      </c>
      <c r="J45">
        <f>(Table2[[#This Row],[1M Return vs Nifty]]-AVERAGE(Table2[1M Return vs Nifty]))/_xlfn.STDEV.P(Table2[1M Return vs Nifty])</f>
        <v>6.0787811977795467E-2</v>
      </c>
      <c r="K45">
        <v>39.515333914651301</v>
      </c>
      <c r="L45">
        <f>(Table2[[#This Row],[6M Return vs Nifty]]-AVERAGE(Table2[6M Return vs Nifty]))/_xlfn.STDEV.P(Table2[6M Return vs Nifty])</f>
        <v>0.98142411348910052</v>
      </c>
      <c r="M45">
        <v>6.3928801207278996</v>
      </c>
      <c r="N45">
        <f>(Table2[[#This Row],[1W Return vs Nifty]]-AVERAGE(Table2[1W Return vs Nifty]))/_xlfn.STDEV.P(Table2[1W Return vs Nifty])</f>
        <v>1.5424305069197188</v>
      </c>
      <c r="O45">
        <v>747.52</v>
      </c>
      <c r="P45">
        <v>712.68114258248204</v>
      </c>
      <c r="Q45">
        <v>560.65216626613096</v>
      </c>
      <c r="R45">
        <v>36.305682726533199</v>
      </c>
      <c r="S45" s="1">
        <f>(Table2[[#This Row],[Close Price]]-Table2[[#This Row],[20D EMA]])/Table2[[#This Row],[20D EMA]]</f>
        <v>5.1075556506849404E-2</v>
      </c>
      <c r="T45" s="1">
        <f>(Table2[[#This Row],[Close Price]]-Table2[[#This Row],[50D EMA]])/Table2[[#This Row],[50D EMA]]</f>
        <v>0.10245655883769533</v>
      </c>
      <c r="U45" s="1">
        <f>(Table2[[#This Row],[Close Price]]-Table2[[#This Row],[200D EMA]])/Table2[[#This Row],[200D EMA]]</f>
        <v>0.40140366393776339</v>
      </c>
      <c r="V45">
        <v>0.822199222719315</v>
      </c>
      <c r="W45">
        <v>752.05</v>
      </c>
      <c r="X45">
        <v>793</v>
      </c>
      <c r="Y45">
        <v>696.6</v>
      </c>
      <c r="Z45">
        <v>793</v>
      </c>
      <c r="AA45">
        <v>691.15</v>
      </c>
      <c r="AB45">
        <v>793</v>
      </c>
      <c r="AC45" s="1">
        <f>(Table2[[#This Row],[Close Price]]/Table2[[#This Row],[Day Low]])-1</f>
        <v>4.4744365401236719E-2</v>
      </c>
      <c r="AD45" s="1">
        <f>(Table2[[#This Row],[Day High]]/Table2[[#This Row],[Close Price]])-1</f>
        <v>9.291078019600274E-3</v>
      </c>
      <c r="AE45" s="1">
        <f>(Table2[[#This Row],[Close Price]]/Table2[[#This Row],[Current Week Low]])-1</f>
        <v>0.12790697674418605</v>
      </c>
      <c r="AF45" s="1">
        <f>(Table2[[#This Row],[Current Week High]]/Table2[[#This Row],[Close Price]])-1</f>
        <v>9.291078019600274E-3</v>
      </c>
      <c r="AG45" s="1">
        <f>(Table2[[#This Row],[Close Price]]/Table2[[#This Row],[Current Month Low]])-1</f>
        <v>0.13680098386746731</v>
      </c>
      <c r="AH45" s="1">
        <f>(Table2[[#This Row],[Current Month High]]/Table2[[#This Row],[Close Price]])-1</f>
        <v>9.291078019600274E-3</v>
      </c>
      <c r="AI45">
        <v>5.4919180348733603</v>
      </c>
      <c r="AJ45">
        <v>253.123595505618</v>
      </c>
      <c r="AK45" t="str">
        <f>IF(AND(Table2[[#This Row],[20D EMA]]&gt;Table2[[#This Row],[50D EMA]],Table2[[#This Row],[50D EMA]]&gt;Table2[[#This Row],[200D EMA]]),"Uptrend","Downtrend/NoTrend")</f>
        <v>Uptrend</v>
      </c>
      <c r="AL45">
        <v>0.48</v>
      </c>
      <c r="AM45" t="s">
        <v>3188</v>
      </c>
      <c r="AN45">
        <v>-0.64</v>
      </c>
      <c r="AO45" t="s">
        <v>3189</v>
      </c>
      <c r="AP45">
        <v>0.13323147220610601</v>
      </c>
      <c r="AQ45">
        <f>(Table2[[#This Row],[Sharpe Ratio]]-AVERAGE(Table2[Sharpe Ratio]))/_xlfn.STDEV.P(Table2[Sharpe Ratio])</f>
        <v>0.83781969939101963</v>
      </c>
      <c r="AR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6.7029727626440829</v>
      </c>
      <c r="AS45">
        <f>_xlfn.RANK.AVG(Table2[[#This Row],[1Y Return vs Nifty Z-Score]],Table2[1Y Return vs Nifty Z-Score])</f>
        <v>8</v>
      </c>
      <c r="AT45">
        <f>_xlfn.RANK.AVG(Table2[[#This Row],[6M Return vs Nifty Z-Score]],Table2[6M Return vs Nifty Z-Score])</f>
        <v>94</v>
      </c>
      <c r="AU45">
        <f>_xlfn.RANK.AVG(Table2[[#This Row],[Sharpe Ratio Z-Score]],Table2[Sharpe Ratio Z-Score])</f>
        <v>142</v>
      </c>
      <c r="AV45">
        <f>(Table2[[#This Row],[Rank 1Y]]+Table2[[#This Row],[Rank 6M]]+Table2[[#This Row],[Rank Sharpe]])/3</f>
        <v>81.333333333333329</v>
      </c>
    </row>
    <row r="46" spans="1:48" x14ac:dyDescent="0.3">
      <c r="A46" t="s">
        <v>1083</v>
      </c>
      <c r="B46" t="s">
        <v>1084</v>
      </c>
      <c r="C46" t="s">
        <v>3141</v>
      </c>
      <c r="D46" t="s">
        <v>161</v>
      </c>
      <c r="E46">
        <v>12378.953932799999</v>
      </c>
      <c r="F46">
        <v>13290.1</v>
      </c>
      <c r="G46">
        <v>180.871796292082</v>
      </c>
      <c r="H46">
        <f>(Table2[[#This Row],[1Y Return vs Nifty]]-AVERAGE(Table2[1Y Return vs Nifty]))/_xlfn.STDEV.P(Table2[1Y Return vs Nifty])</f>
        <v>2.5933037722061565</v>
      </c>
      <c r="I46">
        <v>-7.4667264143083898</v>
      </c>
      <c r="J46">
        <f>(Table2[[#This Row],[1M Return vs Nifty]]-AVERAGE(Table2[1M Return vs Nifty]))/_xlfn.STDEV.P(Table2[1M Return vs Nifty])</f>
        <v>-0.6440567584720519</v>
      </c>
      <c r="K46">
        <v>20.9384217041151</v>
      </c>
      <c r="L46">
        <f>(Table2[[#This Row],[6M Return vs Nifty]]-AVERAGE(Table2[6M Return vs Nifty]))/_xlfn.STDEV.P(Table2[6M Return vs Nifty])</f>
        <v>0.37486060404353233</v>
      </c>
      <c r="M46">
        <v>3.3563469053698798</v>
      </c>
      <c r="N46">
        <f>(Table2[[#This Row],[1W Return vs Nifty]]-AVERAGE(Table2[1W Return vs Nifty]))/_xlfn.STDEV.P(Table2[1W Return vs Nifty])</f>
        <v>0.70208954961521441</v>
      </c>
      <c r="O46">
        <v>13159.48</v>
      </c>
      <c r="P46">
        <v>13178.881164865899</v>
      </c>
      <c r="Q46">
        <v>10728.339883904</v>
      </c>
      <c r="R46">
        <v>14.5476389810072</v>
      </c>
      <c r="S46" s="1">
        <f>(Table2[[#This Row],[Close Price]]-Table2[[#This Row],[20D EMA]])/Table2[[#This Row],[20D EMA]]</f>
        <v>9.9259241246615216E-3</v>
      </c>
      <c r="T46" s="1">
        <f>(Table2[[#This Row],[Close Price]]-Table2[[#This Row],[50D EMA]])/Table2[[#This Row],[50D EMA]]</f>
        <v>8.4391712576181149E-3</v>
      </c>
      <c r="U46" s="1">
        <f>(Table2[[#This Row],[Close Price]]-Table2[[#This Row],[200D EMA]])/Table2[[#This Row],[200D EMA]]</f>
        <v>0.23878439197656981</v>
      </c>
      <c r="V46">
        <v>1.0778073393613301</v>
      </c>
      <c r="W46">
        <v>12612.25</v>
      </c>
      <c r="X46">
        <v>13550</v>
      </c>
      <c r="Y46">
        <v>11396.35</v>
      </c>
      <c r="Z46">
        <v>13550</v>
      </c>
      <c r="AA46">
        <v>11396.35</v>
      </c>
      <c r="AB46">
        <v>13550</v>
      </c>
      <c r="AC46" s="1">
        <f>(Table2[[#This Row],[Close Price]]/Table2[[#This Row],[Day Low]])-1</f>
        <v>5.3745366607861333E-2</v>
      </c>
      <c r="AD46" s="1">
        <f>(Table2[[#This Row],[Day High]]/Table2[[#This Row],[Close Price]])-1</f>
        <v>1.9555910038299151E-2</v>
      </c>
      <c r="AE46" s="1">
        <f>(Table2[[#This Row],[Close Price]]/Table2[[#This Row],[Current Week Low]])-1</f>
        <v>0.16617162512558847</v>
      </c>
      <c r="AF46" s="1">
        <f>(Table2[[#This Row],[Current Week High]]/Table2[[#This Row],[Close Price]])-1</f>
        <v>1.9555910038299151E-2</v>
      </c>
      <c r="AG46" s="1">
        <f>(Table2[[#This Row],[Close Price]]/Table2[[#This Row],[Current Month Low]])-1</f>
        <v>0.16617162512558847</v>
      </c>
      <c r="AH46" s="1">
        <f>(Table2[[#This Row],[Current Month High]]/Table2[[#This Row],[Close Price]])-1</f>
        <v>1.9555910038299151E-2</v>
      </c>
      <c r="AI46">
        <v>11.3610883289064</v>
      </c>
      <c r="AJ46">
        <v>211.55365410537399</v>
      </c>
      <c r="AK46" t="str">
        <f>IF(AND(Table2[[#This Row],[20D EMA]]&gt;Table2[[#This Row],[50D EMA]],Table2[[#This Row],[50D EMA]]&gt;Table2[[#This Row],[200D EMA]]),"Uptrend","Downtrend/NoTrend")</f>
        <v>Downtrend/NoTrend</v>
      </c>
      <c r="AL46">
        <v>0.13</v>
      </c>
      <c r="AM46" t="s">
        <v>3188</v>
      </c>
      <c r="AN46">
        <v>-2.1</v>
      </c>
      <c r="AO46" t="s">
        <v>3189</v>
      </c>
      <c r="AP46">
        <v>0.219873963401894</v>
      </c>
      <c r="AQ46">
        <f>(Table2[[#This Row],[Sharpe Ratio]]-AVERAGE(Table2[Sharpe Ratio]))/_xlfn.STDEV.P(Table2[Sharpe Ratio])</f>
        <v>1.8480328730778259</v>
      </c>
      <c r="AR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">
        <f>_xlfn.RANK.AVG(Table2[[#This Row],[1Y Return vs Nifty Z-Score]],Table2[1Y Return vs Nifty Z-Score])</f>
        <v>18</v>
      </c>
      <c r="AT46">
        <f>_xlfn.RANK.AVG(Table2[[#This Row],[6M Return vs Nifty Z-Score]],Table2[6M Return vs Nifty Z-Score])</f>
        <v>209</v>
      </c>
      <c r="AU46">
        <f>_xlfn.RANK.AVG(Table2[[#This Row],[Sharpe Ratio Z-Score]],Table2[Sharpe Ratio Z-Score])</f>
        <v>22</v>
      </c>
      <c r="AV46">
        <f>(Table2[[#This Row],[Rank 1Y]]+Table2[[#This Row],[Rank 6M]]+Table2[[#This Row],[Rank Sharpe]])/3</f>
        <v>83</v>
      </c>
    </row>
    <row r="47" spans="1:48" x14ac:dyDescent="0.3">
      <c r="A47" t="s">
        <v>573</v>
      </c>
      <c r="B47" t="s">
        <v>574</v>
      </c>
      <c r="C47" t="s">
        <v>3143</v>
      </c>
      <c r="D47" t="s">
        <v>167</v>
      </c>
      <c r="E47">
        <v>35420.422783800001</v>
      </c>
      <c r="F47">
        <v>8347.6</v>
      </c>
      <c r="G47">
        <v>203.21591838485401</v>
      </c>
      <c r="H47">
        <f>(Table2[[#This Row],[1Y Return vs Nifty]]-AVERAGE(Table2[1Y Return vs Nifty]))/_xlfn.STDEV.P(Table2[1Y Return vs Nifty])</f>
        <v>2.9687401515623946</v>
      </c>
      <c r="I47">
        <v>25.2467646420322</v>
      </c>
      <c r="J47">
        <f>(Table2[[#This Row],[1M Return vs Nifty]]-AVERAGE(Table2[1M Return vs Nifty]))/_xlfn.STDEV.P(Table2[1M Return vs Nifty])</f>
        <v>2.9327583737093965</v>
      </c>
      <c r="K47">
        <v>113.810872892041</v>
      </c>
      <c r="L47">
        <f>(Table2[[#This Row],[6M Return vs Nifty]]-AVERAGE(Table2[6M Return vs Nifty]))/_xlfn.STDEV.P(Table2[6M Return vs Nifty])</f>
        <v>3.4072827463740731</v>
      </c>
      <c r="M47">
        <v>11.715951916880901</v>
      </c>
      <c r="N47">
        <f>(Table2[[#This Row],[1W Return vs Nifty]]-AVERAGE(Table2[1W Return vs Nifty]))/_xlfn.STDEV.P(Table2[1W Return vs Nifty])</f>
        <v>3.015556249906993</v>
      </c>
      <c r="O47">
        <v>7484.96</v>
      </c>
      <c r="P47">
        <v>6866.8731664381303</v>
      </c>
      <c r="Q47">
        <v>5123.2981568646101</v>
      </c>
      <c r="R47">
        <v>87.488111093189204</v>
      </c>
      <c r="S47" s="1">
        <f>(Table2[[#This Row],[Close Price]]-Table2[[#This Row],[20D EMA]])/Table2[[#This Row],[20D EMA]]</f>
        <v>0.11524978089395271</v>
      </c>
      <c r="T47" s="1">
        <f>(Table2[[#This Row],[Close Price]]-Table2[[#This Row],[50D EMA]])/Table2[[#This Row],[50D EMA]]</f>
        <v>0.21563334543572588</v>
      </c>
      <c r="U47" s="1">
        <f>(Table2[[#This Row],[Close Price]]-Table2[[#This Row],[200D EMA]])/Table2[[#This Row],[200D EMA]]</f>
        <v>0.62934105031837928</v>
      </c>
      <c r="V47">
        <v>1.47195172750786</v>
      </c>
      <c r="W47">
        <v>8311</v>
      </c>
      <c r="X47">
        <v>8644</v>
      </c>
      <c r="Y47">
        <v>8011.9</v>
      </c>
      <c r="Z47">
        <v>8750</v>
      </c>
      <c r="AA47">
        <v>7385.25</v>
      </c>
      <c r="AB47">
        <v>8750</v>
      </c>
      <c r="AC47" s="1">
        <f>(Table2[[#This Row],[Close Price]]/Table2[[#This Row],[Day Low]])-1</f>
        <v>4.4038021898689106E-3</v>
      </c>
      <c r="AD47" s="1">
        <f>(Table2[[#This Row],[Day High]]/Table2[[#This Row],[Close Price]])-1</f>
        <v>3.5507211653649007E-2</v>
      </c>
      <c r="AE47" s="1">
        <f>(Table2[[#This Row],[Close Price]]/Table2[[#This Row],[Current Week Low]])-1</f>
        <v>4.190017349193087E-2</v>
      </c>
      <c r="AF47" s="1">
        <f>(Table2[[#This Row],[Current Week High]]/Table2[[#This Row],[Close Price]])-1</f>
        <v>4.8205472231539481E-2</v>
      </c>
      <c r="AG47" s="1">
        <f>(Table2[[#This Row],[Close Price]]/Table2[[#This Row],[Current Month Low]])-1</f>
        <v>0.13030703090619822</v>
      </c>
      <c r="AH47" s="1">
        <f>(Table2[[#This Row],[Current Month High]]/Table2[[#This Row],[Close Price]])-1</f>
        <v>4.8205472231539481E-2</v>
      </c>
      <c r="AI47">
        <v>4.8205472231539401</v>
      </c>
      <c r="AJ47">
        <v>243.52263374485599</v>
      </c>
      <c r="AK47" t="str">
        <f>IF(AND(Table2[[#This Row],[20D EMA]]&gt;Table2[[#This Row],[50D EMA]],Table2[[#This Row],[50D EMA]]&gt;Table2[[#This Row],[200D EMA]]),"Uptrend","Downtrend/NoTrend")</f>
        <v>Uptrend</v>
      </c>
      <c r="AL47">
        <v>0.46</v>
      </c>
      <c r="AM47" t="s">
        <v>3188</v>
      </c>
      <c r="AN47">
        <v>24.1</v>
      </c>
      <c r="AO47" t="s">
        <v>3188</v>
      </c>
      <c r="AP47">
        <v>9.3007255371479997E-2</v>
      </c>
      <c r="AQ47">
        <f>(Table2[[#This Row],[Sharpe Ratio]]-AVERAGE(Table2[Sharpe Ratio]))/_xlfn.STDEV.P(Table2[Sharpe Ratio])</f>
        <v>0.36882309983861394</v>
      </c>
      <c r="AR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12.69316062139147</v>
      </c>
      <c r="AS47">
        <f>_xlfn.RANK.AVG(Table2[[#This Row],[1Y Return vs Nifty Z-Score]],Table2[1Y Return vs Nifty Z-Score])</f>
        <v>10</v>
      </c>
      <c r="AT47">
        <f>_xlfn.RANK.AVG(Table2[[#This Row],[6M Return vs Nifty Z-Score]],Table2[6M Return vs Nifty Z-Score])</f>
        <v>7</v>
      </c>
      <c r="AU47">
        <f>_xlfn.RANK.AVG(Table2[[#This Row],[Sharpe Ratio Z-Score]],Table2[Sharpe Ratio Z-Score])</f>
        <v>248</v>
      </c>
      <c r="AV47">
        <f>(Table2[[#This Row],[Rank 1Y]]+Table2[[#This Row],[Rank 6M]]+Table2[[#This Row],[Rank Sharpe]])/3</f>
        <v>88.333333333333329</v>
      </c>
    </row>
    <row r="48" spans="1:48" x14ac:dyDescent="0.3">
      <c r="A48" t="s">
        <v>1042</v>
      </c>
      <c r="B48" t="s">
        <v>1043</v>
      </c>
      <c r="C48" t="s">
        <v>3133</v>
      </c>
      <c r="D48" t="s">
        <v>51</v>
      </c>
      <c r="E48">
        <v>13406.58801906</v>
      </c>
      <c r="F48">
        <v>1505.25</v>
      </c>
      <c r="G48">
        <v>172.627665613804</v>
      </c>
      <c r="H48">
        <f>(Table2[[#This Row],[1Y Return vs Nifty]]-AVERAGE(Table2[1Y Return vs Nifty]))/_xlfn.STDEV.P(Table2[1Y Return vs Nifty])</f>
        <v>2.454782036604219</v>
      </c>
      <c r="I48">
        <v>6.9201875690966999</v>
      </c>
      <c r="J48">
        <f>(Table2[[#This Row],[1M Return vs Nifty]]-AVERAGE(Table2[1M Return vs Nifty]))/_xlfn.STDEV.P(Table2[1M Return vs Nifty])</f>
        <v>0.92897412204787533</v>
      </c>
      <c r="K48">
        <v>69.239633230879704</v>
      </c>
      <c r="L48">
        <f>(Table2[[#This Row],[6M Return vs Nifty]]-AVERAGE(Table2[6M Return vs Nifty]))/_xlfn.STDEV.P(Table2[6M Return vs Nifty])</f>
        <v>1.9519662092221135</v>
      </c>
      <c r="M48">
        <v>4.4783987576910604</v>
      </c>
      <c r="N48">
        <f>(Table2[[#This Row],[1W Return vs Nifty]]-AVERAGE(Table2[1W Return vs Nifty]))/_xlfn.STDEV.P(Table2[1W Return vs Nifty])</f>
        <v>1.0126101534919945</v>
      </c>
      <c r="O48">
        <v>1394.66</v>
      </c>
      <c r="P48">
        <v>1294.8994058903399</v>
      </c>
      <c r="Q48">
        <v>982.46146934538206</v>
      </c>
      <c r="R48">
        <v>70.916756286788598</v>
      </c>
      <c r="S48" s="1">
        <f>(Table2[[#This Row],[Close Price]]-Table2[[#This Row],[20D EMA]])/Table2[[#This Row],[20D EMA]]</f>
        <v>7.9295312119082723E-2</v>
      </c>
      <c r="T48" s="1">
        <f>(Table2[[#This Row],[Close Price]]-Table2[[#This Row],[50D EMA]])/Table2[[#This Row],[50D EMA]]</f>
        <v>0.16244550978462172</v>
      </c>
      <c r="U48" s="1">
        <f>(Table2[[#This Row],[Close Price]]-Table2[[#This Row],[200D EMA]])/Table2[[#This Row],[200D EMA]]</f>
        <v>0.5321211538229117</v>
      </c>
      <c r="V48">
        <v>0.94787062992372295</v>
      </c>
      <c r="W48">
        <v>1460.05</v>
      </c>
      <c r="X48">
        <v>1531</v>
      </c>
      <c r="Y48">
        <v>1386.1</v>
      </c>
      <c r="Z48">
        <v>1531</v>
      </c>
      <c r="AA48">
        <v>1373.4</v>
      </c>
      <c r="AB48">
        <v>1531</v>
      </c>
      <c r="AC48" s="1">
        <f>(Table2[[#This Row],[Close Price]]/Table2[[#This Row],[Day Low]])-1</f>
        <v>3.0957843909455107E-2</v>
      </c>
      <c r="AD48" s="1">
        <f>(Table2[[#This Row],[Day High]]/Table2[[#This Row],[Close Price]])-1</f>
        <v>1.7106792891546263E-2</v>
      </c>
      <c r="AE48" s="1">
        <f>(Table2[[#This Row],[Close Price]]/Table2[[#This Row],[Current Week Low]])-1</f>
        <v>8.5960608902676539E-2</v>
      </c>
      <c r="AF48" s="1">
        <f>(Table2[[#This Row],[Current Week High]]/Table2[[#This Row],[Close Price]])-1</f>
        <v>1.7106792891546263E-2</v>
      </c>
      <c r="AG48" s="1">
        <f>(Table2[[#This Row],[Close Price]]/Table2[[#This Row],[Current Month Low]])-1</f>
        <v>9.6002621231978891E-2</v>
      </c>
      <c r="AH48" s="1">
        <f>(Table2[[#This Row],[Current Month High]]/Table2[[#This Row],[Close Price]])-1</f>
        <v>1.7106792891546263E-2</v>
      </c>
      <c r="AI48">
        <v>1.7106792891546201</v>
      </c>
      <c r="AJ48">
        <v>222.323340471092</v>
      </c>
      <c r="AK48" t="str">
        <f>IF(AND(Table2[[#This Row],[20D EMA]]&gt;Table2[[#This Row],[50D EMA]],Table2[[#This Row],[50D EMA]]&gt;Table2[[#This Row],[200D EMA]]),"Uptrend","Downtrend/NoTrend")</f>
        <v>Uptrend</v>
      </c>
      <c r="AL48">
        <v>0.37</v>
      </c>
      <c r="AM48" t="s">
        <v>3188</v>
      </c>
      <c r="AN48">
        <v>17.010000000000002</v>
      </c>
      <c r="AO48" t="s">
        <v>3188</v>
      </c>
      <c r="AP48">
        <v>0.105526861488872</v>
      </c>
      <c r="AQ48">
        <f>(Table2[[#This Row],[Sharpe Ratio]]-AVERAGE(Table2[Sharpe Ratio]))/_xlfn.STDEV.P(Table2[Sharpe Ratio])</f>
        <v>0.51479617672740685</v>
      </c>
      <c r="AR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6.8631286980936093</v>
      </c>
      <c r="AS48">
        <f>_xlfn.RANK.AVG(Table2[[#This Row],[1Y Return vs Nifty Z-Score]],Table2[1Y Return vs Nifty Z-Score])</f>
        <v>24</v>
      </c>
      <c r="AT48">
        <f>_xlfn.RANK.AVG(Table2[[#This Row],[6M Return vs Nifty Z-Score]],Table2[6M Return vs Nifty Z-Score])</f>
        <v>38</v>
      </c>
      <c r="AU48">
        <f>_xlfn.RANK.AVG(Table2[[#This Row],[Sharpe Ratio Z-Score]],Table2[Sharpe Ratio Z-Score])</f>
        <v>216</v>
      </c>
      <c r="AV48">
        <f>(Table2[[#This Row],[Rank 1Y]]+Table2[[#This Row],[Rank 6M]]+Table2[[#This Row],[Rank Sharpe]])/3</f>
        <v>92.666666666666671</v>
      </c>
    </row>
    <row r="49" spans="1:48" x14ac:dyDescent="0.3">
      <c r="A49" t="s">
        <v>550</v>
      </c>
      <c r="B49" t="s">
        <v>551</v>
      </c>
      <c r="C49" t="s">
        <v>3141</v>
      </c>
      <c r="D49" t="s">
        <v>217</v>
      </c>
      <c r="E49">
        <v>38216.536574149999</v>
      </c>
      <c r="F49">
        <v>10030.85</v>
      </c>
      <c r="G49">
        <v>62.790624028392699</v>
      </c>
      <c r="H49">
        <f>(Table2[[#This Row],[1Y Return vs Nifty]]-AVERAGE(Table2[1Y Return vs Nifty]))/_xlfn.STDEV.P(Table2[1Y Return vs Nifty])</f>
        <v>0.60924874418782771</v>
      </c>
      <c r="I49">
        <v>5.8613248891375598</v>
      </c>
      <c r="J49">
        <f>(Table2[[#This Row],[1M Return vs Nifty]]-AVERAGE(Table2[1M Return vs Nifty]))/_xlfn.STDEV.P(Table2[1M Return vs Nifty])</f>
        <v>0.8132006006570428</v>
      </c>
      <c r="K49">
        <v>29.061964960563301</v>
      </c>
      <c r="L49">
        <f>(Table2[[#This Row],[6M Return vs Nifty]]-AVERAGE(Table2[6M Return vs Nifty]))/_xlfn.STDEV.P(Table2[6M Return vs Nifty])</f>
        <v>0.64010624071986966</v>
      </c>
      <c r="M49">
        <v>3.8924486072699498</v>
      </c>
      <c r="N49">
        <f>(Table2[[#This Row],[1W Return vs Nifty]]-AVERAGE(Table2[1W Return vs Nifty]))/_xlfn.STDEV.P(Table2[1W Return vs Nifty])</f>
        <v>0.85045223345108412</v>
      </c>
      <c r="O49">
        <v>9583.7000000000007</v>
      </c>
      <c r="P49">
        <v>9234.0199454604208</v>
      </c>
      <c r="Q49">
        <v>7721.5804893694003</v>
      </c>
      <c r="R49">
        <v>45.595325428626502</v>
      </c>
      <c r="S49" s="1">
        <f>(Table2[[#This Row],[Close Price]]-Table2[[#This Row],[20D EMA]])/Table2[[#This Row],[20D EMA]]</f>
        <v>4.665734528418039E-2</v>
      </c>
      <c r="T49" s="1">
        <f>(Table2[[#This Row],[Close Price]]-Table2[[#This Row],[50D EMA]])/Table2[[#This Row],[50D EMA]]</f>
        <v>8.6292866947002084E-2</v>
      </c>
      <c r="U49" s="1">
        <f>(Table2[[#This Row],[Close Price]]-Table2[[#This Row],[200D EMA]])/Table2[[#This Row],[200D EMA]]</f>
        <v>0.29906694799204142</v>
      </c>
      <c r="V49">
        <v>0.67920884081333099</v>
      </c>
      <c r="W49">
        <v>9500</v>
      </c>
      <c r="X49">
        <v>10100</v>
      </c>
      <c r="Y49">
        <v>9163.15</v>
      </c>
      <c r="Z49">
        <v>10100</v>
      </c>
      <c r="AA49">
        <v>9163.15</v>
      </c>
      <c r="AB49">
        <v>10100</v>
      </c>
      <c r="AC49" s="1">
        <f>(Table2[[#This Row],[Close Price]]/Table2[[#This Row],[Day Low]])-1</f>
        <v>5.5878947368421139E-2</v>
      </c>
      <c r="AD49" s="1">
        <f>(Table2[[#This Row],[Day High]]/Table2[[#This Row],[Close Price]])-1</f>
        <v>6.8937328342064674E-3</v>
      </c>
      <c r="AE49" s="1">
        <f>(Table2[[#This Row],[Close Price]]/Table2[[#This Row],[Current Week Low]])-1</f>
        <v>9.4694510075683747E-2</v>
      </c>
      <c r="AF49" s="1">
        <f>(Table2[[#This Row],[Current Week High]]/Table2[[#This Row],[Close Price]])-1</f>
        <v>6.8937328342064674E-3</v>
      </c>
      <c r="AG49" s="1">
        <f>(Table2[[#This Row],[Close Price]]/Table2[[#This Row],[Current Month Low]])-1</f>
        <v>9.4694510075683747E-2</v>
      </c>
      <c r="AH49" s="1">
        <f>(Table2[[#This Row],[Current Month High]]/Table2[[#This Row],[Close Price]])-1</f>
        <v>6.8937328342064674E-3</v>
      </c>
      <c r="AI49">
        <v>5.9212329962066796</v>
      </c>
      <c r="AJ49">
        <v>120.669211223917</v>
      </c>
      <c r="AK49" t="str">
        <f>IF(AND(Table2[[#This Row],[20D EMA]]&gt;Table2[[#This Row],[50D EMA]],Table2[[#This Row],[50D EMA]]&gt;Table2[[#This Row],[200D EMA]]),"Uptrend","Downtrend/NoTrend")</f>
        <v>Uptrend</v>
      </c>
      <c r="AL49">
        <v>0.23</v>
      </c>
      <c r="AM49" t="s">
        <v>3188</v>
      </c>
      <c r="AN49">
        <v>6.51</v>
      </c>
      <c r="AO49" t="s">
        <v>3188</v>
      </c>
      <c r="AP49">
        <v>0.27987029091009402</v>
      </c>
      <c r="AQ49">
        <f>(Table2[[#This Row],[Sharpe Ratio]]-AVERAGE(Table2[Sharpe Ratio]))/_xlfn.STDEV.P(Table2[Sharpe Ratio])</f>
        <v>2.5475635489058339</v>
      </c>
      <c r="AR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5.4605713679216583</v>
      </c>
      <c r="AS49">
        <f>_xlfn.RANK.AVG(Table2[[#This Row],[1Y Return vs Nifty Z-Score]],Table2[1Y Return vs Nifty Z-Score])</f>
        <v>151</v>
      </c>
      <c r="AT49">
        <f>_xlfn.RANK.AVG(Table2[[#This Row],[6M Return vs Nifty Z-Score]],Table2[6M Return vs Nifty Z-Score])</f>
        <v>140</v>
      </c>
      <c r="AU49">
        <f>_xlfn.RANK.AVG(Table2[[#This Row],[Sharpe Ratio Z-Score]],Table2[Sharpe Ratio Z-Score])</f>
        <v>2</v>
      </c>
      <c r="AV49">
        <f>(Table2[[#This Row],[Rank 1Y]]+Table2[[#This Row],[Rank 6M]]+Table2[[#This Row],[Rank Sharpe]])/3</f>
        <v>97.666666666666671</v>
      </c>
    </row>
    <row r="50" spans="1:48" x14ac:dyDescent="0.3">
      <c r="A50" t="s">
        <v>1300</v>
      </c>
      <c r="B50" t="s">
        <v>1301</v>
      </c>
      <c r="C50" t="s">
        <v>3141</v>
      </c>
      <c r="D50" t="s">
        <v>271</v>
      </c>
      <c r="E50">
        <v>8775.58142184799</v>
      </c>
      <c r="F50">
        <v>79.5</v>
      </c>
      <c r="G50">
        <v>57.070340135928703</v>
      </c>
      <c r="H50">
        <f>(Table2[[#This Row],[1Y Return vs Nifty]]-AVERAGE(Table2[1Y Return vs Nifty]))/_xlfn.STDEV.P(Table2[1Y Return vs Nifty])</f>
        <v>0.51313386151041851</v>
      </c>
      <c r="I50">
        <v>-0.44756536124589702</v>
      </c>
      <c r="J50">
        <f>(Table2[[#This Row],[1M Return vs Nifty]]-AVERAGE(Table2[1M Return vs Nifty]))/_xlfn.STDEV.P(Table2[1M Return vs Nifty])</f>
        <v>0.12340157933034096</v>
      </c>
      <c r="K50">
        <v>33.952220977692598</v>
      </c>
      <c r="L50">
        <f>(Table2[[#This Row],[6M Return vs Nifty]]-AVERAGE(Table2[6M Return vs Nifty]))/_xlfn.STDEV.P(Table2[6M Return vs Nifty])</f>
        <v>0.79978029301769427</v>
      </c>
      <c r="M50">
        <v>-1.2218518688753499</v>
      </c>
      <c r="N50">
        <f>(Table2[[#This Row],[1W Return vs Nifty]]-AVERAGE(Table2[1W Return vs Nifty]))/_xlfn.STDEV.P(Table2[1W Return vs Nifty])</f>
        <v>-0.56489739497710367</v>
      </c>
      <c r="O50">
        <v>78.17</v>
      </c>
      <c r="P50">
        <v>77.991850396996099</v>
      </c>
      <c r="Q50">
        <v>65.911906090919103</v>
      </c>
      <c r="R50">
        <v>39.149108699610402</v>
      </c>
      <c r="S50" s="1">
        <f>(Table2[[#This Row],[Close Price]]-Table2[[#This Row],[20D EMA]])/Table2[[#This Row],[20D EMA]]</f>
        <v>1.7014199820903138E-2</v>
      </c>
      <c r="T50" s="1">
        <f>(Table2[[#This Row],[Close Price]]-Table2[[#This Row],[50D EMA]])/Table2[[#This Row],[50D EMA]]</f>
        <v>1.9337271719122948E-2</v>
      </c>
      <c r="U50" s="1">
        <f>(Table2[[#This Row],[Close Price]]-Table2[[#This Row],[200D EMA]])/Table2[[#This Row],[200D EMA]]</f>
        <v>0.20615537791210944</v>
      </c>
      <c r="V50">
        <v>1.1256442840318399</v>
      </c>
      <c r="W50">
        <v>76</v>
      </c>
      <c r="X50">
        <v>80.95</v>
      </c>
      <c r="Y50">
        <v>70.63</v>
      </c>
      <c r="Z50">
        <v>80.95</v>
      </c>
      <c r="AA50">
        <v>70.63</v>
      </c>
      <c r="AB50">
        <v>83.6</v>
      </c>
      <c r="AC50" s="1">
        <f>(Table2[[#This Row],[Close Price]]/Table2[[#This Row],[Day Low]])-1</f>
        <v>4.6052631578947345E-2</v>
      </c>
      <c r="AD50" s="1">
        <f>(Table2[[#This Row],[Day High]]/Table2[[#This Row],[Close Price]])-1</f>
        <v>1.8238993710691931E-2</v>
      </c>
      <c r="AE50" s="1">
        <f>(Table2[[#This Row],[Close Price]]/Table2[[#This Row],[Current Week Low]])-1</f>
        <v>0.12558402944924252</v>
      </c>
      <c r="AF50" s="1">
        <f>(Table2[[#This Row],[Current Week High]]/Table2[[#This Row],[Close Price]])-1</f>
        <v>1.8238993710691931E-2</v>
      </c>
      <c r="AG50" s="1">
        <f>(Table2[[#This Row],[Close Price]]/Table2[[#This Row],[Current Month Low]])-1</f>
        <v>0.12558402944924252</v>
      </c>
      <c r="AH50" s="1">
        <f>(Table2[[#This Row],[Current Month High]]/Table2[[#This Row],[Close Price]])-1</f>
        <v>5.1572327044025146E-2</v>
      </c>
      <c r="AI50">
        <v>17.484276729559699</v>
      </c>
      <c r="AJ50">
        <v>100.757575757575</v>
      </c>
      <c r="AK50" t="str">
        <f>IF(AND(Table2[[#This Row],[20D EMA]]&gt;Table2[[#This Row],[50D EMA]],Table2[[#This Row],[50D EMA]]&gt;Table2[[#This Row],[200D EMA]]),"Uptrend","Downtrend/NoTrend")</f>
        <v>Uptrend</v>
      </c>
      <c r="AL50">
        <v>0</v>
      </c>
      <c r="AM50" t="s">
        <v>3190</v>
      </c>
      <c r="AN50">
        <v>2.78</v>
      </c>
      <c r="AO50" t="s">
        <v>3188</v>
      </c>
      <c r="AP50">
        <v>0.21406689334479501</v>
      </c>
      <c r="AQ50">
        <f>(Table2[[#This Row],[Sharpe Ratio]]-AVERAGE(Table2[Sharpe Ratio]))/_xlfn.STDEV.P(Table2[Sharpe Ratio])</f>
        <v>1.7803250014407188</v>
      </c>
      <c r="AR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2.6517433403220689</v>
      </c>
      <c r="AS50">
        <f>_xlfn.RANK.AVG(Table2[[#This Row],[1Y Return vs Nifty Z-Score]],Table2[1Y Return vs Nifty Z-Score])</f>
        <v>168</v>
      </c>
      <c r="AT50">
        <f>_xlfn.RANK.AVG(Table2[[#This Row],[6M Return vs Nifty Z-Score]],Table2[6M Return vs Nifty Z-Score])</f>
        <v>120</v>
      </c>
      <c r="AU50">
        <f>_xlfn.RANK.AVG(Table2[[#This Row],[Sharpe Ratio Z-Score]],Table2[Sharpe Ratio Z-Score])</f>
        <v>23</v>
      </c>
      <c r="AV50">
        <f>(Table2[[#This Row],[Rank 1Y]]+Table2[[#This Row],[Rank 6M]]+Table2[[#This Row],[Rank Sharpe]])/3</f>
        <v>103.66666666666667</v>
      </c>
    </row>
    <row r="51" spans="1:48" x14ac:dyDescent="0.3">
      <c r="A51" t="s">
        <v>1642</v>
      </c>
      <c r="B51" t="s">
        <v>1643</v>
      </c>
      <c r="C51" t="s">
        <v>3131</v>
      </c>
      <c r="D51" t="s">
        <v>120</v>
      </c>
      <c r="E51">
        <v>5621.1176999999998</v>
      </c>
      <c r="F51">
        <v>625.85</v>
      </c>
      <c r="G51">
        <v>145.803569535512</v>
      </c>
      <c r="H51">
        <f>(Table2[[#This Row],[1Y Return vs Nifty]]-AVERAGE(Table2[1Y Return vs Nifty]))/_xlfn.STDEV.P(Table2[1Y Return vs Nifty])</f>
        <v>2.0040710411431109</v>
      </c>
      <c r="I51">
        <v>7.9423353010057598</v>
      </c>
      <c r="J51">
        <f>(Table2[[#This Row],[1M Return vs Nifty]]-AVERAGE(Table2[1M Return vs Nifty]))/_xlfn.STDEV.P(Table2[1M Return vs Nifty])</f>
        <v>1.0407333185371981</v>
      </c>
      <c r="K51">
        <v>90.519548674562998</v>
      </c>
      <c r="L51">
        <f>(Table2[[#This Row],[6M Return vs Nifty]]-AVERAGE(Table2[6M Return vs Nifty]))/_xlfn.STDEV.P(Table2[6M Return vs Nifty])</f>
        <v>2.6467867502216409</v>
      </c>
      <c r="M51">
        <v>-1.3448994879229601</v>
      </c>
      <c r="N51">
        <f>(Table2[[#This Row],[1W Return vs Nifty]]-AVERAGE(Table2[1W Return vs Nifty]))/_xlfn.STDEV.P(Table2[1W Return vs Nifty])</f>
        <v>-0.59895002890237337</v>
      </c>
      <c r="O51">
        <v>600.1</v>
      </c>
      <c r="P51">
        <v>576.52420557390496</v>
      </c>
      <c r="Q51">
        <v>458.563806735154</v>
      </c>
      <c r="R51">
        <v>49.384817045395103</v>
      </c>
      <c r="S51" s="1">
        <f>(Table2[[#This Row],[Close Price]]-Table2[[#This Row],[20D EMA]])/Table2[[#This Row],[20D EMA]]</f>
        <v>4.290951508081986E-2</v>
      </c>
      <c r="T51" s="1">
        <f>(Table2[[#This Row],[Close Price]]-Table2[[#This Row],[50D EMA]])/Table2[[#This Row],[50D EMA]]</f>
        <v>8.5557195949809872E-2</v>
      </c>
      <c r="U51" s="1">
        <f>(Table2[[#This Row],[Close Price]]-Table2[[#This Row],[200D EMA]])/Table2[[#This Row],[200D EMA]]</f>
        <v>0.3648046156452619</v>
      </c>
      <c r="V51">
        <v>0.99011755562914405</v>
      </c>
      <c r="W51">
        <v>600.04999999999995</v>
      </c>
      <c r="X51">
        <v>626.65</v>
      </c>
      <c r="Y51">
        <v>576</v>
      </c>
      <c r="Z51">
        <v>626.65</v>
      </c>
      <c r="AA51">
        <v>576</v>
      </c>
      <c r="AB51">
        <v>650.20000000000005</v>
      </c>
      <c r="AC51" s="1">
        <f>(Table2[[#This Row],[Close Price]]/Table2[[#This Row],[Day Low]])-1</f>
        <v>4.2996416965253026E-2</v>
      </c>
      <c r="AD51" s="1">
        <f>(Table2[[#This Row],[Day High]]/Table2[[#This Row],[Close Price]])-1</f>
        <v>1.2782615642725759E-3</v>
      </c>
      <c r="AE51" s="1">
        <f>(Table2[[#This Row],[Close Price]]/Table2[[#This Row],[Current Week Low]])-1</f>
        <v>8.6545138888888928E-2</v>
      </c>
      <c r="AF51" s="1">
        <f>(Table2[[#This Row],[Current Week High]]/Table2[[#This Row],[Close Price]])-1</f>
        <v>1.2782615642725759E-3</v>
      </c>
      <c r="AG51" s="1">
        <f>(Table2[[#This Row],[Close Price]]/Table2[[#This Row],[Current Month Low]])-1</f>
        <v>8.6545138888888928E-2</v>
      </c>
      <c r="AH51" s="1">
        <f>(Table2[[#This Row],[Current Month High]]/Table2[[#This Row],[Close Price]])-1</f>
        <v>3.8907086362546917E-2</v>
      </c>
      <c r="AI51">
        <v>16.217943596708398</v>
      </c>
      <c r="AJ51">
        <v>199.02054467271799</v>
      </c>
      <c r="AK51" t="str">
        <f>IF(AND(Table2[[#This Row],[20D EMA]]&gt;Table2[[#This Row],[50D EMA]],Table2[[#This Row],[50D EMA]]&gt;Table2[[#This Row],[200D EMA]]),"Uptrend","Downtrend/NoTrend")</f>
        <v>Uptrend</v>
      </c>
      <c r="AL51">
        <v>0.12</v>
      </c>
      <c r="AM51" t="s">
        <v>3188</v>
      </c>
      <c r="AN51">
        <v>4.54</v>
      </c>
      <c r="AO51" t="s">
        <v>3188</v>
      </c>
      <c r="AP51">
        <v>8.940015010822E-2</v>
      </c>
      <c r="AQ51">
        <f>(Table2[[#This Row],[Sharpe Ratio]]-AVERAGE(Table2[Sharpe Ratio]))/_xlfn.STDEV.P(Table2[Sharpe Ratio])</f>
        <v>0.32676584588009189</v>
      </c>
      <c r="AR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5.4194069268796685</v>
      </c>
      <c r="AS51">
        <f>_xlfn.RANK.AVG(Table2[[#This Row],[1Y Return vs Nifty Z-Score]],Table2[1Y Return vs Nifty Z-Score])</f>
        <v>41</v>
      </c>
      <c r="AT51">
        <f>_xlfn.RANK.AVG(Table2[[#This Row],[6M Return vs Nifty Z-Score]],Table2[6M Return vs Nifty Z-Score])</f>
        <v>15</v>
      </c>
      <c r="AU51">
        <f>_xlfn.RANK.AVG(Table2[[#This Row],[Sharpe Ratio Z-Score]],Table2[Sharpe Ratio Z-Score])</f>
        <v>257</v>
      </c>
      <c r="AV51">
        <f>(Table2[[#This Row],[Rank 1Y]]+Table2[[#This Row],[Rank 6M]]+Table2[[#This Row],[Rank Sharpe]])/3</f>
        <v>104.33333333333333</v>
      </c>
    </row>
    <row r="52" spans="1:48" x14ac:dyDescent="0.3">
      <c r="A52" t="s">
        <v>530</v>
      </c>
      <c r="B52" t="s">
        <v>531</v>
      </c>
      <c r="C52" t="s">
        <v>3141</v>
      </c>
      <c r="D52" t="s">
        <v>106</v>
      </c>
      <c r="E52">
        <v>40627.954687500001</v>
      </c>
      <c r="F52">
        <v>1163.0999999999999</v>
      </c>
      <c r="G52">
        <v>103.742547309298</v>
      </c>
      <c r="H52">
        <f>(Table2[[#This Row],[1Y Return vs Nifty]]-AVERAGE(Table2[1Y Return vs Nifty]))/_xlfn.STDEV.P(Table2[1Y Return vs Nifty])</f>
        <v>1.2973420933210678</v>
      </c>
      <c r="I52">
        <v>-10.530989385970001</v>
      </c>
      <c r="J52">
        <f>(Table2[[#This Row],[1M Return vs Nifty]]-AVERAGE(Table2[1M Return vs Nifty]))/_xlfn.STDEV.P(Table2[1M Return vs Nifty])</f>
        <v>-0.9790959674377423</v>
      </c>
      <c r="K52">
        <v>23.7285737927679</v>
      </c>
      <c r="L52">
        <f>(Table2[[#This Row],[6M Return vs Nifty]]-AVERAGE(Table2[6M Return vs Nifty]))/_xlfn.STDEV.P(Table2[6M Return vs Nifty])</f>
        <v>0.46596317392165498</v>
      </c>
      <c r="M52">
        <v>6.9946550636921199</v>
      </c>
      <c r="N52">
        <f>(Table2[[#This Row],[1W Return vs Nifty]]-AVERAGE(Table2[1W Return vs Nifty]))/_xlfn.STDEV.P(Table2[1W Return vs Nifty])</f>
        <v>1.7089678360998288</v>
      </c>
      <c r="O52">
        <v>1168.22</v>
      </c>
      <c r="P52">
        <v>1247.27101829564</v>
      </c>
      <c r="Q52">
        <v>1137.84848796858</v>
      </c>
      <c r="R52">
        <v>30.507202224233801</v>
      </c>
      <c r="S52" s="1">
        <f>(Table2[[#This Row],[Close Price]]-Table2[[#This Row],[20D EMA]])/Table2[[#This Row],[20D EMA]]</f>
        <v>-4.3827361284690539E-3</v>
      </c>
      <c r="T52" s="1">
        <f>(Table2[[#This Row],[Close Price]]-Table2[[#This Row],[50D EMA]])/Table2[[#This Row],[50D EMA]]</f>
        <v>-6.7484145034218304E-2</v>
      </c>
      <c r="U52" s="1">
        <f>(Table2[[#This Row],[Close Price]]-Table2[[#This Row],[200D EMA]])/Table2[[#This Row],[200D EMA]]</f>
        <v>2.2192332545523573E-2</v>
      </c>
      <c r="V52">
        <v>0.65746949775799202</v>
      </c>
      <c r="W52">
        <v>1145.3</v>
      </c>
      <c r="X52">
        <v>1188</v>
      </c>
      <c r="Y52">
        <v>1040.5999999999999</v>
      </c>
      <c r="Z52">
        <v>1188</v>
      </c>
      <c r="AA52">
        <v>1040.5999999999999</v>
      </c>
      <c r="AB52">
        <v>1188</v>
      </c>
      <c r="AC52" s="1">
        <f>(Table2[[#This Row],[Close Price]]/Table2[[#This Row],[Day Low]])-1</f>
        <v>1.5541779446433202E-2</v>
      </c>
      <c r="AD52" s="1">
        <f>(Table2[[#This Row],[Day High]]/Table2[[#This Row],[Close Price]])-1</f>
        <v>2.1408305390766103E-2</v>
      </c>
      <c r="AE52" s="1">
        <f>(Table2[[#This Row],[Close Price]]/Table2[[#This Row],[Current Week Low]])-1</f>
        <v>0.11772054583893898</v>
      </c>
      <c r="AF52" s="1">
        <f>(Table2[[#This Row],[Current Week High]]/Table2[[#This Row],[Close Price]])-1</f>
        <v>2.1408305390766103E-2</v>
      </c>
      <c r="AG52" s="1">
        <f>(Table2[[#This Row],[Close Price]]/Table2[[#This Row],[Current Month Low]])-1</f>
        <v>0.11772054583893898</v>
      </c>
      <c r="AH52" s="1">
        <f>(Table2[[#This Row],[Current Month High]]/Table2[[#This Row],[Close Price]])-1</f>
        <v>2.1408305390766103E-2</v>
      </c>
      <c r="AI52">
        <v>54.303155360673998</v>
      </c>
      <c r="AJ52">
        <v>158.46666666666599</v>
      </c>
      <c r="AK52" t="str">
        <f>IF(AND(Table2[[#This Row],[20D EMA]]&gt;Table2[[#This Row],[50D EMA]],Table2[[#This Row],[50D EMA]]&gt;Table2[[#This Row],[200D EMA]]),"Uptrend","Downtrend/NoTrend")</f>
        <v>Downtrend/NoTrend</v>
      </c>
      <c r="AL52">
        <v>0</v>
      </c>
      <c r="AM52">
        <v>0</v>
      </c>
      <c r="AN52">
        <v>1.19</v>
      </c>
      <c r="AO52" t="s">
        <v>3188</v>
      </c>
      <c r="AP52">
        <v>0.179101777461669</v>
      </c>
      <c r="AQ52">
        <f>(Table2[[#This Row],[Sharpe Ratio]]-AVERAGE(Table2[Sharpe Ratio]))/_xlfn.STDEV.P(Table2[Sharpe Ratio])</f>
        <v>1.3726471958152866</v>
      </c>
      <c r="AR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">
        <f>_xlfn.RANK.AVG(Table2[[#This Row],[1Y Return vs Nifty Z-Score]],Table2[1Y Return vs Nifty Z-Score])</f>
        <v>68</v>
      </c>
      <c r="AT52">
        <f>_xlfn.RANK.AVG(Table2[[#This Row],[6M Return vs Nifty Z-Score]],Table2[6M Return vs Nifty Z-Score])</f>
        <v>186</v>
      </c>
      <c r="AU52">
        <f>_xlfn.RANK.AVG(Table2[[#This Row],[Sharpe Ratio Z-Score]],Table2[Sharpe Ratio Z-Score])</f>
        <v>61</v>
      </c>
      <c r="AV52">
        <f>(Table2[[#This Row],[Rank 1Y]]+Table2[[#This Row],[Rank 6M]]+Table2[[#This Row],[Rank Sharpe]])/3</f>
        <v>105</v>
      </c>
    </row>
    <row r="53" spans="1:48" x14ac:dyDescent="0.3">
      <c r="A53" t="s">
        <v>78</v>
      </c>
      <c r="B53" t="s">
        <v>79</v>
      </c>
      <c r="C53" t="s">
        <v>3135</v>
      </c>
      <c r="D53" t="s">
        <v>80</v>
      </c>
      <c r="E53">
        <v>328809.07796352002</v>
      </c>
      <c r="F53">
        <v>11818.1</v>
      </c>
      <c r="G53">
        <v>107.985937074573</v>
      </c>
      <c r="H53">
        <f>(Table2[[#This Row],[1Y Return vs Nifty]]-AVERAGE(Table2[1Y Return vs Nifty]))/_xlfn.STDEV.P(Table2[1Y Return vs Nifty])</f>
        <v>1.3686415108169787</v>
      </c>
      <c r="I53">
        <v>9.4726190290142505</v>
      </c>
      <c r="J53">
        <f>(Table2[[#This Row],[1M Return vs Nifty]]-AVERAGE(Table2[1M Return vs Nifty]))/_xlfn.STDEV.P(Table2[1M Return vs Nifty])</f>
        <v>1.2080508935842953</v>
      </c>
      <c r="K53">
        <v>21.289899255859499</v>
      </c>
      <c r="L53">
        <f>(Table2[[#This Row],[6M Return vs Nifty]]-AVERAGE(Table2[6M Return vs Nifty]))/_xlfn.STDEV.P(Table2[6M Return vs Nifty])</f>
        <v>0.38633686311507504</v>
      </c>
      <c r="M53">
        <v>3.23654224138452</v>
      </c>
      <c r="N53">
        <f>(Table2[[#This Row],[1W Return vs Nifty]]-AVERAGE(Table2[1W Return vs Nifty]))/_xlfn.STDEV.P(Table2[1W Return vs Nifty])</f>
        <v>0.66893438256029658</v>
      </c>
      <c r="O53">
        <v>11809.27</v>
      </c>
      <c r="P53">
        <v>11136.0071954348</v>
      </c>
      <c r="Q53">
        <v>9214.5054988184002</v>
      </c>
      <c r="R53">
        <v>40.360790616680802</v>
      </c>
      <c r="S53" s="1">
        <f>(Table2[[#This Row],[Close Price]]-Table2[[#This Row],[20D EMA]])/Table2[[#This Row],[20D EMA]]</f>
        <v>7.4771768280341858E-4</v>
      </c>
      <c r="T53" s="1">
        <f>(Table2[[#This Row],[Close Price]]-Table2[[#This Row],[50D EMA]])/Table2[[#This Row],[50D EMA]]</f>
        <v>6.1251110258335989E-2</v>
      </c>
      <c r="U53" s="1">
        <f>(Table2[[#This Row],[Close Price]]-Table2[[#This Row],[200D EMA]])/Table2[[#This Row],[200D EMA]]</f>
        <v>0.28255390389809476</v>
      </c>
      <c r="V53">
        <v>1.1132074771114799</v>
      </c>
      <c r="W53">
        <v>11802</v>
      </c>
      <c r="X53">
        <v>11988.8</v>
      </c>
      <c r="Y53">
        <v>11525</v>
      </c>
      <c r="Z53">
        <v>11988.8</v>
      </c>
      <c r="AA53">
        <v>11525</v>
      </c>
      <c r="AB53">
        <v>12500</v>
      </c>
      <c r="AC53" s="1">
        <f>(Table2[[#This Row],[Close Price]]/Table2[[#This Row],[Day Low]])-1</f>
        <v>1.3641755634639097E-3</v>
      </c>
      <c r="AD53" s="1">
        <f>(Table2[[#This Row],[Day High]]/Table2[[#This Row],[Close Price]])-1</f>
        <v>1.4443946150396236E-2</v>
      </c>
      <c r="AE53" s="1">
        <f>(Table2[[#This Row],[Close Price]]/Table2[[#This Row],[Current Week Low]])-1</f>
        <v>2.5431670281995666E-2</v>
      </c>
      <c r="AF53" s="1">
        <f>(Table2[[#This Row],[Current Week High]]/Table2[[#This Row],[Close Price]])-1</f>
        <v>1.4443946150396236E-2</v>
      </c>
      <c r="AG53" s="1">
        <f>(Table2[[#This Row],[Close Price]]/Table2[[#This Row],[Current Month Low]])-1</f>
        <v>2.5431670281995666E-2</v>
      </c>
      <c r="AH53" s="1">
        <f>(Table2[[#This Row],[Current Month High]]/Table2[[#This Row],[Close Price]])-1</f>
        <v>5.7699630228209342E-2</v>
      </c>
      <c r="AI53">
        <v>8.0884406122811505</v>
      </c>
      <c r="AJ53">
        <v>138.409941396596</v>
      </c>
      <c r="AK53" t="str">
        <f>IF(AND(Table2[[#This Row],[20D EMA]]&gt;Table2[[#This Row],[50D EMA]],Table2[[#This Row],[50D EMA]]&gt;Table2[[#This Row],[200D EMA]]),"Uptrend","Downtrend/NoTrend")</f>
        <v>Uptrend</v>
      </c>
      <c r="AL53">
        <v>0.2</v>
      </c>
      <c r="AM53" t="s">
        <v>3188</v>
      </c>
      <c r="AN53">
        <v>-1.04</v>
      </c>
      <c r="AO53" t="s">
        <v>3189</v>
      </c>
      <c r="AP53">
        <v>0.18469057779852499</v>
      </c>
      <c r="AQ53">
        <f>(Table2[[#This Row],[Sharpe Ratio]]-AVERAGE(Table2[Sharpe Ratio]))/_xlfn.STDEV.P(Table2[Sharpe Ratio])</f>
        <v>1.4378101389333355</v>
      </c>
      <c r="AR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5.0697737890099814</v>
      </c>
      <c r="AS53">
        <f>_xlfn.RANK.AVG(Table2[[#This Row],[1Y Return vs Nifty Z-Score]],Table2[1Y Return vs Nifty Z-Score])</f>
        <v>62</v>
      </c>
      <c r="AT53">
        <f>_xlfn.RANK.AVG(Table2[[#This Row],[6M Return vs Nifty Z-Score]],Table2[6M Return vs Nifty Z-Score])</f>
        <v>206</v>
      </c>
      <c r="AU53">
        <f>_xlfn.RANK.AVG(Table2[[#This Row],[Sharpe Ratio Z-Score]],Table2[Sharpe Ratio Z-Score])</f>
        <v>53</v>
      </c>
      <c r="AV53">
        <f>(Table2[[#This Row],[Rank 1Y]]+Table2[[#This Row],[Rank 6M]]+Table2[[#This Row],[Rank Sharpe]])/3</f>
        <v>107</v>
      </c>
    </row>
    <row r="54" spans="1:48" x14ac:dyDescent="0.3">
      <c r="A54" t="s">
        <v>929</v>
      </c>
      <c r="B54" t="s">
        <v>930</v>
      </c>
      <c r="C54" t="s">
        <v>3129</v>
      </c>
      <c r="D54" t="s">
        <v>143</v>
      </c>
      <c r="E54">
        <v>16073.584963650001</v>
      </c>
      <c r="F54">
        <v>63.62</v>
      </c>
      <c r="G54">
        <v>152.85152470735801</v>
      </c>
      <c r="H54">
        <f>(Table2[[#This Row],[1Y Return vs Nifty]]-AVERAGE(Table2[1Y Return vs Nifty]))/_xlfn.STDEV.P(Table2[1Y Return vs Nifty])</f>
        <v>2.1224940769910439</v>
      </c>
      <c r="I54">
        <v>-10.8596745720548</v>
      </c>
      <c r="J54">
        <f>(Table2[[#This Row],[1M Return vs Nifty]]-AVERAGE(Table2[1M Return vs Nifty]))/_xlfn.STDEV.P(Table2[1M Return vs Nifty])</f>
        <v>-1.0150336221896377</v>
      </c>
      <c r="K54">
        <v>26.633577313857899</v>
      </c>
      <c r="L54">
        <f>(Table2[[#This Row],[6M Return vs Nifty]]-AVERAGE(Table2[6M Return vs Nifty]))/_xlfn.STDEV.P(Table2[6M Return vs Nifty])</f>
        <v>0.56081581200995345</v>
      </c>
      <c r="M54">
        <v>2.8913839766439602</v>
      </c>
      <c r="N54">
        <f>(Table2[[#This Row],[1W Return vs Nifty]]-AVERAGE(Table2[1W Return vs Nifty]))/_xlfn.STDEV.P(Table2[1W Return vs Nifty])</f>
        <v>0.57341406183841526</v>
      </c>
      <c r="O54">
        <v>66.66</v>
      </c>
      <c r="P54">
        <v>68.646775516396303</v>
      </c>
      <c r="Q54">
        <v>56.4442801732147</v>
      </c>
      <c r="R54">
        <v>21.8842872478636</v>
      </c>
      <c r="S54" s="1">
        <f>(Table2[[#This Row],[Close Price]]-Table2[[#This Row],[20D EMA]])/Table2[[#This Row],[20D EMA]]</f>
        <v>-4.5604560456045592E-2</v>
      </c>
      <c r="T54" s="1">
        <f>(Table2[[#This Row],[Close Price]]-Table2[[#This Row],[50D EMA]])/Table2[[#This Row],[50D EMA]]</f>
        <v>-7.3226680766610208E-2</v>
      </c>
      <c r="U54" s="1">
        <f>(Table2[[#This Row],[Close Price]]-Table2[[#This Row],[200D EMA]])/Table2[[#This Row],[200D EMA]]</f>
        <v>0.12712926455549861</v>
      </c>
      <c r="V54">
        <v>0.25069990331148401</v>
      </c>
      <c r="W54">
        <v>63.36</v>
      </c>
      <c r="X54">
        <v>64.72</v>
      </c>
      <c r="Y54">
        <v>59.5</v>
      </c>
      <c r="Z54">
        <v>65.7</v>
      </c>
      <c r="AA54">
        <v>59.18</v>
      </c>
      <c r="AB54">
        <v>67.64</v>
      </c>
      <c r="AC54" s="1">
        <f>(Table2[[#This Row],[Close Price]]/Table2[[#This Row],[Day Low]])-1</f>
        <v>4.1035353535352481E-3</v>
      </c>
      <c r="AD54" s="1">
        <f>(Table2[[#This Row],[Day High]]/Table2[[#This Row],[Close Price]])-1</f>
        <v>1.7290160326941306E-2</v>
      </c>
      <c r="AE54" s="1">
        <f>(Table2[[#This Row],[Close Price]]/Table2[[#This Row],[Current Week Low]])-1</f>
        <v>6.9243697478991617E-2</v>
      </c>
      <c r="AF54" s="1">
        <f>(Table2[[#This Row],[Current Week High]]/Table2[[#This Row],[Close Price]])-1</f>
        <v>3.2694121345488991E-2</v>
      </c>
      <c r="AG54" s="1">
        <f>(Table2[[#This Row],[Close Price]]/Table2[[#This Row],[Current Month Low]])-1</f>
        <v>7.5025346400811044E-2</v>
      </c>
      <c r="AH54" s="1">
        <f>(Table2[[#This Row],[Current Month High]]/Table2[[#This Row],[Close Price]])-1</f>
        <v>6.3187676831185202E-2</v>
      </c>
      <c r="AI54">
        <v>43.665513989311499</v>
      </c>
      <c r="AJ54">
        <v>211.862745098039</v>
      </c>
      <c r="AK54" t="str">
        <f>IF(AND(Table2[[#This Row],[20D EMA]]&gt;Table2[[#This Row],[50D EMA]],Table2[[#This Row],[50D EMA]]&gt;Table2[[#This Row],[200D EMA]]),"Uptrend","Downtrend/NoTrend")</f>
        <v>Downtrend/NoTrend</v>
      </c>
      <c r="AL54">
        <v>-0.11</v>
      </c>
      <c r="AM54" t="s">
        <v>3189</v>
      </c>
      <c r="AN54">
        <v>-10.52</v>
      </c>
      <c r="AO54" t="s">
        <v>3189</v>
      </c>
      <c r="AP54">
        <v>0.136861344896783</v>
      </c>
      <c r="AQ54">
        <f>(Table2[[#This Row],[Sharpe Ratio]]-AVERAGE(Table2[Sharpe Ratio]))/_xlfn.STDEV.P(Table2[Sharpe Ratio])</f>
        <v>0.88014241149588734</v>
      </c>
      <c r="AR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">
        <f>_xlfn.RANK.AVG(Table2[[#This Row],[1Y Return vs Nifty Z-Score]],Table2[1Y Return vs Nifty Z-Score])</f>
        <v>34</v>
      </c>
      <c r="AT54">
        <f>_xlfn.RANK.AVG(Table2[[#This Row],[6M Return vs Nifty Z-Score]],Table2[6M Return vs Nifty Z-Score])</f>
        <v>160</v>
      </c>
      <c r="AU54">
        <f>_xlfn.RANK.AVG(Table2[[#This Row],[Sharpe Ratio Z-Score]],Table2[Sharpe Ratio Z-Score])</f>
        <v>130</v>
      </c>
      <c r="AV54">
        <f>(Table2[[#This Row],[Rank 1Y]]+Table2[[#This Row],[Rank 6M]]+Table2[[#This Row],[Rank Sharpe]])/3</f>
        <v>108</v>
      </c>
    </row>
    <row r="55" spans="1:48" x14ac:dyDescent="0.3">
      <c r="A55" t="s">
        <v>1061</v>
      </c>
      <c r="B55" t="s">
        <v>1062</v>
      </c>
      <c r="C55" t="s">
        <v>3141</v>
      </c>
      <c r="D55" t="s">
        <v>271</v>
      </c>
      <c r="E55">
        <v>12865.302733119999</v>
      </c>
      <c r="F55">
        <v>1954.25</v>
      </c>
      <c r="G55">
        <v>92.937541043498001</v>
      </c>
      <c r="H55">
        <f>(Table2[[#This Row],[1Y Return vs Nifty]]-AVERAGE(Table2[1Y Return vs Nifty]))/_xlfn.STDEV.P(Table2[1Y Return vs Nifty])</f>
        <v>1.1157913295671558</v>
      </c>
      <c r="I55">
        <v>14.6279214008945</v>
      </c>
      <c r="J55">
        <f>(Table2[[#This Row],[1M Return vs Nifty]]-AVERAGE(Table2[1M Return vs Nifty]))/_xlfn.STDEV.P(Table2[1M Return vs Nifty])</f>
        <v>1.7717193661100425</v>
      </c>
      <c r="K55">
        <v>36.049384763166302</v>
      </c>
      <c r="L55">
        <f>(Table2[[#This Row],[6M Return vs Nifty]]-AVERAGE(Table2[6M Return vs Nifty]))/_xlfn.STDEV.P(Table2[6M Return vs Nifty])</f>
        <v>0.86825577544354171</v>
      </c>
      <c r="M55">
        <v>4.6392402455483701</v>
      </c>
      <c r="N55">
        <f>(Table2[[#This Row],[1W Return vs Nifty]]-AVERAGE(Table2[1W Return vs Nifty]))/_xlfn.STDEV.P(Table2[1W Return vs Nifty])</f>
        <v>1.0571219965361209</v>
      </c>
      <c r="O55">
        <v>1868.66</v>
      </c>
      <c r="P55">
        <v>1800.9630019707399</v>
      </c>
      <c r="Q55">
        <v>1525.98376136407</v>
      </c>
      <c r="R55">
        <v>68.287112276712804</v>
      </c>
      <c r="S55" s="1">
        <f>(Table2[[#This Row],[Close Price]]-Table2[[#This Row],[20D EMA]])/Table2[[#This Row],[20D EMA]]</f>
        <v>4.5802874787280679E-2</v>
      </c>
      <c r="T55" s="1">
        <f>(Table2[[#This Row],[Close Price]]-Table2[[#This Row],[50D EMA]])/Table2[[#This Row],[50D EMA]]</f>
        <v>8.5113907315987447E-2</v>
      </c>
      <c r="U55" s="1">
        <f>(Table2[[#This Row],[Close Price]]-Table2[[#This Row],[200D EMA]])/Table2[[#This Row],[200D EMA]]</f>
        <v>0.28064927653824095</v>
      </c>
      <c r="V55">
        <v>1.0506491193448499</v>
      </c>
      <c r="W55">
        <v>1940.75</v>
      </c>
      <c r="X55">
        <v>2014.75</v>
      </c>
      <c r="Y55">
        <v>1819.55</v>
      </c>
      <c r="Z55">
        <v>2014.75</v>
      </c>
      <c r="AA55">
        <v>1819.55</v>
      </c>
      <c r="AB55">
        <v>2034.95</v>
      </c>
      <c r="AC55" s="1">
        <f>(Table2[[#This Row],[Close Price]]/Table2[[#This Row],[Day Low]])-1</f>
        <v>6.9560736828546688E-3</v>
      </c>
      <c r="AD55" s="1">
        <f>(Table2[[#This Row],[Day High]]/Table2[[#This Row],[Close Price]])-1</f>
        <v>3.0958168095177152E-2</v>
      </c>
      <c r="AE55" s="1">
        <f>(Table2[[#This Row],[Close Price]]/Table2[[#This Row],[Current Week Low]])-1</f>
        <v>7.4029292957049853E-2</v>
      </c>
      <c r="AF55" s="1">
        <f>(Table2[[#This Row],[Current Week High]]/Table2[[#This Row],[Close Price]])-1</f>
        <v>3.0958168095177152E-2</v>
      </c>
      <c r="AG55" s="1">
        <f>(Table2[[#This Row],[Close Price]]/Table2[[#This Row],[Current Month Low]])-1</f>
        <v>7.4029292957049853E-2</v>
      </c>
      <c r="AH55" s="1">
        <f>(Table2[[#This Row],[Current Month High]]/Table2[[#This Row],[Close Price]])-1</f>
        <v>4.1294614302161969E-2</v>
      </c>
      <c r="AI55">
        <v>4.1294614302161898</v>
      </c>
      <c r="AJ55">
        <v>132.17892360698499</v>
      </c>
      <c r="AK55" t="str">
        <f>IF(AND(Table2[[#This Row],[20D EMA]]&gt;Table2[[#This Row],[50D EMA]],Table2[[#This Row],[50D EMA]]&gt;Table2[[#This Row],[200D EMA]]),"Uptrend","Downtrend/NoTrend")</f>
        <v>Uptrend</v>
      </c>
      <c r="AL55">
        <v>0.14000000000000001</v>
      </c>
      <c r="AM55" t="s">
        <v>3188</v>
      </c>
      <c r="AN55">
        <v>5.04</v>
      </c>
      <c r="AO55" t="s">
        <v>3188</v>
      </c>
      <c r="AP55">
        <v>0.13707190736279401</v>
      </c>
      <c r="AQ55">
        <f>(Table2[[#This Row],[Sharpe Ratio]]-AVERAGE(Table2[Sharpe Ratio]))/_xlfn.STDEV.P(Table2[Sharpe Ratio])</f>
        <v>0.88259747683522094</v>
      </c>
      <c r="AR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5.6954859444920816</v>
      </c>
      <c r="AS55">
        <f>_xlfn.RANK.AVG(Table2[[#This Row],[1Y Return vs Nifty Z-Score]],Table2[1Y Return vs Nifty Z-Score])</f>
        <v>85</v>
      </c>
      <c r="AT55">
        <f>_xlfn.RANK.AVG(Table2[[#This Row],[6M Return vs Nifty Z-Score]],Table2[6M Return vs Nifty Z-Score])</f>
        <v>115</v>
      </c>
      <c r="AU55">
        <f>_xlfn.RANK.AVG(Table2[[#This Row],[Sharpe Ratio Z-Score]],Table2[Sharpe Ratio Z-Score])</f>
        <v>129</v>
      </c>
      <c r="AV55">
        <f>(Table2[[#This Row],[Rank 1Y]]+Table2[[#This Row],[Rank 6M]]+Table2[[#This Row],[Rank Sharpe]])/3</f>
        <v>109.66666666666667</v>
      </c>
    </row>
    <row r="56" spans="1:48" x14ac:dyDescent="0.3">
      <c r="A56" t="s">
        <v>112</v>
      </c>
      <c r="B56" t="s">
        <v>113</v>
      </c>
      <c r="C56" t="s">
        <v>3141</v>
      </c>
      <c r="D56" t="s">
        <v>114</v>
      </c>
      <c r="E56">
        <v>258075.006994675</v>
      </c>
      <c r="F56">
        <v>7677.2</v>
      </c>
      <c r="G56">
        <v>88.719182447056795</v>
      </c>
      <c r="H56">
        <f>(Table2[[#This Row],[1Y Return vs Nifty]]-AVERAGE(Table2[1Y Return vs Nifty]))/_xlfn.STDEV.P(Table2[1Y Return vs Nifty])</f>
        <v>1.0449124974654256</v>
      </c>
      <c r="I56">
        <v>11.1530497485293</v>
      </c>
      <c r="J56">
        <f>(Table2[[#This Row],[1M Return vs Nifty]]-AVERAGE(Table2[1M Return vs Nifty]))/_xlfn.STDEV.P(Table2[1M Return vs Nifty])</f>
        <v>1.3917851827738008</v>
      </c>
      <c r="K56">
        <v>26.633552348795799</v>
      </c>
      <c r="L56">
        <f>(Table2[[#This Row],[6M Return vs Nifty]]-AVERAGE(Table2[6M Return vs Nifty]))/_xlfn.STDEV.P(Table2[6M Return vs Nifty])</f>
        <v>0.56081499686395342</v>
      </c>
      <c r="M56">
        <v>2.25979213264685</v>
      </c>
      <c r="N56">
        <f>(Table2[[#This Row],[1W Return vs Nifty]]-AVERAGE(Table2[1W Return vs Nifty]))/_xlfn.STDEV.P(Table2[1W Return vs Nifty])</f>
        <v>0.39862509785612243</v>
      </c>
      <c r="O56">
        <v>7136.25</v>
      </c>
      <c r="P56">
        <v>7024.3991745694302</v>
      </c>
      <c r="Q56">
        <v>6144.1279821870603</v>
      </c>
      <c r="R56">
        <v>58.762388549624902</v>
      </c>
      <c r="S56" s="1">
        <f>(Table2[[#This Row],[Close Price]]-Table2[[#This Row],[20D EMA]])/Table2[[#This Row],[20D EMA]]</f>
        <v>7.5803117884042717E-2</v>
      </c>
      <c r="T56" s="1">
        <f>(Table2[[#This Row],[Close Price]]-Table2[[#This Row],[50D EMA]])/Table2[[#This Row],[50D EMA]]</f>
        <v>9.2933332688995979E-2</v>
      </c>
      <c r="U56" s="1">
        <f>(Table2[[#This Row],[Close Price]]-Table2[[#This Row],[200D EMA]])/Table2[[#This Row],[200D EMA]]</f>
        <v>0.24951824282592955</v>
      </c>
      <c r="V56">
        <v>1.07477589815661</v>
      </c>
      <c r="W56">
        <v>7364.9</v>
      </c>
      <c r="X56">
        <v>7743.1</v>
      </c>
      <c r="Y56">
        <v>6955.25</v>
      </c>
      <c r="Z56">
        <v>7743.1</v>
      </c>
      <c r="AA56">
        <v>6955.25</v>
      </c>
      <c r="AB56">
        <v>7743.1</v>
      </c>
      <c r="AC56" s="1">
        <f>(Table2[[#This Row],[Close Price]]/Table2[[#This Row],[Day Low]])-1</f>
        <v>4.240383440372586E-2</v>
      </c>
      <c r="AD56" s="1">
        <f>(Table2[[#This Row],[Day High]]/Table2[[#This Row],[Close Price]])-1</f>
        <v>8.5838586984838816E-3</v>
      </c>
      <c r="AE56" s="1">
        <f>(Table2[[#This Row],[Close Price]]/Table2[[#This Row],[Current Week Low]])-1</f>
        <v>0.10379928830739371</v>
      </c>
      <c r="AF56" s="1">
        <f>(Table2[[#This Row],[Current Week High]]/Table2[[#This Row],[Close Price]])-1</f>
        <v>8.5838586984838816E-3</v>
      </c>
      <c r="AG56" s="1">
        <f>(Table2[[#This Row],[Close Price]]/Table2[[#This Row],[Current Month Low]])-1</f>
        <v>0.10379928830739371</v>
      </c>
      <c r="AH56" s="1">
        <f>(Table2[[#This Row],[Current Month High]]/Table2[[#This Row],[Close Price]])-1</f>
        <v>8.5838586984838816E-3</v>
      </c>
      <c r="AI56">
        <v>3.7969572239879099</v>
      </c>
      <c r="AJ56">
        <v>136.512630930375</v>
      </c>
      <c r="AK56" t="str">
        <f>IF(AND(Table2[[#This Row],[20D EMA]]&gt;Table2[[#This Row],[50D EMA]],Table2[[#This Row],[50D EMA]]&gt;Table2[[#This Row],[200D EMA]]),"Uptrend","Downtrend/NoTrend")</f>
        <v>Uptrend</v>
      </c>
      <c r="AL56">
        <v>0.09</v>
      </c>
      <c r="AM56" t="s">
        <v>3188</v>
      </c>
      <c r="AN56">
        <v>12.36</v>
      </c>
      <c r="AO56" t="s">
        <v>3188</v>
      </c>
      <c r="AP56">
        <v>0.17273665720423301</v>
      </c>
      <c r="AQ56">
        <f>(Table2[[#This Row],[Sharpe Ratio]]-AVERAGE(Table2[Sharpe Ratio]))/_xlfn.STDEV.P(Table2[Sharpe Ratio])</f>
        <v>1.2984327053566467</v>
      </c>
      <c r="AR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4.6945704803159494</v>
      </c>
      <c r="AS56">
        <f>_xlfn.RANK.AVG(Table2[[#This Row],[1Y Return vs Nifty Z-Score]],Table2[1Y Return vs Nifty Z-Score])</f>
        <v>97</v>
      </c>
      <c r="AT56">
        <f>_xlfn.RANK.AVG(Table2[[#This Row],[6M Return vs Nifty Z-Score]],Table2[6M Return vs Nifty Z-Score])</f>
        <v>161</v>
      </c>
      <c r="AU56">
        <f>_xlfn.RANK.AVG(Table2[[#This Row],[Sharpe Ratio Z-Score]],Table2[Sharpe Ratio Z-Score])</f>
        <v>73</v>
      </c>
      <c r="AV56">
        <f>(Table2[[#This Row],[Rank 1Y]]+Table2[[#This Row],[Rank 6M]]+Table2[[#This Row],[Rank Sharpe]])/3</f>
        <v>110.33333333333333</v>
      </c>
    </row>
    <row r="57" spans="1:48" x14ac:dyDescent="0.3">
      <c r="A57" t="s">
        <v>269</v>
      </c>
      <c r="B57" t="s">
        <v>270</v>
      </c>
      <c r="C57" t="s">
        <v>3141</v>
      </c>
      <c r="D57" t="s">
        <v>271</v>
      </c>
      <c r="E57">
        <v>100443.42</v>
      </c>
      <c r="F57">
        <v>3761.8</v>
      </c>
      <c r="G57">
        <v>93.348543097174996</v>
      </c>
      <c r="H57">
        <f>(Table2[[#This Row],[1Y Return vs Nifty]]-AVERAGE(Table2[1Y Return vs Nifty]))/_xlfn.STDEV.P(Table2[1Y Return vs Nifty])</f>
        <v>1.122697178107537</v>
      </c>
      <c r="I57">
        <v>-0.52932706597262202</v>
      </c>
      <c r="J57">
        <f>(Table2[[#This Row],[1M Return vs Nifty]]-AVERAGE(Table2[1M Return vs Nifty]))/_xlfn.STDEV.P(Table2[1M Return vs Nifty])</f>
        <v>0.11446194943282137</v>
      </c>
      <c r="K57">
        <v>17.693330666862501</v>
      </c>
      <c r="L57">
        <f>(Table2[[#This Row],[6M Return vs Nifty]]-AVERAGE(Table2[6M Return vs Nifty]))/_xlfn.STDEV.P(Table2[6M Return vs Nifty])</f>
        <v>0.26890360829964804</v>
      </c>
      <c r="M57">
        <v>0.74594261734019696</v>
      </c>
      <c r="N57">
        <f>(Table2[[#This Row],[1W Return vs Nifty]]-AVERAGE(Table2[1W Return vs Nifty]))/_xlfn.STDEV.P(Table2[1W Return vs Nifty])</f>
        <v>-2.032297900782877E-2</v>
      </c>
      <c r="O57">
        <v>3757.46</v>
      </c>
      <c r="P57">
        <v>3759.08788737942</v>
      </c>
      <c r="Q57">
        <v>3273.2653539276098</v>
      </c>
      <c r="R57">
        <v>33.737065198669299</v>
      </c>
      <c r="S57" s="1">
        <f>(Table2[[#This Row],[Close Price]]-Table2[[#This Row],[20D EMA]])/Table2[[#This Row],[20D EMA]]</f>
        <v>1.1550355825478236E-3</v>
      </c>
      <c r="T57" s="1">
        <f>(Table2[[#This Row],[Close Price]]-Table2[[#This Row],[50D EMA]])/Table2[[#This Row],[50D EMA]]</f>
        <v>7.2148156729342355E-4</v>
      </c>
      <c r="U57" s="1">
        <f>(Table2[[#This Row],[Close Price]]-Table2[[#This Row],[200D EMA]])/Table2[[#This Row],[200D EMA]]</f>
        <v>0.14924993645449333</v>
      </c>
      <c r="V57">
        <v>0.61797202478575297</v>
      </c>
      <c r="W57">
        <v>3705.6</v>
      </c>
      <c r="X57">
        <v>3825</v>
      </c>
      <c r="Y57">
        <v>3526</v>
      </c>
      <c r="Z57">
        <v>3825</v>
      </c>
      <c r="AA57">
        <v>3526</v>
      </c>
      <c r="AB57">
        <v>3891.7</v>
      </c>
      <c r="AC57" s="1">
        <f>(Table2[[#This Row],[Close Price]]/Table2[[#This Row],[Day Low]])-1</f>
        <v>1.5166234887737495E-2</v>
      </c>
      <c r="AD57" s="1">
        <f>(Table2[[#This Row],[Day High]]/Table2[[#This Row],[Close Price]])-1</f>
        <v>1.6800467861130208E-2</v>
      </c>
      <c r="AE57" s="1">
        <f>(Table2[[#This Row],[Close Price]]/Table2[[#This Row],[Current Week Low]])-1</f>
        <v>6.6874645490641038E-2</v>
      </c>
      <c r="AF57" s="1">
        <f>(Table2[[#This Row],[Current Week High]]/Table2[[#This Row],[Close Price]])-1</f>
        <v>1.6800467861130208E-2</v>
      </c>
      <c r="AG57" s="1">
        <f>(Table2[[#This Row],[Close Price]]/Table2[[#This Row],[Current Month Low]])-1</f>
        <v>6.6874645490641038E-2</v>
      </c>
      <c r="AH57" s="1">
        <f>(Table2[[#This Row],[Current Month High]]/Table2[[#This Row],[Close Price]])-1</f>
        <v>3.4531341379126834E-2</v>
      </c>
      <c r="AI57">
        <v>10.901695996597301</v>
      </c>
      <c r="AJ57">
        <v>126.74422109038299</v>
      </c>
      <c r="AK57" t="str">
        <f>IF(AND(Table2[[#This Row],[20D EMA]]&gt;Table2[[#This Row],[50D EMA]],Table2[[#This Row],[50D EMA]]&gt;Table2[[#This Row],[200D EMA]]),"Uptrend","Downtrend/NoTrend")</f>
        <v>Downtrend/NoTrend</v>
      </c>
      <c r="AL57">
        <v>-0.01</v>
      </c>
      <c r="AM57" t="s">
        <v>3189</v>
      </c>
      <c r="AN57">
        <v>-1.37</v>
      </c>
      <c r="AO57" t="s">
        <v>3189</v>
      </c>
      <c r="AP57">
        <v>0.22370875578854299</v>
      </c>
      <c r="AQ57">
        <f>(Table2[[#This Row],[Sharpe Ratio]]-AVERAGE(Table2[Sharpe Ratio]))/_xlfn.STDEV.P(Table2[Sharpe Ratio])</f>
        <v>1.8927448583160229</v>
      </c>
      <c r="AR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">
        <f>_xlfn.RANK.AVG(Table2[[#This Row],[1Y Return vs Nifty Z-Score]],Table2[1Y Return vs Nifty Z-Score])</f>
        <v>84</v>
      </c>
      <c r="AT57">
        <f>_xlfn.RANK.AVG(Table2[[#This Row],[6M Return vs Nifty Z-Score]],Table2[6M Return vs Nifty Z-Score])</f>
        <v>237</v>
      </c>
      <c r="AU57">
        <f>_xlfn.RANK.AVG(Table2[[#This Row],[Sharpe Ratio Z-Score]],Table2[Sharpe Ratio Z-Score])</f>
        <v>18</v>
      </c>
      <c r="AV57">
        <f>(Table2[[#This Row],[Rank 1Y]]+Table2[[#This Row],[Rank 6M]]+Table2[[#This Row],[Rank Sharpe]])/3</f>
        <v>113</v>
      </c>
    </row>
    <row r="58" spans="1:48" x14ac:dyDescent="0.3">
      <c r="A58" t="s">
        <v>1168</v>
      </c>
      <c r="B58" t="s">
        <v>1169</v>
      </c>
      <c r="C58" t="s">
        <v>3141</v>
      </c>
      <c r="D58" t="s">
        <v>271</v>
      </c>
      <c r="E58">
        <v>10756.922399999999</v>
      </c>
      <c r="F58">
        <v>5365.15</v>
      </c>
      <c r="G58">
        <v>50.815798196970803</v>
      </c>
      <c r="H58">
        <f>(Table2[[#This Row],[1Y Return vs Nifty]]-AVERAGE(Table2[1Y Return vs Nifty]))/_xlfn.STDEV.P(Table2[1Y Return vs Nifty])</f>
        <v>0.40804212551181779</v>
      </c>
      <c r="I58">
        <v>-1.2486598329063301</v>
      </c>
      <c r="J58">
        <f>(Table2[[#This Row],[1M Return vs Nifty]]-AVERAGE(Table2[1M Return vs Nifty]))/_xlfn.STDEV.P(Table2[1M Return vs Nifty])</f>
        <v>3.581181938674214E-2</v>
      </c>
      <c r="K58">
        <v>43.844506719887697</v>
      </c>
      <c r="L58">
        <f>(Table2[[#This Row],[6M Return vs Nifty]]-AVERAGE(Table2[6M Return vs Nifty]))/_xlfn.STDEV.P(Table2[6M Return vs Nifty])</f>
        <v>1.1227779735913825</v>
      </c>
      <c r="M58">
        <v>1.0266787102414701</v>
      </c>
      <c r="N58">
        <f>(Table2[[#This Row],[1W Return vs Nifty]]-AVERAGE(Table2[1W Return vs Nifty]))/_xlfn.STDEV.P(Table2[1W Return vs Nifty])</f>
        <v>5.7368921698341138E-2</v>
      </c>
      <c r="O58">
        <v>5384.29</v>
      </c>
      <c r="P58">
        <v>5309.9005288254102</v>
      </c>
      <c r="Q58">
        <v>4580.3509903324402</v>
      </c>
      <c r="R58">
        <v>37.172391053241903</v>
      </c>
      <c r="S58" s="1">
        <f>(Table2[[#This Row],[Close Price]]-Table2[[#This Row],[20D EMA]])/Table2[[#This Row],[20D EMA]]</f>
        <v>-3.5547862392256596E-3</v>
      </c>
      <c r="T58" s="1">
        <f>(Table2[[#This Row],[Close Price]]-Table2[[#This Row],[50D EMA]])/Table2[[#This Row],[50D EMA]]</f>
        <v>1.0404991746015065E-2</v>
      </c>
      <c r="U58" s="1">
        <f>(Table2[[#This Row],[Close Price]]-Table2[[#This Row],[200D EMA]])/Table2[[#This Row],[200D EMA]]</f>
        <v>0.17134036481571011</v>
      </c>
      <c r="V58">
        <v>0.71059611297771497</v>
      </c>
      <c r="W58">
        <v>5181.25</v>
      </c>
      <c r="X58">
        <v>5449.9</v>
      </c>
      <c r="Y58">
        <v>4971.1000000000004</v>
      </c>
      <c r="Z58">
        <v>5449.9</v>
      </c>
      <c r="AA58">
        <v>4971.1000000000004</v>
      </c>
      <c r="AB58">
        <v>5579</v>
      </c>
      <c r="AC58" s="1">
        <f>(Table2[[#This Row],[Close Price]]/Table2[[#This Row],[Day Low]])-1</f>
        <v>3.5493365500603113E-2</v>
      </c>
      <c r="AD58" s="1">
        <f>(Table2[[#This Row],[Day High]]/Table2[[#This Row],[Close Price]])-1</f>
        <v>1.5796389662917187E-2</v>
      </c>
      <c r="AE58" s="1">
        <f>(Table2[[#This Row],[Close Price]]/Table2[[#This Row],[Current Week Low]])-1</f>
        <v>7.9268170022731343E-2</v>
      </c>
      <c r="AF58" s="1">
        <f>(Table2[[#This Row],[Current Week High]]/Table2[[#This Row],[Close Price]])-1</f>
        <v>1.5796389662917187E-2</v>
      </c>
      <c r="AG58" s="1">
        <f>(Table2[[#This Row],[Close Price]]/Table2[[#This Row],[Current Month Low]])-1</f>
        <v>7.9268170022731343E-2</v>
      </c>
      <c r="AH58" s="1">
        <f>(Table2[[#This Row],[Current Month High]]/Table2[[#This Row],[Close Price]])-1</f>
        <v>3.985909061256443E-2</v>
      </c>
      <c r="AI58">
        <v>11.814208363233099</v>
      </c>
      <c r="AJ58">
        <v>80.150428957574306</v>
      </c>
      <c r="AK58" t="str">
        <f>IF(AND(Table2[[#This Row],[20D EMA]]&gt;Table2[[#This Row],[50D EMA]],Table2[[#This Row],[50D EMA]]&gt;Table2[[#This Row],[200D EMA]]),"Uptrend","Downtrend/NoTrend")</f>
        <v>Uptrend</v>
      </c>
      <c r="AL58">
        <v>0.02</v>
      </c>
      <c r="AM58" t="s">
        <v>3188</v>
      </c>
      <c r="AN58">
        <v>-0.18</v>
      </c>
      <c r="AO58" t="s">
        <v>3189</v>
      </c>
      <c r="AP58">
        <v>0.176193313716967</v>
      </c>
      <c r="AQ58">
        <f>(Table2[[#This Row],[Sharpe Ratio]]-AVERAGE(Table2[Sharpe Ratio]))/_xlfn.STDEV.P(Table2[Sharpe Ratio])</f>
        <v>1.3387357933436175</v>
      </c>
      <c r="AR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2.9627366335319012</v>
      </c>
      <c r="AS58">
        <f>_xlfn.RANK.AVG(Table2[[#This Row],[1Y Return vs Nifty Z-Score]],Table2[1Y Return vs Nifty Z-Score])</f>
        <v>191</v>
      </c>
      <c r="AT58">
        <f>_xlfn.RANK.AVG(Table2[[#This Row],[6M Return vs Nifty Z-Score]],Table2[6M Return vs Nifty Z-Score])</f>
        <v>79</v>
      </c>
      <c r="AU58">
        <f>_xlfn.RANK.AVG(Table2[[#This Row],[Sharpe Ratio Z-Score]],Table2[Sharpe Ratio Z-Score])</f>
        <v>69</v>
      </c>
      <c r="AV58">
        <f>(Table2[[#This Row],[Rank 1Y]]+Table2[[#This Row],[Rank 6M]]+Table2[[#This Row],[Rank Sharpe]])/3</f>
        <v>113</v>
      </c>
    </row>
    <row r="59" spans="1:48" x14ac:dyDescent="0.3">
      <c r="A59" t="s">
        <v>698</v>
      </c>
      <c r="B59" t="s">
        <v>699</v>
      </c>
      <c r="C59" t="s">
        <v>3127</v>
      </c>
      <c r="D59" t="s">
        <v>439</v>
      </c>
      <c r="E59">
        <v>25431.705000000002</v>
      </c>
      <c r="F59">
        <v>699.8</v>
      </c>
      <c r="G59">
        <v>88.893507000782506</v>
      </c>
      <c r="H59">
        <f>(Table2[[#This Row],[1Y Return vs Nifty]]-AVERAGE(Table2[1Y Return vs Nifty]))/_xlfn.STDEV.P(Table2[1Y Return vs Nifty])</f>
        <v>1.0478415800676391</v>
      </c>
      <c r="I59">
        <v>-16.602855361423899</v>
      </c>
      <c r="J59">
        <f>(Table2[[#This Row],[1M Return vs Nifty]]-AVERAGE(Table2[1M Return vs Nifty]))/_xlfn.STDEV.P(Table2[1M Return vs Nifty])</f>
        <v>-1.6429793195439908</v>
      </c>
      <c r="K59">
        <v>48.732629327181201</v>
      </c>
      <c r="L59">
        <f>(Table2[[#This Row],[6M Return vs Nifty]]-AVERAGE(Table2[6M Return vs Nifty]))/_xlfn.STDEV.P(Table2[6M Return vs Nifty])</f>
        <v>1.2823823669199217</v>
      </c>
      <c r="M59">
        <v>-4.5036054020466398</v>
      </c>
      <c r="N59">
        <f>(Table2[[#This Row],[1W Return vs Nifty]]-AVERAGE(Table2[1W Return vs Nifty]))/_xlfn.STDEV.P(Table2[1W Return vs Nifty])</f>
        <v>-1.4731014915943856</v>
      </c>
      <c r="O59">
        <v>746.89</v>
      </c>
      <c r="P59">
        <v>769.36407921688203</v>
      </c>
      <c r="Q59">
        <v>651.625491607816</v>
      </c>
      <c r="R59">
        <v>30.387936283940199</v>
      </c>
      <c r="S59" s="1">
        <f>(Table2[[#This Row],[Close Price]]-Table2[[#This Row],[20D EMA]])/Table2[[#This Row],[20D EMA]]</f>
        <v>-6.30481061468222E-2</v>
      </c>
      <c r="T59" s="1">
        <f>(Table2[[#This Row],[Close Price]]-Table2[[#This Row],[50D EMA]])/Table2[[#This Row],[50D EMA]]</f>
        <v>-9.0417633336468933E-2</v>
      </c>
      <c r="U59" s="1">
        <f>(Table2[[#This Row],[Close Price]]-Table2[[#This Row],[200D EMA]])/Table2[[#This Row],[200D EMA]]</f>
        <v>7.3929748011113752E-2</v>
      </c>
      <c r="V59">
        <v>0.63699605847653096</v>
      </c>
      <c r="W59">
        <v>684.8</v>
      </c>
      <c r="X59">
        <v>729.9</v>
      </c>
      <c r="Y59">
        <v>647.79999999999995</v>
      </c>
      <c r="Z59">
        <v>729.9</v>
      </c>
      <c r="AA59">
        <v>647.79999999999995</v>
      </c>
      <c r="AB59">
        <v>782</v>
      </c>
      <c r="AC59" s="1">
        <f>(Table2[[#This Row],[Close Price]]/Table2[[#This Row],[Day Low]])-1</f>
        <v>2.1904205607476745E-2</v>
      </c>
      <c r="AD59" s="1">
        <f>(Table2[[#This Row],[Day High]]/Table2[[#This Row],[Close Price]])-1</f>
        <v>4.3012289225492939E-2</v>
      </c>
      <c r="AE59" s="1">
        <f>(Table2[[#This Row],[Close Price]]/Table2[[#This Row],[Current Week Low]])-1</f>
        <v>8.0271688792837192E-2</v>
      </c>
      <c r="AF59" s="1">
        <f>(Table2[[#This Row],[Current Week High]]/Table2[[#This Row],[Close Price]])-1</f>
        <v>4.3012289225492939E-2</v>
      </c>
      <c r="AG59" s="1">
        <f>(Table2[[#This Row],[Close Price]]/Table2[[#This Row],[Current Month Low]])-1</f>
        <v>8.0271688792837192E-2</v>
      </c>
      <c r="AH59" s="1">
        <f>(Table2[[#This Row],[Current Month High]]/Table2[[#This Row],[Close Price]])-1</f>
        <v>0.11746213203772515</v>
      </c>
      <c r="AI59">
        <v>38.611031723349498</v>
      </c>
      <c r="AJ59">
        <v>149.92857142857099</v>
      </c>
      <c r="AK59" t="str">
        <f>IF(AND(Table2[[#This Row],[20D EMA]]&gt;Table2[[#This Row],[50D EMA]],Table2[[#This Row],[50D EMA]]&gt;Table2[[#This Row],[200D EMA]]),"Uptrend","Downtrend/NoTrend")</f>
        <v>Downtrend/NoTrend</v>
      </c>
      <c r="AL59">
        <v>-0.17</v>
      </c>
      <c r="AM59" t="s">
        <v>3189</v>
      </c>
      <c r="AN59">
        <v>-6.17</v>
      </c>
      <c r="AO59" t="s">
        <v>3189</v>
      </c>
      <c r="AP59">
        <v>0.115342452932616</v>
      </c>
      <c r="AQ59">
        <f>(Table2[[#This Row],[Sharpe Ratio]]-AVERAGE(Table2[Sharpe Ratio]))/_xlfn.STDEV.P(Table2[Sharpe Ratio])</f>
        <v>0.62924163699921098</v>
      </c>
      <c r="AR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">
        <f>_xlfn.RANK.AVG(Table2[[#This Row],[1Y Return vs Nifty Z-Score]],Table2[1Y Return vs Nifty Z-Score])</f>
        <v>95</v>
      </c>
      <c r="AT59">
        <f>_xlfn.RANK.AVG(Table2[[#This Row],[6M Return vs Nifty Z-Score]],Table2[6M Return vs Nifty Z-Score])</f>
        <v>65</v>
      </c>
      <c r="AU59">
        <f>_xlfn.RANK.AVG(Table2[[#This Row],[Sharpe Ratio Z-Score]],Table2[Sharpe Ratio Z-Score])</f>
        <v>186</v>
      </c>
      <c r="AV59">
        <f>(Table2[[#This Row],[Rank 1Y]]+Table2[[#This Row],[Rank 6M]]+Table2[[#This Row],[Rank Sharpe]])/3</f>
        <v>115.33333333333333</v>
      </c>
    </row>
    <row r="60" spans="1:48" x14ac:dyDescent="0.3">
      <c r="A60" t="s">
        <v>1007</v>
      </c>
      <c r="B60" t="s">
        <v>1008</v>
      </c>
      <c r="C60" t="s">
        <v>3141</v>
      </c>
      <c r="D60" t="s">
        <v>271</v>
      </c>
      <c r="E60">
        <v>14073.246910350001</v>
      </c>
      <c r="F60">
        <v>1748.15</v>
      </c>
      <c r="G60">
        <v>71.074445051105499</v>
      </c>
      <c r="H60">
        <f>(Table2[[#This Row],[1Y Return vs Nifty]]-AVERAGE(Table2[1Y Return vs Nifty]))/_xlfn.STDEV.P(Table2[1Y Return vs Nifty])</f>
        <v>0.74843737550167266</v>
      </c>
      <c r="I60">
        <v>3.87631979477286</v>
      </c>
      <c r="J60">
        <f>(Table2[[#This Row],[1M Return vs Nifty]]-AVERAGE(Table2[1M Return vs Nifty]))/_xlfn.STDEV.P(Table2[1M Return vs Nifty])</f>
        <v>0.59616487534258467</v>
      </c>
      <c r="K60">
        <v>38.975159080814201</v>
      </c>
      <c r="L60">
        <f>(Table2[[#This Row],[6M Return vs Nifty]]-AVERAGE(Table2[6M Return vs Nifty]))/_xlfn.STDEV.P(Table2[6M Return vs Nifty])</f>
        <v>0.96378661059232873</v>
      </c>
      <c r="M60">
        <v>-0.87039867473244803</v>
      </c>
      <c r="N60">
        <f>(Table2[[#This Row],[1W Return vs Nifty]]-AVERAGE(Table2[1W Return vs Nifty]))/_xlfn.STDEV.P(Table2[1W Return vs Nifty])</f>
        <v>-0.4676349931960152</v>
      </c>
      <c r="O60">
        <v>1733.92</v>
      </c>
      <c r="P60">
        <v>1799.7716640455001</v>
      </c>
      <c r="Q60">
        <v>1566.495972726</v>
      </c>
      <c r="R60">
        <v>57.034911149359601</v>
      </c>
      <c r="S60" s="1">
        <f>(Table2[[#This Row],[Close Price]]-Table2[[#This Row],[20D EMA]])/Table2[[#This Row],[20D EMA]]</f>
        <v>8.2068376857063856E-3</v>
      </c>
      <c r="T60" s="1">
        <f>(Table2[[#This Row],[Close Price]]-Table2[[#This Row],[50D EMA]])/Table2[[#This Row],[50D EMA]]</f>
        <v>-2.8682340697300218E-2</v>
      </c>
      <c r="U60" s="1">
        <f>(Table2[[#This Row],[Close Price]]-Table2[[#This Row],[200D EMA]])/Table2[[#This Row],[200D EMA]]</f>
        <v>0.11596201358748957</v>
      </c>
      <c r="V60">
        <v>1.3844213581621101</v>
      </c>
      <c r="W60">
        <v>1713</v>
      </c>
      <c r="X60">
        <v>1759.05</v>
      </c>
      <c r="Y60">
        <v>1645.35</v>
      </c>
      <c r="Z60">
        <v>1825</v>
      </c>
      <c r="AA60">
        <v>1645.35</v>
      </c>
      <c r="AB60">
        <v>1890</v>
      </c>
      <c r="AC60" s="1">
        <f>(Table2[[#This Row],[Close Price]]/Table2[[#This Row],[Day Low]])-1</f>
        <v>2.0519556333917111E-2</v>
      </c>
      <c r="AD60" s="1">
        <f>(Table2[[#This Row],[Day High]]/Table2[[#This Row],[Close Price]])-1</f>
        <v>6.2351628864798503E-3</v>
      </c>
      <c r="AE60" s="1">
        <f>(Table2[[#This Row],[Close Price]]/Table2[[#This Row],[Current Week Low]])-1</f>
        <v>6.2479107788616428E-2</v>
      </c>
      <c r="AF60" s="1">
        <f>(Table2[[#This Row],[Current Week High]]/Table2[[#This Row],[Close Price]])-1</f>
        <v>4.396075851614567E-2</v>
      </c>
      <c r="AG60" s="1">
        <f>(Table2[[#This Row],[Close Price]]/Table2[[#This Row],[Current Month Low]])-1</f>
        <v>6.2479107788616428E-2</v>
      </c>
      <c r="AH60" s="1">
        <f>(Table2[[#This Row],[Current Month High]]/Table2[[#This Row],[Close Price]])-1</f>
        <v>8.114292251809041E-2</v>
      </c>
      <c r="AI60">
        <v>53.533735663415499</v>
      </c>
      <c r="AJ60">
        <v>117.634609399315</v>
      </c>
      <c r="AK60" t="str">
        <f>IF(AND(Table2[[#This Row],[20D EMA]]&gt;Table2[[#This Row],[50D EMA]],Table2[[#This Row],[50D EMA]]&gt;Table2[[#This Row],[200D EMA]]),"Uptrend","Downtrend/NoTrend")</f>
        <v>Downtrend/NoTrend</v>
      </c>
      <c r="AL60">
        <v>-0.24</v>
      </c>
      <c r="AM60" t="s">
        <v>3189</v>
      </c>
      <c r="AN60">
        <v>4.3</v>
      </c>
      <c r="AO60" t="s">
        <v>3188</v>
      </c>
      <c r="AP60">
        <v>0.142537858458789</v>
      </c>
      <c r="AQ60">
        <f>(Table2[[#This Row],[Sharpe Ratio]]-AVERAGE(Table2[Sharpe Ratio]))/_xlfn.STDEV.P(Table2[Sharpe Ratio])</f>
        <v>0.94632805207254067</v>
      </c>
      <c r="AR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">
        <f>_xlfn.RANK.AVG(Table2[[#This Row],[1Y Return vs Nifty Z-Score]],Table2[1Y Return vs Nifty Z-Score])</f>
        <v>128</v>
      </c>
      <c r="AT60">
        <f>_xlfn.RANK.AVG(Table2[[#This Row],[6M Return vs Nifty Z-Score]],Table2[6M Return vs Nifty Z-Score])</f>
        <v>98</v>
      </c>
      <c r="AU60">
        <f>_xlfn.RANK.AVG(Table2[[#This Row],[Sharpe Ratio Z-Score]],Table2[Sharpe Ratio Z-Score])</f>
        <v>120</v>
      </c>
      <c r="AV60">
        <f>(Table2[[#This Row],[Rank 1Y]]+Table2[[#This Row],[Rank 6M]]+Table2[[#This Row],[Rank Sharpe]])/3</f>
        <v>115.33333333333333</v>
      </c>
    </row>
    <row r="61" spans="1:48" x14ac:dyDescent="0.3">
      <c r="A61" t="s">
        <v>1164</v>
      </c>
      <c r="B61" t="s">
        <v>1165</v>
      </c>
      <c r="C61" t="s">
        <v>3131</v>
      </c>
      <c r="D61" t="s">
        <v>120</v>
      </c>
      <c r="E61">
        <v>10812.1163423</v>
      </c>
      <c r="F61">
        <v>1856.35</v>
      </c>
      <c r="G61">
        <v>48.688023666019497</v>
      </c>
      <c r="H61">
        <f>(Table2[[#This Row],[1Y Return vs Nifty]]-AVERAGE(Table2[1Y Return vs Nifty]))/_xlfn.STDEV.P(Table2[1Y Return vs Nifty])</f>
        <v>0.37229026367226981</v>
      </c>
      <c r="I61">
        <v>5.9700812964291003</v>
      </c>
      <c r="J61">
        <f>(Table2[[#This Row],[1M Return vs Nifty]]-AVERAGE(Table2[1M Return vs Nifty]))/_xlfn.STDEV.P(Table2[1M Return vs Nifty])</f>
        <v>0.82509176698509124</v>
      </c>
      <c r="K61">
        <v>51.308700582215899</v>
      </c>
      <c r="L61">
        <f>(Table2[[#This Row],[6M Return vs Nifty]]-AVERAGE(Table2[6M Return vs Nifty]))/_xlfn.STDEV.P(Table2[6M Return vs Nifty])</f>
        <v>1.3664948826774905</v>
      </c>
      <c r="M61">
        <v>2.0532006026808798</v>
      </c>
      <c r="N61">
        <f>(Table2[[#This Row],[1W Return vs Nifty]]-AVERAGE(Table2[1W Return vs Nifty]))/_xlfn.STDEV.P(Table2[1W Return vs Nifty])</f>
        <v>0.34145222611391873</v>
      </c>
      <c r="O61">
        <v>1849.22</v>
      </c>
      <c r="P61">
        <v>1715.57901584769</v>
      </c>
      <c r="Q61">
        <v>1386.7887146641101</v>
      </c>
      <c r="R61">
        <v>42.430863790883002</v>
      </c>
      <c r="S61" s="1">
        <f>(Table2[[#This Row],[Close Price]]-Table2[[#This Row],[20D EMA]])/Table2[[#This Row],[20D EMA]]</f>
        <v>3.8556796919781756E-3</v>
      </c>
      <c r="T61" s="1">
        <f>(Table2[[#This Row],[Close Price]]-Table2[[#This Row],[50D EMA]])/Table2[[#This Row],[50D EMA]]</f>
        <v>8.2054503378705124E-2</v>
      </c>
      <c r="U61" s="1">
        <f>(Table2[[#This Row],[Close Price]]-Table2[[#This Row],[200D EMA]])/Table2[[#This Row],[200D EMA]]</f>
        <v>0.338596125257351</v>
      </c>
      <c r="V61">
        <v>0.60908770110383104</v>
      </c>
      <c r="W61">
        <v>1840.15</v>
      </c>
      <c r="X61">
        <v>1889.95</v>
      </c>
      <c r="Y61">
        <v>1780.05</v>
      </c>
      <c r="Z61">
        <v>1889.95</v>
      </c>
      <c r="AA61">
        <v>1780.05</v>
      </c>
      <c r="AB61">
        <v>1937.95</v>
      </c>
      <c r="AC61" s="1">
        <f>(Table2[[#This Row],[Close Price]]/Table2[[#This Row],[Day Low]])-1</f>
        <v>8.8036301388472182E-3</v>
      </c>
      <c r="AD61" s="1">
        <f>(Table2[[#This Row],[Day High]]/Table2[[#This Row],[Close Price]])-1</f>
        <v>1.8100035014948723E-2</v>
      </c>
      <c r="AE61" s="1">
        <f>(Table2[[#This Row],[Close Price]]/Table2[[#This Row],[Current Week Low]])-1</f>
        <v>4.2863964495379214E-2</v>
      </c>
      <c r="AF61" s="1">
        <f>(Table2[[#This Row],[Current Week High]]/Table2[[#This Row],[Close Price]])-1</f>
        <v>1.8100035014948723E-2</v>
      </c>
      <c r="AG61" s="1">
        <f>(Table2[[#This Row],[Close Price]]/Table2[[#This Row],[Current Month Low]])-1</f>
        <v>4.2863964495379214E-2</v>
      </c>
      <c r="AH61" s="1">
        <f>(Table2[[#This Row],[Current Month High]]/Table2[[#This Row],[Close Price]])-1</f>
        <v>4.3957227893446804E-2</v>
      </c>
      <c r="AI61">
        <v>18.512134026449701</v>
      </c>
      <c r="AJ61">
        <v>92.7473782577094</v>
      </c>
      <c r="AK61" t="str">
        <f>IF(AND(Table2[[#This Row],[20D EMA]]&gt;Table2[[#This Row],[50D EMA]],Table2[[#This Row],[50D EMA]]&gt;Table2[[#This Row],[200D EMA]]),"Uptrend","Downtrend/NoTrend")</f>
        <v>Uptrend</v>
      </c>
      <c r="AL61">
        <v>0.28000000000000003</v>
      </c>
      <c r="AM61" t="s">
        <v>3188</v>
      </c>
      <c r="AN61">
        <v>-12.26</v>
      </c>
      <c r="AO61" t="s">
        <v>3189</v>
      </c>
      <c r="AP61">
        <v>0.16541715490579301</v>
      </c>
      <c r="AQ61">
        <f>(Table2[[#This Row],[Sharpe Ratio]]-AVERAGE(Table2[Sharpe Ratio]))/_xlfn.STDEV.P(Table2[Sharpe Ratio])</f>
        <v>1.2130905418908482</v>
      </c>
      <c r="AR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4.1184196813396188</v>
      </c>
      <c r="AS61">
        <f>_xlfn.RANK.AVG(Table2[[#This Row],[1Y Return vs Nifty Z-Score]],Table2[1Y Return vs Nifty Z-Score])</f>
        <v>205</v>
      </c>
      <c r="AT61">
        <f>_xlfn.RANK.AVG(Table2[[#This Row],[6M Return vs Nifty Z-Score]],Table2[6M Return vs Nifty Z-Score])</f>
        <v>59</v>
      </c>
      <c r="AU61">
        <f>_xlfn.RANK.AVG(Table2[[#This Row],[Sharpe Ratio Z-Score]],Table2[Sharpe Ratio Z-Score])</f>
        <v>84</v>
      </c>
      <c r="AV61">
        <f>(Table2[[#This Row],[Rank 1Y]]+Table2[[#This Row],[Rank 6M]]+Table2[[#This Row],[Rank Sharpe]])/3</f>
        <v>116</v>
      </c>
    </row>
    <row r="62" spans="1:48" x14ac:dyDescent="0.3">
      <c r="A62" t="s">
        <v>1534</v>
      </c>
      <c r="B62" t="s">
        <v>1535</v>
      </c>
      <c r="C62" t="s">
        <v>3135</v>
      </c>
      <c r="D62" t="s">
        <v>190</v>
      </c>
      <c r="E62">
        <v>6554.8118710799999</v>
      </c>
      <c r="F62">
        <v>2107.3000000000002</v>
      </c>
      <c r="G62">
        <v>94.128661659622793</v>
      </c>
      <c r="H62">
        <f>(Table2[[#This Row],[1Y Return vs Nifty]]-AVERAGE(Table2[1Y Return vs Nifty]))/_xlfn.STDEV.P(Table2[1Y Return vs Nifty])</f>
        <v>1.1358050946923974</v>
      </c>
      <c r="I62">
        <v>-17.968971833779701</v>
      </c>
      <c r="J62">
        <f>(Table2[[#This Row],[1M Return vs Nifty]]-AVERAGE(Table2[1M Return vs Nifty]))/_xlfn.STDEV.P(Table2[1M Return vs Nifty])</f>
        <v>-1.7923472381873753</v>
      </c>
      <c r="K62">
        <v>27.893493464096501</v>
      </c>
      <c r="L62">
        <f>(Table2[[#This Row],[6M Return vs Nifty]]-AVERAGE(Table2[6M Return vs Nifty]))/_xlfn.STDEV.P(Table2[6M Return vs Nifty])</f>
        <v>0.60195392759314692</v>
      </c>
      <c r="M62">
        <v>-8.1917398240574197</v>
      </c>
      <c r="N62">
        <f>(Table2[[#This Row],[1W Return vs Nifty]]-AVERAGE(Table2[1W Return vs Nifty]))/_xlfn.STDEV.P(Table2[1W Return vs Nifty])</f>
        <v>-2.4937688747749167</v>
      </c>
      <c r="O62">
        <v>2382.9899999999998</v>
      </c>
      <c r="P62">
        <v>2423.5498892119699</v>
      </c>
      <c r="Q62">
        <v>1942.0393260222299</v>
      </c>
      <c r="R62">
        <v>16.273692472702201</v>
      </c>
      <c r="S62" s="1">
        <f>(Table2[[#This Row],[Close Price]]-Table2[[#This Row],[20D EMA]])/Table2[[#This Row],[20D EMA]]</f>
        <v>-0.11569079182035998</v>
      </c>
      <c r="T62" s="1">
        <f>(Table2[[#This Row],[Close Price]]-Table2[[#This Row],[50D EMA]])/Table2[[#This Row],[50D EMA]]</f>
        <v>-0.13049035657145067</v>
      </c>
      <c r="U62" s="1">
        <f>(Table2[[#This Row],[Close Price]]-Table2[[#This Row],[200D EMA]])/Table2[[#This Row],[200D EMA]]</f>
        <v>8.5096461108367147E-2</v>
      </c>
      <c r="V62">
        <v>0.83913545139117096</v>
      </c>
      <c r="W62">
        <v>2012.05</v>
      </c>
      <c r="X62">
        <v>2185</v>
      </c>
      <c r="Y62">
        <v>2012.05</v>
      </c>
      <c r="Z62">
        <v>2349.9499999999998</v>
      </c>
      <c r="AA62">
        <v>2012.05</v>
      </c>
      <c r="AB62">
        <v>2480</v>
      </c>
      <c r="AC62" s="1">
        <f>(Table2[[#This Row],[Close Price]]/Table2[[#This Row],[Day Low]])-1</f>
        <v>4.7339777838522945E-2</v>
      </c>
      <c r="AD62" s="1">
        <f>(Table2[[#This Row],[Day High]]/Table2[[#This Row],[Close Price]])-1</f>
        <v>3.6871826507853589E-2</v>
      </c>
      <c r="AE62" s="1">
        <f>(Table2[[#This Row],[Close Price]]/Table2[[#This Row],[Current Week Low]])-1</f>
        <v>4.7339777838522945E-2</v>
      </c>
      <c r="AF62" s="1">
        <f>(Table2[[#This Row],[Current Week High]]/Table2[[#This Row],[Close Price]])-1</f>
        <v>0.11514734494376677</v>
      </c>
      <c r="AG62" s="1">
        <f>(Table2[[#This Row],[Close Price]]/Table2[[#This Row],[Current Month Low]])-1</f>
        <v>4.7339777838522945E-2</v>
      </c>
      <c r="AH62" s="1">
        <f>(Table2[[#This Row],[Current Month High]]/Table2[[#This Row],[Close Price]])-1</f>
        <v>0.17686138660845629</v>
      </c>
      <c r="AI62">
        <v>40.089213685758999</v>
      </c>
      <c r="AJ62">
        <v>143.73120518158601</v>
      </c>
      <c r="AK62" t="str">
        <f>IF(AND(Table2[[#This Row],[20D EMA]]&gt;Table2[[#This Row],[50D EMA]],Table2[[#This Row],[50D EMA]]&gt;Table2[[#This Row],[200D EMA]]),"Uptrend","Downtrend/NoTrend")</f>
        <v>Downtrend/NoTrend</v>
      </c>
      <c r="AL62">
        <v>-0.17</v>
      </c>
      <c r="AM62" t="s">
        <v>3189</v>
      </c>
      <c r="AN62">
        <v>-16.09</v>
      </c>
      <c r="AO62" t="s">
        <v>3189</v>
      </c>
      <c r="AP62">
        <v>0.142345868735195</v>
      </c>
      <c r="AQ62">
        <f>(Table2[[#This Row],[Sharpe Ratio]]-AVERAGE(Table2[Sharpe Ratio]))/_xlfn.STDEV.P(Table2[Sharpe Ratio])</f>
        <v>0.94408953670542284</v>
      </c>
      <c r="AR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">
        <f>_xlfn.RANK.AVG(Table2[[#This Row],[1Y Return vs Nifty Z-Score]],Table2[1Y Return vs Nifty Z-Score])</f>
        <v>83</v>
      </c>
      <c r="AT62">
        <f>_xlfn.RANK.AVG(Table2[[#This Row],[6M Return vs Nifty Z-Score]],Table2[6M Return vs Nifty Z-Score])</f>
        <v>149</v>
      </c>
      <c r="AU62">
        <f>_xlfn.RANK.AVG(Table2[[#This Row],[Sharpe Ratio Z-Score]],Table2[Sharpe Ratio Z-Score])</f>
        <v>121</v>
      </c>
      <c r="AV62">
        <f>(Table2[[#This Row],[Rank 1Y]]+Table2[[#This Row],[Rank 6M]]+Table2[[#This Row],[Rank Sharpe]])/3</f>
        <v>117.66666666666667</v>
      </c>
    </row>
    <row r="63" spans="1:48" x14ac:dyDescent="0.3">
      <c r="A63" t="s">
        <v>104</v>
      </c>
      <c r="B63" t="s">
        <v>105</v>
      </c>
      <c r="C63" t="s">
        <v>3141</v>
      </c>
      <c r="D63" t="s">
        <v>106</v>
      </c>
      <c r="E63">
        <v>284674.11037499999</v>
      </c>
      <c r="F63">
        <v>4386.55</v>
      </c>
      <c r="G63">
        <v>100.333569223959</v>
      </c>
      <c r="H63">
        <f>(Table2[[#This Row],[1Y Return vs Nifty]]-AVERAGE(Table2[1Y Return vs Nifty]))/_xlfn.STDEV.P(Table2[1Y Return vs Nifty])</f>
        <v>1.2400628507376927</v>
      </c>
      <c r="I63">
        <v>-6.9086912187559397</v>
      </c>
      <c r="J63">
        <f>(Table2[[#This Row],[1M Return vs Nifty]]-AVERAGE(Table2[1M Return vs Nifty]))/_xlfn.STDEV.P(Table2[1M Return vs Nifty])</f>
        <v>-0.5830425203919809</v>
      </c>
      <c r="K63">
        <v>13.354089018413401</v>
      </c>
      <c r="L63">
        <f>(Table2[[#This Row],[6M Return vs Nifty]]-AVERAGE(Table2[6M Return vs Nifty]))/_xlfn.STDEV.P(Table2[6M Return vs Nifty])</f>
        <v>0.12722098565567266</v>
      </c>
      <c r="M63">
        <v>3.43686553663973</v>
      </c>
      <c r="N63">
        <f>(Table2[[#This Row],[1W Return vs Nifty]]-AVERAGE(Table2[1W Return vs Nifty]))/_xlfn.STDEV.P(Table2[1W Return vs Nifty])</f>
        <v>0.72437256082679324</v>
      </c>
      <c r="O63">
        <v>4422.4399999999996</v>
      </c>
      <c r="P63">
        <v>4575.9210025105504</v>
      </c>
      <c r="Q63">
        <v>4066.84360819514</v>
      </c>
      <c r="R63">
        <v>30.940078713387699</v>
      </c>
      <c r="S63" s="1">
        <f>(Table2[[#This Row],[Close Price]]-Table2[[#This Row],[20D EMA]])/Table2[[#This Row],[20D EMA]]</f>
        <v>-8.1154294914118491E-3</v>
      </c>
      <c r="T63" s="1">
        <f>(Table2[[#This Row],[Close Price]]-Table2[[#This Row],[50D EMA]])/Table2[[#This Row],[50D EMA]]</f>
        <v>-4.1384237710103161E-2</v>
      </c>
      <c r="U63" s="1">
        <f>(Table2[[#This Row],[Close Price]]-Table2[[#This Row],[200D EMA]])/Table2[[#This Row],[200D EMA]]</f>
        <v>7.8612905389481041E-2</v>
      </c>
      <c r="V63">
        <v>0.66472162025221804</v>
      </c>
      <c r="W63">
        <v>4368</v>
      </c>
      <c r="X63">
        <v>4447.8500000000004</v>
      </c>
      <c r="Y63">
        <v>4120.3500000000004</v>
      </c>
      <c r="Z63">
        <v>4447.8500000000004</v>
      </c>
      <c r="AA63">
        <v>4120.3500000000004</v>
      </c>
      <c r="AB63">
        <v>4447.8500000000004</v>
      </c>
      <c r="AC63" s="1">
        <f>(Table2[[#This Row],[Close Price]]/Table2[[#This Row],[Day Low]])-1</f>
        <v>4.2467948717950232E-3</v>
      </c>
      <c r="AD63" s="1">
        <f>(Table2[[#This Row],[Day High]]/Table2[[#This Row],[Close Price]])-1</f>
        <v>1.3974535796924759E-2</v>
      </c>
      <c r="AE63" s="1">
        <f>(Table2[[#This Row],[Close Price]]/Table2[[#This Row],[Current Week Low]])-1</f>
        <v>6.4606162097879949E-2</v>
      </c>
      <c r="AF63" s="1">
        <f>(Table2[[#This Row],[Current Week High]]/Table2[[#This Row],[Close Price]])-1</f>
        <v>1.3974535796924759E-2</v>
      </c>
      <c r="AG63" s="1">
        <f>(Table2[[#This Row],[Close Price]]/Table2[[#This Row],[Current Month Low]])-1</f>
        <v>6.4606162097879949E-2</v>
      </c>
      <c r="AH63" s="1">
        <f>(Table2[[#This Row],[Current Month High]]/Table2[[#This Row],[Close Price]])-1</f>
        <v>1.3974535796924759E-2</v>
      </c>
      <c r="AI63">
        <v>29.367042436538899</v>
      </c>
      <c r="AJ63">
        <v>148.136101368933</v>
      </c>
      <c r="AK63" t="str">
        <f>IF(AND(Table2[[#This Row],[20D EMA]]&gt;Table2[[#This Row],[50D EMA]],Table2[[#This Row],[50D EMA]]&gt;Table2[[#This Row],[200D EMA]]),"Uptrend","Downtrend/NoTrend")</f>
        <v>Downtrend/NoTrend</v>
      </c>
      <c r="AL63">
        <v>0</v>
      </c>
      <c r="AM63">
        <v>0</v>
      </c>
      <c r="AN63">
        <v>1.23</v>
      </c>
      <c r="AO63" t="s">
        <v>3188</v>
      </c>
      <c r="AP63">
        <v>0.24204388844567501</v>
      </c>
      <c r="AQ63">
        <f>(Table2[[#This Row],[Sharpe Ratio]]-AVERAGE(Table2[Sharpe Ratio]))/_xlfn.STDEV.P(Table2[Sharpe Ratio])</f>
        <v>2.1065244056939312</v>
      </c>
      <c r="AR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">
        <f>_xlfn.RANK.AVG(Table2[[#This Row],[1Y Return vs Nifty Z-Score]],Table2[1Y Return vs Nifty Z-Score])</f>
        <v>72</v>
      </c>
      <c r="AT63">
        <f>_xlfn.RANK.AVG(Table2[[#This Row],[6M Return vs Nifty Z-Score]],Table2[6M Return vs Nifty Z-Score])</f>
        <v>273</v>
      </c>
      <c r="AU63">
        <f>_xlfn.RANK.AVG(Table2[[#This Row],[Sharpe Ratio Z-Score]],Table2[Sharpe Ratio Z-Score])</f>
        <v>12</v>
      </c>
      <c r="AV63">
        <f>(Table2[[#This Row],[Rank 1Y]]+Table2[[#This Row],[Rank 6M]]+Table2[[#This Row],[Rank Sharpe]])/3</f>
        <v>119</v>
      </c>
    </row>
    <row r="64" spans="1:48" x14ac:dyDescent="0.3">
      <c r="A64" t="s">
        <v>595</v>
      </c>
      <c r="B64" t="s">
        <v>596</v>
      </c>
      <c r="C64" t="s">
        <v>3142</v>
      </c>
      <c r="D64" t="s">
        <v>135</v>
      </c>
      <c r="E64">
        <v>33458.744169999998</v>
      </c>
      <c r="F64">
        <v>1346.1</v>
      </c>
      <c r="G64">
        <v>95.984861279445795</v>
      </c>
      <c r="H64">
        <f>(Table2[[#This Row],[1Y Return vs Nifty]]-AVERAGE(Table2[1Y Return vs Nifty]))/_xlfn.STDEV.P(Table2[1Y Return vs Nifty])</f>
        <v>1.1669938279858931</v>
      </c>
      <c r="I64">
        <v>2.7120016103062299</v>
      </c>
      <c r="J64">
        <f>(Table2[[#This Row],[1M Return vs Nifty]]-AVERAGE(Table2[1M Return vs Nifty]))/_xlfn.STDEV.P(Table2[1M Return vs Nifty])</f>
        <v>0.46886110046567214</v>
      </c>
      <c r="K64">
        <v>26.322061159186301</v>
      </c>
      <c r="L64">
        <f>(Table2[[#This Row],[6M Return vs Nifty]]-AVERAGE(Table2[6M Return vs Nifty]))/_xlfn.STDEV.P(Table2[6M Return vs Nifty])</f>
        <v>0.55064435133418921</v>
      </c>
      <c r="M64">
        <v>-1.50938719589415</v>
      </c>
      <c r="N64">
        <f>(Table2[[#This Row],[1W Return vs Nifty]]-AVERAGE(Table2[1W Return vs Nifty]))/_xlfn.STDEV.P(Table2[1W Return vs Nifty])</f>
        <v>-0.64447093981558923</v>
      </c>
      <c r="O64">
        <v>1345.84</v>
      </c>
      <c r="P64">
        <v>1298.79539212605</v>
      </c>
      <c r="Q64">
        <v>1122.9475692231399</v>
      </c>
      <c r="R64">
        <v>54.0606230554692</v>
      </c>
      <c r="S64" s="1">
        <f>(Table2[[#This Row],[Close Price]]-Table2[[#This Row],[20D EMA]])/Table2[[#This Row],[20D EMA]]</f>
        <v>1.9318789752124392E-4</v>
      </c>
      <c r="T64" s="1">
        <f>(Table2[[#This Row],[Close Price]]-Table2[[#This Row],[50D EMA]])/Table2[[#This Row],[50D EMA]]</f>
        <v>3.6421909225066669E-2</v>
      </c>
      <c r="U64" s="1">
        <f>(Table2[[#This Row],[Close Price]]-Table2[[#This Row],[200D EMA]])/Table2[[#This Row],[200D EMA]]</f>
        <v>0.19872025808937618</v>
      </c>
      <c r="V64">
        <v>1.3996772182928401</v>
      </c>
      <c r="W64">
        <v>1337.05</v>
      </c>
      <c r="X64">
        <v>1385.05</v>
      </c>
      <c r="Y64">
        <v>1333.05</v>
      </c>
      <c r="Z64">
        <v>1410</v>
      </c>
      <c r="AA64">
        <v>1333.05</v>
      </c>
      <c r="AB64">
        <v>1437</v>
      </c>
      <c r="AC64" s="1">
        <f>(Table2[[#This Row],[Close Price]]/Table2[[#This Row],[Day Low]])-1</f>
        <v>6.7686324370817008E-3</v>
      </c>
      <c r="AD64" s="1">
        <f>(Table2[[#This Row],[Day High]]/Table2[[#This Row],[Close Price]])-1</f>
        <v>2.8935443132011018E-2</v>
      </c>
      <c r="AE64" s="1">
        <f>(Table2[[#This Row],[Close Price]]/Table2[[#This Row],[Current Week Low]])-1</f>
        <v>9.7895802858107839E-3</v>
      </c>
      <c r="AF64" s="1">
        <f>(Table2[[#This Row],[Current Week High]]/Table2[[#This Row],[Close Price]])-1</f>
        <v>4.747047024738138E-2</v>
      </c>
      <c r="AG64" s="1">
        <f>(Table2[[#This Row],[Close Price]]/Table2[[#This Row],[Current Month Low]])-1</f>
        <v>9.7895802858107839E-3</v>
      </c>
      <c r="AH64" s="1">
        <f>(Table2[[#This Row],[Current Month High]]/Table2[[#This Row],[Close Price]])-1</f>
        <v>6.7528415422331234E-2</v>
      </c>
      <c r="AI64">
        <v>7.9488893841467902</v>
      </c>
      <c r="AJ64">
        <v>131.626946571453</v>
      </c>
      <c r="AK64" t="str">
        <f>IF(AND(Table2[[#This Row],[20D EMA]]&gt;Table2[[#This Row],[50D EMA]],Table2[[#This Row],[50D EMA]]&gt;Table2[[#This Row],[200D EMA]]),"Uptrend","Downtrend/NoTrend")</f>
        <v>Uptrend</v>
      </c>
      <c r="AL64">
        <v>0.11</v>
      </c>
      <c r="AM64" t="s">
        <v>3188</v>
      </c>
      <c r="AN64">
        <v>1.02</v>
      </c>
      <c r="AO64" t="s">
        <v>3188</v>
      </c>
      <c r="AP64">
        <v>0.14535993062479199</v>
      </c>
      <c r="AQ64">
        <f>(Table2[[#This Row],[Sharpe Ratio]]-AVERAGE(Table2[Sharpe Ratio]))/_xlfn.STDEV.P(Table2[Sharpe Ratio])</f>
        <v>0.97923216689939685</v>
      </c>
      <c r="AR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2.5212605068695622</v>
      </c>
      <c r="AS64">
        <f>_xlfn.RANK.AVG(Table2[[#This Row],[1Y Return vs Nifty Z-Score]],Table2[1Y Return vs Nifty Z-Score])</f>
        <v>79</v>
      </c>
      <c r="AT64">
        <f>_xlfn.RANK.AVG(Table2[[#This Row],[6M Return vs Nifty Z-Score]],Table2[6M Return vs Nifty Z-Score])</f>
        <v>164</v>
      </c>
      <c r="AU64">
        <f>_xlfn.RANK.AVG(Table2[[#This Row],[Sharpe Ratio Z-Score]],Table2[Sharpe Ratio Z-Score])</f>
        <v>114</v>
      </c>
      <c r="AV64">
        <f>(Table2[[#This Row],[Rank 1Y]]+Table2[[#This Row],[Rank 6M]]+Table2[[#This Row],[Rank Sharpe]])/3</f>
        <v>119</v>
      </c>
    </row>
    <row r="65" spans="1:48" x14ac:dyDescent="0.3">
      <c r="A65" t="s">
        <v>299</v>
      </c>
      <c r="B65" t="s">
        <v>300</v>
      </c>
      <c r="C65" t="s">
        <v>3127</v>
      </c>
      <c r="D65" t="s">
        <v>63</v>
      </c>
      <c r="E65">
        <v>93163.961229524997</v>
      </c>
      <c r="F65">
        <v>574.35</v>
      </c>
      <c r="G65">
        <v>148.763703222744</v>
      </c>
      <c r="H65">
        <f>(Table2[[#This Row],[1Y Return vs Nifty]]-AVERAGE(Table2[1Y Return vs Nifty]))/_xlfn.STDEV.P(Table2[1Y Return vs Nifty])</f>
        <v>2.0538085904337278</v>
      </c>
      <c r="I65">
        <v>-9.8456578310817608</v>
      </c>
      <c r="J65">
        <f>(Table2[[#This Row],[1M Return vs Nifty]]-AVERAGE(Table2[1M Return vs Nifty]))/_xlfn.STDEV.P(Table2[1M Return vs Nifty])</f>
        <v>-0.90416344886722488</v>
      </c>
      <c r="K65">
        <v>26.473386796237499</v>
      </c>
      <c r="L65">
        <f>(Table2[[#This Row],[6M Return vs Nifty]]-AVERAGE(Table2[6M Return vs Nifty]))/_xlfn.STDEV.P(Table2[6M Return vs Nifty])</f>
        <v>0.55558535597686609</v>
      </c>
      <c r="M65">
        <v>1.6270670858931899</v>
      </c>
      <c r="N65">
        <f>(Table2[[#This Row],[1W Return vs Nifty]]-AVERAGE(Table2[1W Return vs Nifty]))/_xlfn.STDEV.P(Table2[1W Return vs Nifty])</f>
        <v>0.22352252732922054</v>
      </c>
      <c r="O65">
        <v>584.52</v>
      </c>
      <c r="P65">
        <v>593.48659451246897</v>
      </c>
      <c r="Q65">
        <v>472.82620527044003</v>
      </c>
      <c r="R65">
        <v>46.210872855688898</v>
      </c>
      <c r="S65" s="1">
        <f>(Table2[[#This Row],[Close Price]]-Table2[[#This Row],[20D EMA]])/Table2[[#This Row],[20D EMA]]</f>
        <v>-1.7398891398070142E-2</v>
      </c>
      <c r="T65" s="1">
        <f>(Table2[[#This Row],[Close Price]]-Table2[[#This Row],[50D EMA]])/Table2[[#This Row],[50D EMA]]</f>
        <v>-3.2244358489999375E-2</v>
      </c>
      <c r="U65" s="1">
        <f>(Table2[[#This Row],[Close Price]]-Table2[[#This Row],[200D EMA]])/Table2[[#This Row],[200D EMA]]</f>
        <v>0.21471693742416822</v>
      </c>
      <c r="V65">
        <v>0.52580421541150801</v>
      </c>
      <c r="W65">
        <v>558.04999999999995</v>
      </c>
      <c r="X65">
        <v>577</v>
      </c>
      <c r="Y65">
        <v>540.9</v>
      </c>
      <c r="Z65">
        <v>577</v>
      </c>
      <c r="AA65">
        <v>534.9</v>
      </c>
      <c r="AB65">
        <v>583.9</v>
      </c>
      <c r="AC65" s="1">
        <f>(Table2[[#This Row],[Close Price]]/Table2[[#This Row],[Day Low]])-1</f>
        <v>2.9208852253382434E-2</v>
      </c>
      <c r="AD65" s="1">
        <f>(Table2[[#This Row],[Day High]]/Table2[[#This Row],[Close Price]])-1</f>
        <v>4.6139113780794272E-3</v>
      </c>
      <c r="AE65" s="1">
        <f>(Table2[[#This Row],[Close Price]]/Table2[[#This Row],[Current Week Low]])-1</f>
        <v>6.1841375485302441E-2</v>
      </c>
      <c r="AF65" s="1">
        <f>(Table2[[#This Row],[Current Week High]]/Table2[[#This Row],[Close Price]])-1</f>
        <v>4.6139113780794272E-3</v>
      </c>
      <c r="AG65" s="1">
        <f>(Table2[[#This Row],[Close Price]]/Table2[[#This Row],[Current Month Low]])-1</f>
        <v>7.375210319685932E-2</v>
      </c>
      <c r="AH65" s="1">
        <f>(Table2[[#This Row],[Current Month High]]/Table2[[#This Row],[Close Price]])-1</f>
        <v>1.6627491947418749E-2</v>
      </c>
      <c r="AI65">
        <v>33.698964046313201</v>
      </c>
      <c r="AJ65">
        <v>193.835266030013</v>
      </c>
      <c r="AK65" t="str">
        <f>IF(AND(Table2[[#This Row],[20D EMA]]&gt;Table2[[#This Row],[50D EMA]],Table2[[#This Row],[50D EMA]]&gt;Table2[[#This Row],[200D EMA]]),"Uptrend","Downtrend/NoTrend")</f>
        <v>Downtrend/NoTrend</v>
      </c>
      <c r="AL65">
        <v>0.05</v>
      </c>
      <c r="AM65" t="s">
        <v>3188</v>
      </c>
      <c r="AN65">
        <v>2.0499999999999998</v>
      </c>
      <c r="AO65" t="s">
        <v>3188</v>
      </c>
      <c r="AP65">
        <v>0.127519336030958</v>
      </c>
      <c r="AQ65">
        <f>(Table2[[#This Row],[Sharpe Ratio]]-AVERAGE(Table2[Sharpe Ratio]))/_xlfn.STDEV.P(Table2[Sharpe Ratio])</f>
        <v>0.77121871488114657</v>
      </c>
      <c r="AR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">
        <f>_xlfn.RANK.AVG(Table2[[#This Row],[1Y Return vs Nifty Z-Score]],Table2[1Y Return vs Nifty Z-Score])</f>
        <v>39</v>
      </c>
      <c r="AT65">
        <f>_xlfn.RANK.AVG(Table2[[#This Row],[6M Return vs Nifty Z-Score]],Table2[6M Return vs Nifty Z-Score])</f>
        <v>163</v>
      </c>
      <c r="AU65">
        <f>_xlfn.RANK.AVG(Table2[[#This Row],[Sharpe Ratio Z-Score]],Table2[Sharpe Ratio Z-Score])</f>
        <v>157</v>
      </c>
      <c r="AV65">
        <f>(Table2[[#This Row],[Rank 1Y]]+Table2[[#This Row],[Rank 6M]]+Table2[[#This Row],[Rank Sharpe]])/3</f>
        <v>119.66666666666667</v>
      </c>
    </row>
    <row r="66" spans="1:48" x14ac:dyDescent="0.3">
      <c r="A66" t="s">
        <v>989</v>
      </c>
      <c r="B66" t="s">
        <v>990</v>
      </c>
      <c r="C66" t="s">
        <v>3133</v>
      </c>
      <c r="D66" t="s">
        <v>51</v>
      </c>
      <c r="E66">
        <v>14811.691666299999</v>
      </c>
      <c r="F66">
        <v>962.1</v>
      </c>
      <c r="G66">
        <v>294.49816676862702</v>
      </c>
      <c r="H66">
        <f>(Table2[[#This Row],[1Y Return vs Nifty]]-AVERAGE(Table2[1Y Return vs Nifty]))/_xlfn.STDEV.P(Table2[1Y Return vs Nifty])</f>
        <v>4.5025071391580527</v>
      </c>
      <c r="I66">
        <v>-4.4826646989942303</v>
      </c>
      <c r="J66">
        <f>(Table2[[#This Row],[1M Return vs Nifty]]-AVERAGE(Table2[1M Return vs Nifty]))/_xlfn.STDEV.P(Table2[1M Return vs Nifty])</f>
        <v>-0.3177865636977687</v>
      </c>
      <c r="K66">
        <v>52.035144440085098</v>
      </c>
      <c r="L66">
        <f>(Table2[[#This Row],[6M Return vs Nifty]]-AVERAGE(Table2[6M Return vs Nifty]))/_xlfn.STDEV.P(Table2[6M Return vs Nifty])</f>
        <v>1.3902143432019585</v>
      </c>
      <c r="M66">
        <v>3.3685245958466599</v>
      </c>
      <c r="N66">
        <f>(Table2[[#This Row],[1W Return vs Nifty]]-AVERAGE(Table2[1W Return vs Nifty]))/_xlfn.STDEV.P(Table2[1W Return vs Nifty])</f>
        <v>0.70545964681067963</v>
      </c>
      <c r="O66">
        <v>982.21</v>
      </c>
      <c r="P66">
        <v>953.55556022794599</v>
      </c>
      <c r="Q66">
        <v>711.57190293239</v>
      </c>
      <c r="R66">
        <v>35.848810329636102</v>
      </c>
      <c r="S66" s="1">
        <f>(Table2[[#This Row],[Close Price]]-Table2[[#This Row],[20D EMA]])/Table2[[#This Row],[20D EMA]]</f>
        <v>-2.0474236670365822E-2</v>
      </c>
      <c r="T66" s="1">
        <f>(Table2[[#This Row],[Close Price]]-Table2[[#This Row],[50D EMA]])/Table2[[#This Row],[50D EMA]]</f>
        <v>8.9606102973291864E-3</v>
      </c>
      <c r="U66" s="1">
        <f>(Table2[[#This Row],[Close Price]]-Table2[[#This Row],[200D EMA]])/Table2[[#This Row],[200D EMA]]</f>
        <v>0.35207699465814063</v>
      </c>
      <c r="V66">
        <v>0.52944630528672598</v>
      </c>
      <c r="W66">
        <v>956.55</v>
      </c>
      <c r="X66">
        <v>989.45</v>
      </c>
      <c r="Y66">
        <v>915</v>
      </c>
      <c r="Z66">
        <v>989.45</v>
      </c>
      <c r="AA66">
        <v>915</v>
      </c>
      <c r="AB66">
        <v>989.95</v>
      </c>
      <c r="AC66" s="1">
        <f>(Table2[[#This Row],[Close Price]]/Table2[[#This Row],[Day Low]])-1</f>
        <v>5.8021013015525646E-3</v>
      </c>
      <c r="AD66" s="1">
        <f>(Table2[[#This Row],[Day High]]/Table2[[#This Row],[Close Price]])-1</f>
        <v>2.8427398399334836E-2</v>
      </c>
      <c r="AE66" s="1">
        <f>(Table2[[#This Row],[Close Price]]/Table2[[#This Row],[Current Week Low]])-1</f>
        <v>5.1475409836065689E-2</v>
      </c>
      <c r="AF66" s="1">
        <f>(Table2[[#This Row],[Current Week High]]/Table2[[#This Row],[Close Price]])-1</f>
        <v>2.8427398399334836E-2</v>
      </c>
      <c r="AG66" s="1">
        <f>(Table2[[#This Row],[Close Price]]/Table2[[#This Row],[Current Month Low]])-1</f>
        <v>5.1475409836065689E-2</v>
      </c>
      <c r="AH66" s="1">
        <f>(Table2[[#This Row],[Current Month High]]/Table2[[#This Row],[Close Price]])-1</f>
        <v>2.8947094896580428E-2</v>
      </c>
      <c r="AI66">
        <v>14.0941690053009</v>
      </c>
      <c r="AJ66">
        <v>351.16060961313002</v>
      </c>
      <c r="AK66" t="str">
        <f>IF(AND(Table2[[#This Row],[20D EMA]]&gt;Table2[[#This Row],[50D EMA]],Table2[[#This Row],[50D EMA]]&gt;Table2[[#This Row],[200D EMA]]),"Uptrend","Downtrend/NoTrend")</f>
        <v>Uptrend</v>
      </c>
      <c r="AL66">
        <v>0.02</v>
      </c>
      <c r="AM66" t="s">
        <v>3188</v>
      </c>
      <c r="AN66">
        <v>-6.82</v>
      </c>
      <c r="AO66" t="s">
        <v>3189</v>
      </c>
      <c r="AP66">
        <v>7.2762025900411004E-2</v>
      </c>
      <c r="AQ66">
        <f>(Table2[[#This Row],[Sharpe Ratio]]-AVERAGE(Table2[Sharpe Ratio]))/_xlfn.STDEV.P(Table2[Sharpe Ratio])</f>
        <v>0.132772667380821</v>
      </c>
      <c r="AR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6.4131672328537439</v>
      </c>
      <c r="AS66">
        <f>_xlfn.RANK.AVG(Table2[[#This Row],[1Y Return vs Nifty Z-Score]],Table2[1Y Return vs Nifty Z-Score])</f>
        <v>3</v>
      </c>
      <c r="AT66">
        <f>_xlfn.RANK.AVG(Table2[[#This Row],[6M Return vs Nifty Z-Score]],Table2[6M Return vs Nifty Z-Score])</f>
        <v>57</v>
      </c>
      <c r="AU66">
        <f>_xlfn.RANK.AVG(Table2[[#This Row],[Sharpe Ratio Z-Score]],Table2[Sharpe Ratio Z-Score])</f>
        <v>310</v>
      </c>
      <c r="AV66">
        <f>(Table2[[#This Row],[Rank 1Y]]+Table2[[#This Row],[Rank 6M]]+Table2[[#This Row],[Rank Sharpe]])/3</f>
        <v>123.33333333333333</v>
      </c>
    </row>
    <row r="67" spans="1:48" x14ac:dyDescent="0.3">
      <c r="A67" t="s">
        <v>896</v>
      </c>
      <c r="B67" t="s">
        <v>897</v>
      </c>
      <c r="C67" t="s">
        <v>3135</v>
      </c>
      <c r="D67" t="s">
        <v>509</v>
      </c>
      <c r="E67">
        <v>17267.859161069999</v>
      </c>
      <c r="F67">
        <v>611.35</v>
      </c>
      <c r="G67">
        <v>91.720499494820203</v>
      </c>
      <c r="H67">
        <f>(Table2[[#This Row],[1Y Return vs Nifty]]-AVERAGE(Table2[1Y Return vs Nifty]))/_xlfn.STDEV.P(Table2[1Y Return vs Nifty])</f>
        <v>1.0953420288219942</v>
      </c>
      <c r="I67">
        <v>-0.53724538671584698</v>
      </c>
      <c r="J67">
        <f>(Table2[[#This Row],[1M Return vs Nifty]]-AVERAGE(Table2[1M Return vs Nifty]))/_xlfn.STDEV.P(Table2[1M Return vs Nifty])</f>
        <v>0.11359617911784474</v>
      </c>
      <c r="K67">
        <v>13.7129261027228</v>
      </c>
      <c r="L67">
        <f>(Table2[[#This Row],[6M Return vs Nifty]]-AVERAGE(Table2[6M Return vs Nifty]))/_xlfn.STDEV.P(Table2[6M Return vs Nifty])</f>
        <v>0.13893754429099187</v>
      </c>
      <c r="M67">
        <v>0.91818149258024495</v>
      </c>
      <c r="N67">
        <f>(Table2[[#This Row],[1W Return vs Nifty]]-AVERAGE(Table2[1W Return vs Nifty]))/_xlfn.STDEV.P(Table2[1W Return vs Nifty])</f>
        <v>2.7343017389713568E-2</v>
      </c>
      <c r="O67">
        <v>614.66</v>
      </c>
      <c r="P67">
        <v>609.93512224003598</v>
      </c>
      <c r="Q67">
        <v>519.63478231981605</v>
      </c>
      <c r="R67">
        <v>52.7235836409155</v>
      </c>
      <c r="S67" s="1">
        <f>(Table2[[#This Row],[Close Price]]-Table2[[#This Row],[20D EMA]])/Table2[[#This Row],[20D EMA]]</f>
        <v>-5.3850909445871632E-3</v>
      </c>
      <c r="T67" s="1">
        <f>(Table2[[#This Row],[Close Price]]-Table2[[#This Row],[50D EMA]])/Table2[[#This Row],[50D EMA]]</f>
        <v>2.319718455903621E-3</v>
      </c>
      <c r="U67" s="1">
        <f>(Table2[[#This Row],[Close Price]]-Table2[[#This Row],[200D EMA]])/Table2[[#This Row],[200D EMA]]</f>
        <v>0.17649938149008784</v>
      </c>
      <c r="V67">
        <v>0.70026063370351799</v>
      </c>
      <c r="W67">
        <v>606.5</v>
      </c>
      <c r="X67">
        <v>623</v>
      </c>
      <c r="Y67">
        <v>576.70000000000005</v>
      </c>
      <c r="Z67">
        <v>628.79999999999995</v>
      </c>
      <c r="AA67">
        <v>576.70000000000005</v>
      </c>
      <c r="AB67">
        <v>650</v>
      </c>
      <c r="AC67" s="1">
        <f>(Table2[[#This Row],[Close Price]]/Table2[[#This Row],[Day Low]])-1</f>
        <v>7.9967023907667745E-3</v>
      </c>
      <c r="AD67" s="1">
        <f>(Table2[[#This Row],[Day High]]/Table2[[#This Row],[Close Price]])-1</f>
        <v>1.9056187126850421E-2</v>
      </c>
      <c r="AE67" s="1">
        <f>(Table2[[#This Row],[Close Price]]/Table2[[#This Row],[Current Week Low]])-1</f>
        <v>6.0083232183110846E-2</v>
      </c>
      <c r="AF67" s="1">
        <f>(Table2[[#This Row],[Current Week High]]/Table2[[#This Row],[Close Price]])-1</f>
        <v>2.8543387584853086E-2</v>
      </c>
      <c r="AG67" s="1">
        <f>(Table2[[#This Row],[Close Price]]/Table2[[#This Row],[Current Month Low]])-1</f>
        <v>6.0083232183110846E-2</v>
      </c>
      <c r="AH67" s="1">
        <f>(Table2[[#This Row],[Current Month High]]/Table2[[#This Row],[Close Price]])-1</f>
        <v>6.3220740983070289E-2</v>
      </c>
      <c r="AI67">
        <v>18.426433303345</v>
      </c>
      <c r="AJ67">
        <v>140.31053459119499</v>
      </c>
      <c r="AK67" t="str">
        <f>IF(AND(Table2[[#This Row],[20D EMA]]&gt;Table2[[#This Row],[50D EMA]],Table2[[#This Row],[50D EMA]]&gt;Table2[[#This Row],[200D EMA]]),"Uptrend","Downtrend/NoTrend")</f>
        <v>Uptrend</v>
      </c>
      <c r="AL67">
        <v>-0.06</v>
      </c>
      <c r="AM67" t="s">
        <v>3189</v>
      </c>
      <c r="AN67">
        <v>-0.67</v>
      </c>
      <c r="AO67" t="s">
        <v>3189</v>
      </c>
      <c r="AP67">
        <v>0.237988241885151</v>
      </c>
      <c r="AQ67">
        <f>(Table2[[#This Row],[Sharpe Ratio]]-AVERAGE(Table2[Sharpe Ratio]))/_xlfn.STDEV.P(Table2[Sharpe Ratio])</f>
        <v>2.0592373583489891</v>
      </c>
      <c r="AR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3.4344561279695336</v>
      </c>
      <c r="AS67">
        <f>_xlfn.RANK.AVG(Table2[[#This Row],[1Y Return vs Nifty Z-Score]],Table2[1Y Return vs Nifty Z-Score])</f>
        <v>88</v>
      </c>
      <c r="AT67">
        <f>_xlfn.RANK.AVG(Table2[[#This Row],[6M Return vs Nifty Z-Score]],Table2[6M Return vs Nifty Z-Score])</f>
        <v>270</v>
      </c>
      <c r="AU67">
        <f>_xlfn.RANK.AVG(Table2[[#This Row],[Sharpe Ratio Z-Score]],Table2[Sharpe Ratio Z-Score])</f>
        <v>15</v>
      </c>
      <c r="AV67">
        <f>(Table2[[#This Row],[Rank 1Y]]+Table2[[#This Row],[Rank 6M]]+Table2[[#This Row],[Rank Sharpe]])/3</f>
        <v>124.33333333333333</v>
      </c>
    </row>
    <row r="68" spans="1:48" x14ac:dyDescent="0.3">
      <c r="A68" t="s">
        <v>910</v>
      </c>
      <c r="B68" t="s">
        <v>911</v>
      </c>
      <c r="C68" t="s">
        <v>3141</v>
      </c>
      <c r="D68" t="s">
        <v>271</v>
      </c>
      <c r="E68">
        <v>16751.882463689999</v>
      </c>
      <c r="F68">
        <v>1144.3</v>
      </c>
      <c r="G68">
        <v>91.983904157226206</v>
      </c>
      <c r="H68">
        <f>(Table2[[#This Row],[1Y Return vs Nifty]]-AVERAGE(Table2[1Y Return vs Nifty]))/_xlfn.STDEV.P(Table2[1Y Return vs Nifty])</f>
        <v>1.0997678770315891</v>
      </c>
      <c r="I68">
        <v>-13.422239762318799</v>
      </c>
      <c r="J68">
        <f>(Table2[[#This Row],[1M Return vs Nifty]]-AVERAGE(Table2[1M Return vs Nifty]))/_xlfn.STDEV.P(Table2[1M Return vs Nifty])</f>
        <v>-1.2952183916461268</v>
      </c>
      <c r="K68">
        <v>18.350572532128599</v>
      </c>
      <c r="L68">
        <f>(Table2[[#This Row],[6M Return vs Nifty]]-AVERAGE(Table2[6M Return vs Nifty]))/_xlfn.STDEV.P(Table2[6M Return vs Nifty])</f>
        <v>0.29036352197272064</v>
      </c>
      <c r="M68">
        <v>1.1563675716038899</v>
      </c>
      <c r="N68">
        <f>(Table2[[#This Row],[1W Return vs Nifty]]-AVERAGE(Table2[1W Return vs Nifty]))/_xlfn.STDEV.P(Table2[1W Return vs Nifty])</f>
        <v>9.3259476544841485E-2</v>
      </c>
      <c r="O68">
        <v>1209.98</v>
      </c>
      <c r="P68">
        <v>1241.71108139388</v>
      </c>
      <c r="Q68">
        <v>1069.73236515182</v>
      </c>
      <c r="R68">
        <v>20.448968737263499</v>
      </c>
      <c r="S68" s="1">
        <f>(Table2[[#This Row],[Close Price]]-Table2[[#This Row],[20D EMA]])/Table2[[#This Row],[20D EMA]]</f>
        <v>-5.4281888956842314E-2</v>
      </c>
      <c r="T68" s="1">
        <f>(Table2[[#This Row],[Close Price]]-Table2[[#This Row],[50D EMA]])/Table2[[#This Row],[50D EMA]]</f>
        <v>-7.8449071489747418E-2</v>
      </c>
      <c r="U68" s="1">
        <f>(Table2[[#This Row],[Close Price]]-Table2[[#This Row],[200D EMA]])/Table2[[#This Row],[200D EMA]]</f>
        <v>6.9706813851142191E-2</v>
      </c>
      <c r="V68">
        <v>1.1370624692267</v>
      </c>
      <c r="W68">
        <v>1137.55</v>
      </c>
      <c r="X68">
        <v>1192.05</v>
      </c>
      <c r="Y68">
        <v>1107.1500000000001</v>
      </c>
      <c r="Z68">
        <v>1192.05</v>
      </c>
      <c r="AA68">
        <v>1107.1500000000001</v>
      </c>
      <c r="AB68">
        <v>1219.95</v>
      </c>
      <c r="AC68" s="1">
        <f>(Table2[[#This Row],[Close Price]]/Table2[[#This Row],[Day Low]])-1</f>
        <v>5.9338051074677711E-3</v>
      </c>
      <c r="AD68" s="1">
        <f>(Table2[[#This Row],[Day High]]/Table2[[#This Row],[Close Price]])-1</f>
        <v>4.1728567683299911E-2</v>
      </c>
      <c r="AE68" s="1">
        <f>(Table2[[#This Row],[Close Price]]/Table2[[#This Row],[Current Week Low]])-1</f>
        <v>3.3554622228243458E-2</v>
      </c>
      <c r="AF68" s="1">
        <f>(Table2[[#This Row],[Current Week High]]/Table2[[#This Row],[Close Price]])-1</f>
        <v>4.1728567683299911E-2</v>
      </c>
      <c r="AG68" s="1">
        <f>(Table2[[#This Row],[Close Price]]/Table2[[#This Row],[Current Month Low]])-1</f>
        <v>3.3554622228243458E-2</v>
      </c>
      <c r="AH68" s="1">
        <f>(Table2[[#This Row],[Current Month High]]/Table2[[#This Row],[Close Price]])-1</f>
        <v>6.6110285764222843E-2</v>
      </c>
      <c r="AI68">
        <v>26.715022284365901</v>
      </c>
      <c r="AJ68">
        <v>130.89184826472899</v>
      </c>
      <c r="AK68" t="str">
        <f>IF(AND(Table2[[#This Row],[20D EMA]]&gt;Table2[[#This Row],[50D EMA]],Table2[[#This Row],[50D EMA]]&gt;Table2[[#This Row],[200D EMA]]),"Uptrend","Downtrend/NoTrend")</f>
        <v>Downtrend/NoTrend</v>
      </c>
      <c r="AL68">
        <v>-7.0000000000000007E-2</v>
      </c>
      <c r="AM68" t="s">
        <v>3189</v>
      </c>
      <c r="AN68">
        <v>-8.18</v>
      </c>
      <c r="AO68" t="s">
        <v>3189</v>
      </c>
      <c r="AP68">
        <v>0.184543870882552</v>
      </c>
      <c r="AQ68">
        <f>(Table2[[#This Row],[Sharpe Ratio]]-AVERAGE(Table2[Sharpe Ratio]))/_xlfn.STDEV.P(Table2[Sharpe Ratio])</f>
        <v>1.4360996010997455</v>
      </c>
      <c r="AR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">
        <f>_xlfn.RANK.AVG(Table2[[#This Row],[1Y Return vs Nifty Z-Score]],Table2[1Y Return vs Nifty Z-Score])</f>
        <v>87</v>
      </c>
      <c r="AT68">
        <f>_xlfn.RANK.AVG(Table2[[#This Row],[6M Return vs Nifty Z-Score]],Table2[6M Return vs Nifty Z-Score])</f>
        <v>233</v>
      </c>
      <c r="AU68">
        <f>_xlfn.RANK.AVG(Table2[[#This Row],[Sharpe Ratio Z-Score]],Table2[Sharpe Ratio Z-Score])</f>
        <v>54</v>
      </c>
      <c r="AV68">
        <f>(Table2[[#This Row],[Rank 1Y]]+Table2[[#This Row],[Rank 6M]]+Table2[[#This Row],[Rank Sharpe]])/3</f>
        <v>124.66666666666667</v>
      </c>
    </row>
    <row r="69" spans="1:48" x14ac:dyDescent="0.3">
      <c r="A69" t="s">
        <v>628</v>
      </c>
      <c r="B69" t="s">
        <v>629</v>
      </c>
      <c r="C69" t="s">
        <v>3133</v>
      </c>
      <c r="D69" t="s">
        <v>51</v>
      </c>
      <c r="E69">
        <v>30543.976245659898</v>
      </c>
      <c r="F69">
        <v>1204.8</v>
      </c>
      <c r="G69">
        <v>84.868328119219996</v>
      </c>
      <c r="H69">
        <f>(Table2[[#This Row],[1Y Return vs Nifty]]-AVERAGE(Table2[1Y Return vs Nifty]))/_xlfn.STDEV.P(Table2[1Y Return vs Nifty])</f>
        <v>0.98020864379560402</v>
      </c>
      <c r="I69">
        <v>-1.3693374511621901</v>
      </c>
      <c r="J69">
        <f>(Table2[[#This Row],[1M Return vs Nifty]]-AVERAGE(Table2[1M Return vs Nifty]))/_xlfn.STDEV.P(Table2[1M Return vs Nifty])</f>
        <v>2.2617216268726262E-2</v>
      </c>
      <c r="K69">
        <v>80.604123152387203</v>
      </c>
      <c r="L69">
        <f>(Table2[[#This Row],[6M Return vs Nifty]]-AVERAGE(Table2[6M Return vs Nifty]))/_xlfn.STDEV.P(Table2[6M Return vs Nifty])</f>
        <v>2.3230335217940454</v>
      </c>
      <c r="M69">
        <v>3.6443325795875801</v>
      </c>
      <c r="N69">
        <f>(Table2[[#This Row],[1W Return vs Nifty]]-AVERAGE(Table2[1W Return vs Nifty]))/_xlfn.STDEV.P(Table2[1W Return vs Nifty])</f>
        <v>0.78178772513263639</v>
      </c>
      <c r="O69">
        <v>1174.98</v>
      </c>
      <c r="P69">
        <v>1094.6494825780501</v>
      </c>
      <c r="Q69">
        <v>846.33404517716394</v>
      </c>
      <c r="R69">
        <v>56.390626204823</v>
      </c>
      <c r="S69" s="1">
        <f>(Table2[[#This Row],[Close Price]]-Table2[[#This Row],[20D EMA]])/Table2[[#This Row],[20D EMA]]</f>
        <v>2.5379155389878921E-2</v>
      </c>
      <c r="T69" s="1">
        <f>(Table2[[#This Row],[Close Price]]-Table2[[#This Row],[50D EMA]])/Table2[[#This Row],[50D EMA]]</f>
        <v>0.10062629104115617</v>
      </c>
      <c r="U69" s="1">
        <f>(Table2[[#This Row],[Close Price]]-Table2[[#This Row],[200D EMA]])/Table2[[#This Row],[200D EMA]]</f>
        <v>0.42355138241874457</v>
      </c>
      <c r="V69">
        <v>0.52746932236220001</v>
      </c>
      <c r="W69">
        <v>1167.7</v>
      </c>
      <c r="X69">
        <v>1219.8</v>
      </c>
      <c r="Y69">
        <v>1140.0999999999999</v>
      </c>
      <c r="Z69">
        <v>1219.8</v>
      </c>
      <c r="AA69">
        <v>1140.0999999999999</v>
      </c>
      <c r="AB69">
        <v>1219.8</v>
      </c>
      <c r="AC69" s="1">
        <f>(Table2[[#This Row],[Close Price]]/Table2[[#This Row],[Day Low]])-1</f>
        <v>3.1771859210413478E-2</v>
      </c>
      <c r="AD69" s="1">
        <f>(Table2[[#This Row],[Day High]]/Table2[[#This Row],[Close Price]])-1</f>
        <v>1.2450199203187351E-2</v>
      </c>
      <c r="AE69" s="1">
        <f>(Table2[[#This Row],[Close Price]]/Table2[[#This Row],[Current Week Low]])-1</f>
        <v>5.6749407946671493E-2</v>
      </c>
      <c r="AF69" s="1">
        <f>(Table2[[#This Row],[Current Week High]]/Table2[[#This Row],[Close Price]])-1</f>
        <v>1.2450199203187351E-2</v>
      </c>
      <c r="AG69" s="1">
        <f>(Table2[[#This Row],[Close Price]]/Table2[[#This Row],[Current Month Low]])-1</f>
        <v>5.6749407946671493E-2</v>
      </c>
      <c r="AH69" s="1">
        <f>(Table2[[#This Row],[Current Month High]]/Table2[[#This Row],[Close Price]])-1</f>
        <v>1.2450199203187351E-2</v>
      </c>
      <c r="AI69">
        <v>6.8974103585657396</v>
      </c>
      <c r="AJ69">
        <v>122.698706099815</v>
      </c>
      <c r="AK69" t="str">
        <f>IF(AND(Table2[[#This Row],[20D EMA]]&gt;Table2[[#This Row],[50D EMA]],Table2[[#This Row],[50D EMA]]&gt;Table2[[#This Row],[200D EMA]]),"Uptrend","Downtrend/NoTrend")</f>
        <v>Uptrend</v>
      </c>
      <c r="AL69">
        <v>0.23</v>
      </c>
      <c r="AM69" t="s">
        <v>3188</v>
      </c>
      <c r="AN69">
        <v>-0.86</v>
      </c>
      <c r="AO69" t="s">
        <v>3189</v>
      </c>
      <c r="AP69">
        <v>8.9473886442201001E-2</v>
      </c>
      <c r="AQ69">
        <f>(Table2[[#This Row],[Sharpe Ratio]]-AVERAGE(Table2[Sharpe Ratio]))/_xlfn.STDEV.P(Table2[Sharpe Ratio])</f>
        <v>0.32762557896185024</v>
      </c>
      <c r="AR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4.4352726859528619</v>
      </c>
      <c r="AS69">
        <f>_xlfn.RANK.AVG(Table2[[#This Row],[1Y Return vs Nifty Z-Score]],Table2[1Y Return vs Nifty Z-Score])</f>
        <v>104</v>
      </c>
      <c r="AT69">
        <f>_xlfn.RANK.AVG(Table2[[#This Row],[6M Return vs Nifty Z-Score]],Table2[6M Return vs Nifty Z-Score])</f>
        <v>19</v>
      </c>
      <c r="AU69">
        <f>_xlfn.RANK.AVG(Table2[[#This Row],[Sharpe Ratio Z-Score]],Table2[Sharpe Ratio Z-Score])</f>
        <v>256</v>
      </c>
      <c r="AV69">
        <f>(Table2[[#This Row],[Rank 1Y]]+Table2[[#This Row],[Rank 6M]]+Table2[[#This Row],[Rank Sharpe]])/3</f>
        <v>126.33333333333333</v>
      </c>
    </row>
    <row r="70" spans="1:48" x14ac:dyDescent="0.3">
      <c r="A70" t="s">
        <v>203</v>
      </c>
      <c r="B70" t="s">
        <v>204</v>
      </c>
      <c r="C70" t="s">
        <v>3135</v>
      </c>
      <c r="D70" t="s">
        <v>80</v>
      </c>
      <c r="E70">
        <v>127679.6618875</v>
      </c>
      <c r="F70">
        <v>2782.55</v>
      </c>
      <c r="G70">
        <v>54.730427261757399</v>
      </c>
      <c r="H70">
        <f>(Table2[[#This Row],[1Y Return vs Nifty]]-AVERAGE(Table2[1Y Return vs Nifty]))/_xlfn.STDEV.P(Table2[1Y Return vs Nifty])</f>
        <v>0.47381755210965215</v>
      </c>
      <c r="I70">
        <v>-0.65116784958711704</v>
      </c>
      <c r="J70">
        <f>(Table2[[#This Row],[1M Return vs Nifty]]-AVERAGE(Table2[1M Return vs Nifty]))/_xlfn.STDEV.P(Table2[1M Return vs Nifty])</f>
        <v>0.10114016858715701</v>
      </c>
      <c r="K70">
        <v>22.231449014954801</v>
      </c>
      <c r="L70">
        <f>(Table2[[#This Row],[6M Return vs Nifty]]-AVERAGE(Table2[6M Return vs Nifty]))/_xlfn.STDEV.P(Table2[6M Return vs Nifty])</f>
        <v>0.4170798477253248</v>
      </c>
      <c r="M70">
        <v>2.76656593814061</v>
      </c>
      <c r="N70">
        <f>(Table2[[#This Row],[1W Return vs Nifty]]-AVERAGE(Table2[1W Return vs Nifty]))/_xlfn.STDEV.P(Table2[1W Return vs Nifty])</f>
        <v>0.53887147576220507</v>
      </c>
      <c r="O70">
        <v>2778.87</v>
      </c>
      <c r="P70">
        <v>2705.97334435528</v>
      </c>
      <c r="Q70">
        <v>2316.9905773135902</v>
      </c>
      <c r="R70">
        <v>28.706959219219598</v>
      </c>
      <c r="S70" s="1">
        <f>(Table2[[#This Row],[Close Price]]-Table2[[#This Row],[20D EMA]])/Table2[[#This Row],[20D EMA]]</f>
        <v>1.324279293381947E-3</v>
      </c>
      <c r="T70" s="1">
        <f>(Table2[[#This Row],[Close Price]]-Table2[[#This Row],[50D EMA]])/Table2[[#This Row],[50D EMA]]</f>
        <v>2.8299116768633649E-2</v>
      </c>
      <c r="U70" s="1">
        <f>(Table2[[#This Row],[Close Price]]-Table2[[#This Row],[200D EMA]])/Table2[[#This Row],[200D EMA]]</f>
        <v>0.20093280794702148</v>
      </c>
      <c r="V70">
        <v>1.03130144423041</v>
      </c>
      <c r="W70">
        <v>2721</v>
      </c>
      <c r="X70">
        <v>2804.6</v>
      </c>
      <c r="Y70">
        <v>2621.15</v>
      </c>
      <c r="Z70">
        <v>2804.6</v>
      </c>
      <c r="AA70">
        <v>2621.15</v>
      </c>
      <c r="AB70">
        <v>2875.25</v>
      </c>
      <c r="AC70" s="1">
        <f>(Table2[[#This Row],[Close Price]]/Table2[[#This Row],[Day Low]])-1</f>
        <v>2.2620360161705433E-2</v>
      </c>
      <c r="AD70" s="1">
        <f>(Table2[[#This Row],[Day High]]/Table2[[#This Row],[Close Price]])-1</f>
        <v>7.9243859050150967E-3</v>
      </c>
      <c r="AE70" s="1">
        <f>(Table2[[#This Row],[Close Price]]/Table2[[#This Row],[Current Week Low]])-1</f>
        <v>6.1576025790206712E-2</v>
      </c>
      <c r="AF70" s="1">
        <f>(Table2[[#This Row],[Current Week High]]/Table2[[#This Row],[Close Price]])-1</f>
        <v>7.9243859050150967E-3</v>
      </c>
      <c r="AG70" s="1">
        <f>(Table2[[#This Row],[Close Price]]/Table2[[#This Row],[Current Month Low]])-1</f>
        <v>6.1576025790206712E-2</v>
      </c>
      <c r="AH70" s="1">
        <f>(Table2[[#This Row],[Current Month High]]/Table2[[#This Row],[Close Price]])-1</f>
        <v>3.3314765233328991E-2</v>
      </c>
      <c r="AI70">
        <v>6.3053673788431297</v>
      </c>
      <c r="AJ70">
        <v>86.117521153138696</v>
      </c>
      <c r="AK70" t="str">
        <f>IF(AND(Table2[[#This Row],[20D EMA]]&gt;Table2[[#This Row],[50D EMA]],Table2[[#This Row],[50D EMA]]&gt;Table2[[#This Row],[200D EMA]]),"Uptrend","Downtrend/NoTrend")</f>
        <v>Uptrend</v>
      </c>
      <c r="AL70">
        <v>0.09</v>
      </c>
      <c r="AM70" t="s">
        <v>3188</v>
      </c>
      <c r="AN70">
        <v>-1.17</v>
      </c>
      <c r="AO70" t="s">
        <v>3189</v>
      </c>
      <c r="AP70">
        <v>0.26150718476080598</v>
      </c>
      <c r="AQ70">
        <f>(Table2[[#This Row],[Sharpe Ratio]]-AVERAGE(Table2[Sharpe Ratio]))/_xlfn.STDEV.P(Table2[Sharpe Ratio])</f>
        <v>2.3334578429664621</v>
      </c>
      <c r="AR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3.8643668871508012</v>
      </c>
      <c r="AS70">
        <f>_xlfn.RANK.AVG(Table2[[#This Row],[1Y Return vs Nifty Z-Score]],Table2[1Y Return vs Nifty Z-Score])</f>
        <v>179</v>
      </c>
      <c r="AT70">
        <f>_xlfn.RANK.AVG(Table2[[#This Row],[6M Return vs Nifty Z-Score]],Table2[6M Return vs Nifty Z-Score])</f>
        <v>197</v>
      </c>
      <c r="AU70">
        <f>_xlfn.RANK.AVG(Table2[[#This Row],[Sharpe Ratio Z-Score]],Table2[Sharpe Ratio Z-Score])</f>
        <v>6</v>
      </c>
      <c r="AV70">
        <f>(Table2[[#This Row],[Rank 1Y]]+Table2[[#This Row],[Rank 6M]]+Table2[[#This Row],[Rank Sharpe]])/3</f>
        <v>127.33333333333333</v>
      </c>
    </row>
    <row r="71" spans="1:48" x14ac:dyDescent="0.3">
      <c r="A71" t="s">
        <v>1587</v>
      </c>
      <c r="B71" t="s">
        <v>1588</v>
      </c>
      <c r="C71" t="s">
        <v>3130</v>
      </c>
      <c r="D71" t="s">
        <v>995</v>
      </c>
      <c r="E71">
        <v>6092.4262733599999</v>
      </c>
      <c r="F71">
        <v>707.3</v>
      </c>
      <c r="G71">
        <v>108.168221948842</v>
      </c>
      <c r="H71">
        <f>(Table2[[#This Row],[1Y Return vs Nifty]]-AVERAGE(Table2[1Y Return vs Nifty]))/_xlfn.STDEV.P(Table2[1Y Return vs Nifty])</f>
        <v>1.3717043464443002</v>
      </c>
      <c r="I71">
        <v>14.0727627094182</v>
      </c>
      <c r="J71">
        <f>(Table2[[#This Row],[1M Return vs Nifty]]-AVERAGE(Table2[1M Return vs Nifty]))/_xlfn.STDEV.P(Table2[1M Return vs Nifty])</f>
        <v>1.7110196381288669</v>
      </c>
      <c r="K71">
        <v>135.686490684944</v>
      </c>
      <c r="L71">
        <f>(Table2[[#This Row],[6M Return vs Nifty]]-AVERAGE(Table2[6M Return vs Nifty]))/_xlfn.STDEV.P(Table2[6M Return vs Nifty])</f>
        <v>4.1215538453259999</v>
      </c>
      <c r="M71">
        <v>-8.2027415931861203</v>
      </c>
      <c r="N71">
        <f>(Table2[[#This Row],[1W Return vs Nifty]]-AVERAGE(Table2[1W Return vs Nifty]))/_xlfn.STDEV.P(Table2[1W Return vs Nifty])</f>
        <v>-2.4968135433314456</v>
      </c>
      <c r="O71">
        <v>696.82</v>
      </c>
      <c r="P71">
        <v>611.69802381342902</v>
      </c>
      <c r="Q71">
        <v>426.29679349277001</v>
      </c>
      <c r="R71">
        <v>46.042400328436003</v>
      </c>
      <c r="S71" s="1">
        <f>(Table2[[#This Row],[Close Price]]-Table2[[#This Row],[20D EMA]])/Table2[[#This Row],[20D EMA]]</f>
        <v>1.5039752016302494E-2</v>
      </c>
      <c r="T71" s="1">
        <f>(Table2[[#This Row],[Close Price]]-Table2[[#This Row],[50D EMA]])/Table2[[#This Row],[50D EMA]]</f>
        <v>0.15628949655676838</v>
      </c>
      <c r="U71" s="1">
        <f>(Table2[[#This Row],[Close Price]]-Table2[[#This Row],[200D EMA]])/Table2[[#This Row],[200D EMA]]</f>
        <v>0.65917269563510283</v>
      </c>
      <c r="V71">
        <v>0.79074386340244596</v>
      </c>
      <c r="W71">
        <v>700</v>
      </c>
      <c r="X71">
        <v>707.3</v>
      </c>
      <c r="Y71">
        <v>609.54999999999995</v>
      </c>
      <c r="Z71">
        <v>715</v>
      </c>
      <c r="AA71">
        <v>609.54999999999995</v>
      </c>
      <c r="AB71">
        <v>825.05</v>
      </c>
      <c r="AC71" s="1">
        <f>(Table2[[#This Row],[Close Price]]/Table2[[#This Row],[Day Low]])-1</f>
        <v>1.0428571428571454E-2</v>
      </c>
      <c r="AD71" s="1">
        <f>(Table2[[#This Row],[Day High]]/Table2[[#This Row],[Close Price]])-1</f>
        <v>0</v>
      </c>
      <c r="AE71" s="1">
        <f>(Table2[[#This Row],[Close Price]]/Table2[[#This Row],[Current Week Low]])-1</f>
        <v>0.16036420310064803</v>
      </c>
      <c r="AF71" s="1">
        <f>(Table2[[#This Row],[Current Week High]]/Table2[[#This Row],[Close Price]])-1</f>
        <v>1.0886469673405896E-2</v>
      </c>
      <c r="AG71" s="1">
        <f>(Table2[[#This Row],[Close Price]]/Table2[[#This Row],[Current Month Low]])-1</f>
        <v>0.16036420310064803</v>
      </c>
      <c r="AH71" s="1">
        <f>(Table2[[#This Row],[Current Month High]]/Table2[[#This Row],[Close Price]])-1</f>
        <v>0.16647815636929164</v>
      </c>
      <c r="AI71">
        <v>23.540223384702301</v>
      </c>
      <c r="AJ71">
        <v>227.757182576459</v>
      </c>
      <c r="AK71" t="str">
        <f>IF(AND(Table2[[#This Row],[20D EMA]]&gt;Table2[[#This Row],[50D EMA]],Table2[[#This Row],[50D EMA]]&gt;Table2[[#This Row],[200D EMA]]),"Uptrend","Downtrend/NoTrend")</f>
        <v>Uptrend</v>
      </c>
      <c r="AL71">
        <v>0.76</v>
      </c>
      <c r="AM71" t="s">
        <v>3188</v>
      </c>
      <c r="AN71">
        <v>5.46</v>
      </c>
      <c r="AO71" t="s">
        <v>3188</v>
      </c>
      <c r="AP71">
        <v>6.9517206440311993E-2</v>
      </c>
      <c r="AQ71">
        <f>(Table2[[#This Row],[Sharpe Ratio]]-AVERAGE(Table2[Sharpe Ratio]))/_xlfn.STDEV.P(Table2[Sharpe Ratio])</f>
        <v>9.4939505850180655E-2</v>
      </c>
      <c r="AR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4.8024037924179019</v>
      </c>
      <c r="AS71">
        <f>_xlfn.RANK.AVG(Table2[[#This Row],[1Y Return vs Nifty Z-Score]],Table2[1Y Return vs Nifty Z-Score])</f>
        <v>61</v>
      </c>
      <c r="AT71">
        <f>_xlfn.RANK.AVG(Table2[[#This Row],[6M Return vs Nifty Z-Score]],Table2[6M Return vs Nifty Z-Score])</f>
        <v>3</v>
      </c>
      <c r="AU71">
        <f>_xlfn.RANK.AVG(Table2[[#This Row],[Sharpe Ratio Z-Score]],Table2[Sharpe Ratio Z-Score])</f>
        <v>322</v>
      </c>
      <c r="AV71">
        <f>(Table2[[#This Row],[Rank 1Y]]+Table2[[#This Row],[Rank 6M]]+Table2[[#This Row],[Rank Sharpe]])/3</f>
        <v>128.66666666666666</v>
      </c>
    </row>
    <row r="72" spans="1:48" x14ac:dyDescent="0.3">
      <c r="A72" t="s">
        <v>159</v>
      </c>
      <c r="B72" t="s">
        <v>160</v>
      </c>
      <c r="C72" t="s">
        <v>3141</v>
      </c>
      <c r="D72" t="s">
        <v>161</v>
      </c>
      <c r="E72">
        <v>168051.81771</v>
      </c>
      <c r="F72">
        <v>8458.0499999999993</v>
      </c>
      <c r="G72">
        <v>78.277520719234502</v>
      </c>
      <c r="H72">
        <f>(Table2[[#This Row],[1Y Return vs Nifty]]-AVERAGE(Table2[1Y Return vs Nifty]))/_xlfn.STDEV.P(Table2[1Y Return vs Nifty])</f>
        <v>0.86946681840586115</v>
      </c>
      <c r="I72">
        <v>8.4344883572013902</v>
      </c>
      <c r="J72">
        <f>(Table2[[#This Row],[1M Return vs Nifty]]-AVERAGE(Table2[1M Return vs Nifty]))/_xlfn.STDEV.P(Table2[1M Return vs Nifty])</f>
        <v>1.094544160544801</v>
      </c>
      <c r="K72">
        <v>19.199100299460699</v>
      </c>
      <c r="L72">
        <f>(Table2[[#This Row],[6M Return vs Nifty]]-AVERAGE(Table2[6M Return vs Nifty]))/_xlfn.STDEV.P(Table2[6M Return vs Nifty])</f>
        <v>0.31806920172088993</v>
      </c>
      <c r="M72">
        <v>3.4376297791699901</v>
      </c>
      <c r="N72">
        <f>(Table2[[#This Row],[1W Return vs Nifty]]-AVERAGE(Table2[1W Return vs Nifty]))/_xlfn.STDEV.P(Table2[1W Return vs Nifty])</f>
        <v>0.72458406001153564</v>
      </c>
      <c r="O72">
        <v>7990.17</v>
      </c>
      <c r="P72">
        <v>7904.2494663384996</v>
      </c>
      <c r="Q72">
        <v>6969.4907176455399</v>
      </c>
      <c r="R72">
        <v>47.364719622643399</v>
      </c>
      <c r="S72" s="1">
        <f>(Table2[[#This Row],[Close Price]]-Table2[[#This Row],[20D EMA]])/Table2[[#This Row],[20D EMA]]</f>
        <v>5.8556951854591227E-2</v>
      </c>
      <c r="T72" s="1">
        <f>(Table2[[#This Row],[Close Price]]-Table2[[#This Row],[50D EMA]])/Table2[[#This Row],[50D EMA]]</f>
        <v>7.0063645640227712E-2</v>
      </c>
      <c r="U72" s="1">
        <f>(Table2[[#This Row],[Close Price]]-Table2[[#This Row],[200D EMA]])/Table2[[#This Row],[200D EMA]]</f>
        <v>0.21358221750488682</v>
      </c>
      <c r="V72">
        <v>0.99389299428017797</v>
      </c>
      <c r="W72">
        <v>8080.8</v>
      </c>
      <c r="X72">
        <v>8579.7999999999993</v>
      </c>
      <c r="Y72">
        <v>7672.15</v>
      </c>
      <c r="Z72">
        <v>8579.7999999999993</v>
      </c>
      <c r="AA72">
        <v>7672.15</v>
      </c>
      <c r="AB72">
        <v>8579.7999999999993</v>
      </c>
      <c r="AC72" s="1">
        <f>(Table2[[#This Row],[Close Price]]/Table2[[#This Row],[Day Low]])-1</f>
        <v>4.6684734184734067E-2</v>
      </c>
      <c r="AD72" s="1">
        <f>(Table2[[#This Row],[Day High]]/Table2[[#This Row],[Close Price]])-1</f>
        <v>1.4394570852619637E-2</v>
      </c>
      <c r="AE72" s="1">
        <f>(Table2[[#This Row],[Close Price]]/Table2[[#This Row],[Current Week Low]])-1</f>
        <v>0.10243543204968608</v>
      </c>
      <c r="AF72" s="1">
        <f>(Table2[[#This Row],[Current Week High]]/Table2[[#This Row],[Close Price]])-1</f>
        <v>1.4394570852619637E-2</v>
      </c>
      <c r="AG72" s="1">
        <f>(Table2[[#This Row],[Close Price]]/Table2[[#This Row],[Current Month Low]])-1</f>
        <v>0.10243543204968608</v>
      </c>
      <c r="AH72" s="1">
        <f>(Table2[[#This Row],[Current Month High]]/Table2[[#This Row],[Close Price]])-1</f>
        <v>1.4394570852619637E-2</v>
      </c>
      <c r="AI72">
        <v>8.1803725444990292</v>
      </c>
      <c r="AJ72">
        <v>119.68961038961</v>
      </c>
      <c r="AK72" t="str">
        <f>IF(AND(Table2[[#This Row],[20D EMA]]&gt;Table2[[#This Row],[50D EMA]],Table2[[#This Row],[50D EMA]]&gt;Table2[[#This Row],[200D EMA]]),"Uptrend","Downtrend/NoTrend")</f>
        <v>Uptrend</v>
      </c>
      <c r="AL72">
        <v>0.1</v>
      </c>
      <c r="AM72" t="s">
        <v>3188</v>
      </c>
      <c r="AN72">
        <v>9.91</v>
      </c>
      <c r="AO72" t="s">
        <v>3188</v>
      </c>
      <c r="AP72">
        <v>0.183806780454812</v>
      </c>
      <c r="AQ72">
        <f>(Table2[[#This Row],[Sharpe Ratio]]-AVERAGE(Table2[Sharpe Ratio]))/_xlfn.STDEV.P(Table2[Sharpe Ratio])</f>
        <v>1.4275054523163413</v>
      </c>
      <c r="AR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4.4341696929994283</v>
      </c>
      <c r="AS72">
        <f>_xlfn.RANK.AVG(Table2[[#This Row],[1Y Return vs Nifty Z-Score]],Table2[1Y Return vs Nifty Z-Score])</f>
        <v>114</v>
      </c>
      <c r="AT72">
        <f>_xlfn.RANK.AVG(Table2[[#This Row],[6M Return vs Nifty Z-Score]],Table2[6M Return vs Nifty Z-Score])</f>
        <v>221</v>
      </c>
      <c r="AU72">
        <f>_xlfn.RANK.AVG(Table2[[#This Row],[Sharpe Ratio Z-Score]],Table2[Sharpe Ratio Z-Score])</f>
        <v>56</v>
      </c>
      <c r="AV72">
        <f>(Table2[[#This Row],[Rank 1Y]]+Table2[[#This Row],[Rank 6M]]+Table2[[#This Row],[Rank Sharpe]])/3</f>
        <v>130.33333333333334</v>
      </c>
    </row>
    <row r="73" spans="1:48" x14ac:dyDescent="0.3">
      <c r="A73" t="s">
        <v>554</v>
      </c>
      <c r="B73" t="s">
        <v>555</v>
      </c>
      <c r="C73" t="s">
        <v>3129</v>
      </c>
      <c r="D73" t="s">
        <v>398</v>
      </c>
      <c r="E73">
        <v>37579.9034700599</v>
      </c>
      <c r="F73">
        <v>1949.2</v>
      </c>
      <c r="G73">
        <v>47.698778540242103</v>
      </c>
      <c r="H73">
        <f>(Table2[[#This Row],[1Y Return vs Nifty]]-AVERAGE(Table2[1Y Return vs Nifty]))/_xlfn.STDEV.P(Table2[1Y Return vs Nifty])</f>
        <v>0.35566850485911811</v>
      </c>
      <c r="I73">
        <v>5.7453464518980999</v>
      </c>
      <c r="J73">
        <f>(Table2[[#This Row],[1M Return vs Nifty]]-AVERAGE(Table2[1M Return vs Nifty]))/_xlfn.STDEV.P(Table2[1M Return vs Nifty])</f>
        <v>0.80051979478981161</v>
      </c>
      <c r="K73">
        <v>66.147143744562001</v>
      </c>
      <c r="L73">
        <f>(Table2[[#This Row],[6M Return vs Nifty]]-AVERAGE(Table2[6M Return vs Nifty]))/_xlfn.STDEV.P(Table2[6M Return vs Nifty])</f>
        <v>1.8509918785860187</v>
      </c>
      <c r="M73">
        <v>-3.3444938334625798</v>
      </c>
      <c r="N73">
        <f>(Table2[[#This Row],[1W Return vs Nifty]]-AVERAGE(Table2[1W Return vs Nifty]))/_xlfn.STDEV.P(Table2[1W Return vs Nifty])</f>
        <v>-1.1523248505748964</v>
      </c>
      <c r="O73">
        <v>1952.13</v>
      </c>
      <c r="P73">
        <v>1795.6098618494</v>
      </c>
      <c r="Q73">
        <v>1401.45562033479</v>
      </c>
      <c r="R73">
        <v>51.476489135170503</v>
      </c>
      <c r="S73" s="1">
        <f>(Table2[[#This Row],[Close Price]]-Table2[[#This Row],[20D EMA]])/Table2[[#This Row],[20D EMA]]</f>
        <v>-1.5009246310440716E-3</v>
      </c>
      <c r="T73" s="1">
        <f>(Table2[[#This Row],[Close Price]]-Table2[[#This Row],[50D EMA]])/Table2[[#This Row],[50D EMA]]</f>
        <v>8.5536475051662342E-2</v>
      </c>
      <c r="U73" s="1">
        <f>(Table2[[#This Row],[Close Price]]-Table2[[#This Row],[200D EMA]])/Table2[[#This Row],[200D EMA]]</f>
        <v>0.39083961826373131</v>
      </c>
      <c r="V73">
        <v>0.78728669854388</v>
      </c>
      <c r="W73">
        <v>1930.05</v>
      </c>
      <c r="X73">
        <v>1989.2</v>
      </c>
      <c r="Y73">
        <v>1890.35</v>
      </c>
      <c r="Z73">
        <v>2039.95</v>
      </c>
      <c r="AA73">
        <v>1890.35</v>
      </c>
      <c r="AB73">
        <v>2154.9499999999998</v>
      </c>
      <c r="AC73" s="1">
        <f>(Table2[[#This Row],[Close Price]]/Table2[[#This Row],[Day Low]])-1</f>
        <v>9.9220227455247834E-3</v>
      </c>
      <c r="AD73" s="1">
        <f>(Table2[[#This Row],[Day High]]/Table2[[#This Row],[Close Price]])-1</f>
        <v>2.0521239482864662E-2</v>
      </c>
      <c r="AE73" s="1">
        <f>(Table2[[#This Row],[Close Price]]/Table2[[#This Row],[Current Week Low]])-1</f>
        <v>3.1131800989234959E-2</v>
      </c>
      <c r="AF73" s="1">
        <f>(Table2[[#This Row],[Current Week High]]/Table2[[#This Row],[Close Price]])-1</f>
        <v>4.6557562076749326E-2</v>
      </c>
      <c r="AG73" s="1">
        <f>(Table2[[#This Row],[Close Price]]/Table2[[#This Row],[Current Month Low]])-1</f>
        <v>3.1131800989234959E-2</v>
      </c>
      <c r="AH73" s="1">
        <f>(Table2[[#This Row],[Current Month High]]/Table2[[#This Row],[Close Price]])-1</f>
        <v>0.10555612558998551</v>
      </c>
      <c r="AI73">
        <v>10.555612558998501</v>
      </c>
      <c r="AJ73">
        <v>102.80928103215</v>
      </c>
      <c r="AK73" t="str">
        <f>IF(AND(Table2[[#This Row],[20D EMA]]&gt;Table2[[#This Row],[50D EMA]],Table2[[#This Row],[50D EMA]]&gt;Table2[[#This Row],[200D EMA]]),"Uptrend","Downtrend/NoTrend")</f>
        <v>Uptrend</v>
      </c>
      <c r="AL73">
        <v>0.3</v>
      </c>
      <c r="AM73" t="s">
        <v>3188</v>
      </c>
      <c r="AN73">
        <v>-3.77</v>
      </c>
      <c r="AO73" t="s">
        <v>3189</v>
      </c>
      <c r="AP73">
        <v>0.13159325772345501</v>
      </c>
      <c r="AQ73">
        <f>(Table2[[#This Row],[Sharpe Ratio]]-AVERAGE(Table2[Sharpe Ratio]))/_xlfn.STDEV.P(Table2[Sharpe Ratio])</f>
        <v>0.81871884219199431</v>
      </c>
      <c r="AR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2.6735741698520461</v>
      </c>
      <c r="AS73">
        <f>_xlfn.RANK.AVG(Table2[[#This Row],[1Y Return vs Nifty Z-Score]],Table2[1Y Return vs Nifty Z-Score])</f>
        <v>207</v>
      </c>
      <c r="AT73">
        <f>_xlfn.RANK.AVG(Table2[[#This Row],[6M Return vs Nifty Z-Score]],Table2[6M Return vs Nifty Z-Score])</f>
        <v>40</v>
      </c>
      <c r="AU73">
        <f>_xlfn.RANK.AVG(Table2[[#This Row],[Sharpe Ratio Z-Score]],Table2[Sharpe Ratio Z-Score])</f>
        <v>144</v>
      </c>
      <c r="AV73">
        <f>(Table2[[#This Row],[Rank 1Y]]+Table2[[#This Row],[Rank 6M]]+Table2[[#This Row],[Rank Sharpe]])/3</f>
        <v>130.33333333333334</v>
      </c>
    </row>
    <row r="74" spans="1:48" x14ac:dyDescent="0.3">
      <c r="A74" t="s">
        <v>704</v>
      </c>
      <c r="B74" t="s">
        <v>705</v>
      </c>
      <c r="C74" t="s">
        <v>3141</v>
      </c>
      <c r="D74" t="s">
        <v>117</v>
      </c>
      <c r="E74">
        <v>25261.194004785</v>
      </c>
      <c r="F74">
        <v>930.75</v>
      </c>
      <c r="G74">
        <v>86.550655064694098</v>
      </c>
      <c r="H74">
        <f>(Table2[[#This Row],[1Y Return vs Nifty]]-AVERAGE(Table2[1Y Return vs Nifty]))/_xlfn.STDEV.P(Table2[1Y Return vs Nifty])</f>
        <v>1.0084758871753092</v>
      </c>
      <c r="I74">
        <v>11.479850867630899</v>
      </c>
      <c r="J74">
        <f>(Table2[[#This Row],[1M Return vs Nifty]]-AVERAGE(Table2[1M Return vs Nifty]))/_xlfn.STDEV.P(Table2[1M Return vs Nifty])</f>
        <v>1.427516838132848</v>
      </c>
      <c r="K74">
        <v>39.984021861216497</v>
      </c>
      <c r="L74">
        <f>(Table2[[#This Row],[6M Return vs Nifty]]-AVERAGE(Table2[6M Return vs Nifty]))/_xlfn.STDEV.P(Table2[6M Return vs Nifty])</f>
        <v>0.99672746436256721</v>
      </c>
      <c r="M74">
        <v>4.2470373779169401</v>
      </c>
      <c r="N74">
        <f>(Table2[[#This Row],[1W Return vs Nifty]]-AVERAGE(Table2[1W Return vs Nifty]))/_xlfn.STDEV.P(Table2[1W Return vs Nifty])</f>
        <v>0.94858238578000786</v>
      </c>
      <c r="O74">
        <v>890.96</v>
      </c>
      <c r="P74">
        <v>832.38916736031604</v>
      </c>
      <c r="Q74">
        <v>686.60238437161001</v>
      </c>
      <c r="R74">
        <v>57.048805686510498</v>
      </c>
      <c r="S74" s="1">
        <f>(Table2[[#This Row],[Close Price]]-Table2[[#This Row],[20D EMA]])/Table2[[#This Row],[20D EMA]]</f>
        <v>4.4659692915506824E-2</v>
      </c>
      <c r="T74" s="1">
        <f>(Table2[[#This Row],[Close Price]]-Table2[[#This Row],[50D EMA]])/Table2[[#This Row],[50D EMA]]</f>
        <v>0.11816688214673335</v>
      </c>
      <c r="U74" s="1">
        <f>(Table2[[#This Row],[Close Price]]-Table2[[#This Row],[200D EMA]])/Table2[[#This Row],[200D EMA]]</f>
        <v>0.35558806841580948</v>
      </c>
      <c r="V74">
        <v>0.44086641130360299</v>
      </c>
      <c r="W74">
        <v>899.35</v>
      </c>
      <c r="X74">
        <v>941</v>
      </c>
      <c r="Y74">
        <v>861.5</v>
      </c>
      <c r="Z74">
        <v>941</v>
      </c>
      <c r="AA74">
        <v>861.5</v>
      </c>
      <c r="AB74">
        <v>941</v>
      </c>
      <c r="AC74" s="1">
        <f>(Table2[[#This Row],[Close Price]]/Table2[[#This Row],[Day Low]])-1</f>
        <v>3.4914104631122544E-2</v>
      </c>
      <c r="AD74" s="1">
        <f>(Table2[[#This Row],[Day High]]/Table2[[#This Row],[Close Price]])-1</f>
        <v>1.1012624227773271E-2</v>
      </c>
      <c r="AE74" s="1">
        <f>(Table2[[#This Row],[Close Price]]/Table2[[#This Row],[Current Week Low]])-1</f>
        <v>8.0383052814857914E-2</v>
      </c>
      <c r="AF74" s="1">
        <f>(Table2[[#This Row],[Current Week High]]/Table2[[#This Row],[Close Price]])-1</f>
        <v>1.1012624227773271E-2</v>
      </c>
      <c r="AG74" s="1">
        <f>(Table2[[#This Row],[Close Price]]/Table2[[#This Row],[Current Month Low]])-1</f>
        <v>8.0383052814857914E-2</v>
      </c>
      <c r="AH74" s="1">
        <f>(Table2[[#This Row],[Current Month High]]/Table2[[#This Row],[Close Price]])-1</f>
        <v>1.1012624227773271E-2</v>
      </c>
      <c r="AI74">
        <v>2.8095621810367999</v>
      </c>
      <c r="AJ74">
        <v>121.50166587339299</v>
      </c>
      <c r="AK74" t="str">
        <f>IF(AND(Table2[[#This Row],[20D EMA]]&gt;Table2[[#This Row],[50D EMA]],Table2[[#This Row],[50D EMA]]&gt;Table2[[#This Row],[200D EMA]]),"Uptrend","Downtrend/NoTrend")</f>
        <v>Uptrend</v>
      </c>
      <c r="AL74">
        <v>0.32</v>
      </c>
      <c r="AM74" t="s">
        <v>3188</v>
      </c>
      <c r="AN74">
        <v>1.1499999999999999</v>
      </c>
      <c r="AO74" t="s">
        <v>3188</v>
      </c>
      <c r="AP74">
        <v>0.110851288870683</v>
      </c>
      <c r="AQ74">
        <f>(Table2[[#This Row],[Sharpe Ratio]]-AVERAGE(Table2[Sharpe Ratio]))/_xlfn.STDEV.P(Table2[Sharpe Ratio])</f>
        <v>0.57687664797435689</v>
      </c>
      <c r="AR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4.9581792234250894</v>
      </c>
      <c r="AS74">
        <f>_xlfn.RANK.AVG(Table2[[#This Row],[1Y Return vs Nifty Z-Score]],Table2[1Y Return vs Nifty Z-Score])</f>
        <v>100</v>
      </c>
      <c r="AT74">
        <f>_xlfn.RANK.AVG(Table2[[#This Row],[6M Return vs Nifty Z-Score]],Table2[6M Return vs Nifty Z-Score])</f>
        <v>91</v>
      </c>
      <c r="AU74">
        <f>_xlfn.RANK.AVG(Table2[[#This Row],[Sharpe Ratio Z-Score]],Table2[Sharpe Ratio Z-Score])</f>
        <v>202</v>
      </c>
      <c r="AV74">
        <f>(Table2[[#This Row],[Rank 1Y]]+Table2[[#This Row],[Rank 6M]]+Table2[[#This Row],[Rank Sharpe]])/3</f>
        <v>131</v>
      </c>
    </row>
    <row r="75" spans="1:48" x14ac:dyDescent="0.3">
      <c r="A75" t="s">
        <v>835</v>
      </c>
      <c r="B75" t="s">
        <v>836</v>
      </c>
      <c r="C75" t="s">
        <v>3131</v>
      </c>
      <c r="D75" t="s">
        <v>230</v>
      </c>
      <c r="E75">
        <v>19267.161325500001</v>
      </c>
      <c r="F75">
        <v>2673.25</v>
      </c>
      <c r="G75">
        <v>86.920478436008295</v>
      </c>
      <c r="H75">
        <f>(Table2[[#This Row],[1Y Return vs Nifty]]-AVERAGE(Table2[1Y Return vs Nifty]))/_xlfn.STDEV.P(Table2[1Y Return vs Nifty])</f>
        <v>1.0146898322545135</v>
      </c>
      <c r="I75">
        <v>-0.41045513179604998</v>
      </c>
      <c r="J75">
        <f>(Table2[[#This Row],[1M Return vs Nifty]]-AVERAGE(Table2[1M Return vs Nifty]))/_xlfn.STDEV.P(Table2[1M Return vs Nifty])</f>
        <v>0.12745912335785956</v>
      </c>
      <c r="K75">
        <v>56.935398967631798</v>
      </c>
      <c r="L75">
        <f>(Table2[[#This Row],[6M Return vs Nifty]]-AVERAGE(Table2[6M Return vs Nifty]))/_xlfn.STDEV.P(Table2[6M Return vs Nifty])</f>
        <v>1.5502148615722537</v>
      </c>
      <c r="M75">
        <v>-3.5345614597539399</v>
      </c>
      <c r="N75">
        <f>(Table2[[#This Row],[1W Return vs Nifty]]-AVERAGE(Table2[1W Return vs Nifty]))/_xlfn.STDEV.P(Table2[1W Return vs Nifty])</f>
        <v>-1.2049248386871438</v>
      </c>
      <c r="O75">
        <v>2681.3</v>
      </c>
      <c r="P75">
        <v>2533.4002744346299</v>
      </c>
      <c r="Q75">
        <v>1992.84854544001</v>
      </c>
      <c r="R75">
        <v>53.025742073410399</v>
      </c>
      <c r="S75" s="1">
        <f>(Table2[[#This Row],[Close Price]]-Table2[[#This Row],[20D EMA]])/Table2[[#This Row],[20D EMA]]</f>
        <v>-3.0022750158505878E-3</v>
      </c>
      <c r="T75" s="1">
        <f>(Table2[[#This Row],[Close Price]]-Table2[[#This Row],[50D EMA]])/Table2[[#This Row],[50D EMA]]</f>
        <v>5.520238036469776E-2</v>
      </c>
      <c r="U75" s="1">
        <f>(Table2[[#This Row],[Close Price]]-Table2[[#This Row],[200D EMA]])/Table2[[#This Row],[200D EMA]]</f>
        <v>0.34142155765769</v>
      </c>
      <c r="V75">
        <v>0.80502066540089001</v>
      </c>
      <c r="W75">
        <v>2636.1</v>
      </c>
      <c r="X75">
        <v>2708.15</v>
      </c>
      <c r="Y75">
        <v>2450</v>
      </c>
      <c r="Z75">
        <v>2740.1</v>
      </c>
      <c r="AA75">
        <v>2450</v>
      </c>
      <c r="AB75">
        <v>2975</v>
      </c>
      <c r="AC75" s="1">
        <f>(Table2[[#This Row],[Close Price]]/Table2[[#This Row],[Day Low]])-1</f>
        <v>1.4092788589203709E-2</v>
      </c>
      <c r="AD75" s="1">
        <f>(Table2[[#This Row],[Day High]]/Table2[[#This Row],[Close Price]])-1</f>
        <v>1.3055269802674685E-2</v>
      </c>
      <c r="AE75" s="1">
        <f>(Table2[[#This Row],[Close Price]]/Table2[[#This Row],[Current Week Low]])-1</f>
        <v>9.1122448979591875E-2</v>
      </c>
      <c r="AF75" s="1">
        <f>(Table2[[#This Row],[Current Week High]]/Table2[[#This Row],[Close Price]])-1</f>
        <v>2.5007013934349454E-2</v>
      </c>
      <c r="AG75" s="1">
        <f>(Table2[[#This Row],[Close Price]]/Table2[[#This Row],[Current Month Low]])-1</f>
        <v>9.1122448979591875E-2</v>
      </c>
      <c r="AH75" s="1">
        <f>(Table2[[#This Row],[Current Month High]]/Table2[[#This Row],[Close Price]])-1</f>
        <v>0.11287758346581866</v>
      </c>
      <c r="AI75">
        <v>11.2877583465818</v>
      </c>
      <c r="AJ75">
        <v>129.13898769982401</v>
      </c>
      <c r="AK75" t="str">
        <f>IF(AND(Table2[[#This Row],[20D EMA]]&gt;Table2[[#This Row],[50D EMA]],Table2[[#This Row],[50D EMA]]&gt;Table2[[#This Row],[200D EMA]]),"Uptrend","Downtrend/NoTrend")</f>
        <v>Uptrend</v>
      </c>
      <c r="AL75">
        <v>0.23</v>
      </c>
      <c r="AM75" t="s">
        <v>3188</v>
      </c>
      <c r="AN75">
        <v>1.69</v>
      </c>
      <c r="AO75" t="s">
        <v>3188</v>
      </c>
      <c r="AP75">
        <v>9.4317786210809995E-2</v>
      </c>
      <c r="AQ75">
        <f>(Table2[[#This Row],[Sharpe Ratio]]-AVERAGE(Table2[Sharpe Ratio]))/_xlfn.STDEV.P(Table2[Sharpe Ratio])</f>
        <v>0.38410331050825303</v>
      </c>
      <c r="AR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1.8715422890057356</v>
      </c>
      <c r="AS75">
        <f>_xlfn.RANK.AVG(Table2[[#This Row],[1Y Return vs Nifty Z-Score]],Table2[1Y Return vs Nifty Z-Score])</f>
        <v>99</v>
      </c>
      <c r="AT75">
        <f>_xlfn.RANK.AVG(Table2[[#This Row],[6M Return vs Nifty Z-Score]],Table2[6M Return vs Nifty Z-Score])</f>
        <v>52</v>
      </c>
      <c r="AU75">
        <f>_xlfn.RANK.AVG(Table2[[#This Row],[Sharpe Ratio Z-Score]],Table2[Sharpe Ratio Z-Score])</f>
        <v>245</v>
      </c>
      <c r="AV75">
        <f>(Table2[[#This Row],[Rank 1Y]]+Table2[[#This Row],[Rank 6M]]+Table2[[#This Row],[Rank Sharpe]])/3</f>
        <v>132</v>
      </c>
    </row>
    <row r="76" spans="1:48" x14ac:dyDescent="0.3">
      <c r="A76" t="s">
        <v>274</v>
      </c>
      <c r="B76" t="s">
        <v>275</v>
      </c>
      <c r="C76" t="s">
        <v>3143</v>
      </c>
      <c r="D76" t="s">
        <v>276</v>
      </c>
      <c r="E76">
        <v>99085.705324449998</v>
      </c>
      <c r="F76">
        <v>11237.85</v>
      </c>
      <c r="G76">
        <v>89.608689053546797</v>
      </c>
      <c r="H76">
        <f>(Table2[[#This Row],[1Y Return vs Nifty]]-AVERAGE(Table2[1Y Return vs Nifty]))/_xlfn.STDEV.P(Table2[1Y Return vs Nifty])</f>
        <v>1.0598584030761942</v>
      </c>
      <c r="I76">
        <v>2.1604398918929801</v>
      </c>
      <c r="J76">
        <f>(Table2[[#This Row],[1M Return vs Nifty]]-AVERAGE(Table2[1M Return vs Nifty]))/_xlfn.STDEV.P(Table2[1M Return vs Nifty])</f>
        <v>0.40855465694502141</v>
      </c>
      <c r="K76">
        <v>18.7025982467445</v>
      </c>
      <c r="L76">
        <f>(Table2[[#This Row],[6M Return vs Nifty]]-AVERAGE(Table2[6M Return vs Nifty]))/_xlfn.STDEV.P(Table2[6M Return vs Nifty])</f>
        <v>0.30185767936833996</v>
      </c>
      <c r="M76">
        <v>2.18886636457859</v>
      </c>
      <c r="N76">
        <f>(Table2[[#This Row],[1W Return vs Nifty]]-AVERAGE(Table2[1W Return vs Nifty]))/_xlfn.STDEV.P(Table2[1W Return vs Nifty])</f>
        <v>0.37899684958451196</v>
      </c>
      <c r="O76">
        <v>11164.13</v>
      </c>
      <c r="P76">
        <v>10911.601078838299</v>
      </c>
      <c r="Q76">
        <v>9243.8876873814206</v>
      </c>
      <c r="R76">
        <v>36.418774645474201</v>
      </c>
      <c r="S76" s="1">
        <f>(Table2[[#This Row],[Close Price]]-Table2[[#This Row],[20D EMA]])/Table2[[#This Row],[20D EMA]]</f>
        <v>6.6032910759728858E-3</v>
      </c>
      <c r="T76" s="1">
        <f>(Table2[[#This Row],[Close Price]]-Table2[[#This Row],[50D EMA]])/Table2[[#This Row],[50D EMA]]</f>
        <v>2.9899271317242404E-2</v>
      </c>
      <c r="U76" s="1">
        <f>(Table2[[#This Row],[Close Price]]-Table2[[#This Row],[200D EMA]])/Table2[[#This Row],[200D EMA]]</f>
        <v>0.21570602976283273</v>
      </c>
      <c r="V76">
        <v>0.86208897007503704</v>
      </c>
      <c r="W76">
        <v>11147.75</v>
      </c>
      <c r="X76">
        <v>11394.75</v>
      </c>
      <c r="Y76">
        <v>10349.049999999999</v>
      </c>
      <c r="Z76">
        <v>11444</v>
      </c>
      <c r="AA76">
        <v>10349.049999999999</v>
      </c>
      <c r="AB76">
        <v>11680</v>
      </c>
      <c r="AC76" s="1">
        <f>(Table2[[#This Row],[Close Price]]/Table2[[#This Row],[Day Low]])-1</f>
        <v>8.0823484559664482E-3</v>
      </c>
      <c r="AD76" s="1">
        <f>(Table2[[#This Row],[Day High]]/Table2[[#This Row],[Close Price]])-1</f>
        <v>1.3961745351646515E-2</v>
      </c>
      <c r="AE76" s="1">
        <f>(Table2[[#This Row],[Close Price]]/Table2[[#This Row],[Current Week Low]])-1</f>
        <v>8.5882279049767973E-2</v>
      </c>
      <c r="AF76" s="1">
        <f>(Table2[[#This Row],[Current Week High]]/Table2[[#This Row],[Close Price]])-1</f>
        <v>1.8344256241184853E-2</v>
      </c>
      <c r="AG76" s="1">
        <f>(Table2[[#This Row],[Close Price]]/Table2[[#This Row],[Current Month Low]])-1</f>
        <v>8.5882279049767973E-2</v>
      </c>
      <c r="AH76" s="1">
        <f>(Table2[[#This Row],[Current Month High]]/Table2[[#This Row],[Close Price]])-1</f>
        <v>3.9344714513897205E-2</v>
      </c>
      <c r="AI76">
        <v>18.332243267172998</v>
      </c>
      <c r="AJ76">
        <v>124.94370327371701</v>
      </c>
      <c r="AK76" t="str">
        <f>IF(AND(Table2[[#This Row],[20D EMA]]&gt;Table2[[#This Row],[50D EMA]],Table2[[#This Row],[50D EMA]]&gt;Table2[[#This Row],[200D EMA]]),"Uptrend","Downtrend/NoTrend")</f>
        <v>Uptrend</v>
      </c>
      <c r="AL76">
        <v>0.02</v>
      </c>
      <c r="AM76" t="s">
        <v>3188</v>
      </c>
      <c r="AN76">
        <v>1.33</v>
      </c>
      <c r="AO76" t="s">
        <v>3188</v>
      </c>
      <c r="AP76">
        <v>0.16465863463519201</v>
      </c>
      <c r="AQ76">
        <f>(Table2[[#This Row],[Sharpe Ratio]]-AVERAGE(Table2[Sharpe Ratio]))/_xlfn.STDEV.P(Table2[Sharpe Ratio])</f>
        <v>1.2042465306061534</v>
      </c>
      <c r="AR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3.3535141195802209</v>
      </c>
      <c r="AS76">
        <f>_xlfn.RANK.AVG(Table2[[#This Row],[1Y Return vs Nifty Z-Score]],Table2[1Y Return vs Nifty Z-Score])</f>
        <v>94</v>
      </c>
      <c r="AT76">
        <f>_xlfn.RANK.AVG(Table2[[#This Row],[6M Return vs Nifty Z-Score]],Table2[6M Return vs Nifty Z-Score])</f>
        <v>229</v>
      </c>
      <c r="AU76">
        <f>_xlfn.RANK.AVG(Table2[[#This Row],[Sharpe Ratio Z-Score]],Table2[Sharpe Ratio Z-Score])</f>
        <v>86</v>
      </c>
      <c r="AV76">
        <f>(Table2[[#This Row],[Rank 1Y]]+Table2[[#This Row],[Rank 6M]]+Table2[[#This Row],[Rank Sharpe]])/3</f>
        <v>136.33333333333334</v>
      </c>
    </row>
    <row r="77" spans="1:48" x14ac:dyDescent="0.3">
      <c r="A77" t="s">
        <v>138</v>
      </c>
      <c r="B77" t="s">
        <v>139</v>
      </c>
      <c r="C77" t="s">
        <v>3141</v>
      </c>
      <c r="D77" t="s">
        <v>140</v>
      </c>
      <c r="E77">
        <v>202627.06913988001</v>
      </c>
      <c r="F77">
        <v>282.39999999999998</v>
      </c>
      <c r="G77">
        <v>79.997988429871</v>
      </c>
      <c r="H77">
        <f>(Table2[[#This Row],[1Y Return vs Nifty]]-AVERAGE(Table2[1Y Return vs Nifty]))/_xlfn.STDEV.P(Table2[1Y Return vs Nifty])</f>
        <v>0.89837492074252123</v>
      </c>
      <c r="I77">
        <v>-0.14696953568885801</v>
      </c>
      <c r="J77">
        <f>(Table2[[#This Row],[1M Return vs Nifty]]-AVERAGE(Table2[1M Return vs Nifty]))/_xlfn.STDEV.P(Table2[1M Return vs Nifty])</f>
        <v>0.15626801035940105</v>
      </c>
      <c r="K77">
        <v>13.447315466504801</v>
      </c>
      <c r="L77">
        <f>(Table2[[#This Row],[6M Return vs Nifty]]-AVERAGE(Table2[6M Return vs Nifty]))/_xlfn.STDEV.P(Table2[6M Return vs Nifty])</f>
        <v>0.13026496631761456</v>
      </c>
      <c r="M77">
        <v>4.0955312702257904</v>
      </c>
      <c r="N77">
        <f>(Table2[[#This Row],[1W Return vs Nifty]]-AVERAGE(Table2[1W Return vs Nifty]))/_xlfn.STDEV.P(Table2[1W Return vs Nifty])</f>
        <v>0.90665404890862977</v>
      </c>
      <c r="O77">
        <v>284.27999999999997</v>
      </c>
      <c r="P77">
        <v>289.81285575956201</v>
      </c>
      <c r="Q77">
        <v>253.359756356617</v>
      </c>
      <c r="R77">
        <v>33.916060432055602</v>
      </c>
      <c r="S77" s="1">
        <f>(Table2[[#This Row],[Close Price]]-Table2[[#This Row],[20D EMA]])/Table2[[#This Row],[20D EMA]]</f>
        <v>-6.6131982552412958E-3</v>
      </c>
      <c r="T77" s="1">
        <f>(Table2[[#This Row],[Close Price]]-Table2[[#This Row],[50D EMA]])/Table2[[#This Row],[50D EMA]]</f>
        <v>-2.557807775688176E-2</v>
      </c>
      <c r="U77" s="1">
        <f>(Table2[[#This Row],[Close Price]]-Table2[[#This Row],[200D EMA]])/Table2[[#This Row],[200D EMA]]</f>
        <v>0.11462058560913412</v>
      </c>
      <c r="V77">
        <v>1.4366323222109401</v>
      </c>
      <c r="W77">
        <v>278.5</v>
      </c>
      <c r="X77">
        <v>286.60000000000002</v>
      </c>
      <c r="Y77">
        <v>265</v>
      </c>
      <c r="Z77">
        <v>286.60000000000002</v>
      </c>
      <c r="AA77">
        <v>265</v>
      </c>
      <c r="AB77">
        <v>286.60000000000002</v>
      </c>
      <c r="AC77" s="1">
        <f>(Table2[[#This Row],[Close Price]]/Table2[[#This Row],[Day Low]])-1</f>
        <v>1.4003590664272814E-2</v>
      </c>
      <c r="AD77" s="1">
        <f>(Table2[[#This Row],[Day High]]/Table2[[#This Row],[Close Price]])-1</f>
        <v>1.4872521246459103E-2</v>
      </c>
      <c r="AE77" s="1">
        <f>(Table2[[#This Row],[Close Price]]/Table2[[#This Row],[Current Week Low]])-1</f>
        <v>6.5660377358490507E-2</v>
      </c>
      <c r="AF77" s="1">
        <f>(Table2[[#This Row],[Current Week High]]/Table2[[#This Row],[Close Price]])-1</f>
        <v>1.4872521246459103E-2</v>
      </c>
      <c r="AG77" s="1">
        <f>(Table2[[#This Row],[Close Price]]/Table2[[#This Row],[Current Month Low]])-1</f>
        <v>6.5660377358490507E-2</v>
      </c>
      <c r="AH77" s="1">
        <f>(Table2[[#This Row],[Current Month High]]/Table2[[#This Row],[Close Price]])-1</f>
        <v>1.4872521246459103E-2</v>
      </c>
      <c r="AI77">
        <v>20.573654390934799</v>
      </c>
      <c r="AJ77">
        <v>122.362204724409</v>
      </c>
      <c r="AK77" t="str">
        <f>IF(AND(Table2[[#This Row],[20D EMA]]&gt;Table2[[#This Row],[50D EMA]],Table2[[#This Row],[50D EMA]]&gt;Table2[[#This Row],[200D EMA]]),"Uptrend","Downtrend/NoTrend")</f>
        <v>Downtrend/NoTrend</v>
      </c>
      <c r="AL77">
        <v>-0.09</v>
      </c>
      <c r="AM77" t="s">
        <v>3189</v>
      </c>
      <c r="AN77">
        <v>1.82</v>
      </c>
      <c r="AO77" t="s">
        <v>3188</v>
      </c>
      <c r="AP77">
        <v>0.202160848768135</v>
      </c>
      <c r="AQ77">
        <f>(Table2[[#This Row],[Sharpe Ratio]]-AVERAGE(Table2[Sharpe Ratio]))/_xlfn.STDEV.P(Table2[Sharpe Ratio])</f>
        <v>1.6415057810807554</v>
      </c>
      <c r="AR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7">
        <f>_xlfn.RANK.AVG(Table2[[#This Row],[1Y Return vs Nifty Z-Score]],Table2[1Y Return vs Nifty Z-Score])</f>
        <v>111</v>
      </c>
      <c r="AT77">
        <f>_xlfn.RANK.AVG(Table2[[#This Row],[6M Return vs Nifty Z-Score]],Table2[6M Return vs Nifty Z-Score])</f>
        <v>271</v>
      </c>
      <c r="AU77">
        <f>_xlfn.RANK.AVG(Table2[[#This Row],[Sharpe Ratio Z-Score]],Table2[Sharpe Ratio Z-Score])</f>
        <v>33</v>
      </c>
      <c r="AV77">
        <f>(Table2[[#This Row],[Rank 1Y]]+Table2[[#This Row],[Rank 6M]]+Table2[[#This Row],[Rank Sharpe]])/3</f>
        <v>138.33333333333334</v>
      </c>
    </row>
    <row r="78" spans="1:48" x14ac:dyDescent="0.3">
      <c r="A78" t="s">
        <v>25</v>
      </c>
      <c r="B78" t="s">
        <v>26</v>
      </c>
      <c r="C78" t="s">
        <v>3130</v>
      </c>
      <c r="D78" t="s">
        <v>27</v>
      </c>
      <c r="E78">
        <v>982262.67585506896</v>
      </c>
      <c r="F78">
        <v>1678.1</v>
      </c>
      <c r="G78">
        <v>53.473038210198197</v>
      </c>
      <c r="H78">
        <f>(Table2[[#This Row],[1Y Return vs Nifty]]-AVERAGE(Table2[1Y Return vs Nifty]))/_xlfn.STDEV.P(Table2[1Y Return vs Nifty])</f>
        <v>0.45269031376931618</v>
      </c>
      <c r="I78">
        <v>7.76288872182701</v>
      </c>
      <c r="J78">
        <f>(Table2[[#This Row],[1M Return vs Nifty]]-AVERAGE(Table2[1M Return vs Nifty]))/_xlfn.STDEV.P(Table2[1M Return vs Nifty])</f>
        <v>1.0211130573208294</v>
      </c>
      <c r="K78">
        <v>28.994102494050601</v>
      </c>
      <c r="L78">
        <f>(Table2[[#This Row],[6M Return vs Nifty]]-AVERAGE(Table2[6M Return vs Nifty]))/_xlfn.STDEV.P(Table2[6M Return vs Nifty])</f>
        <v>0.63789043136570645</v>
      </c>
      <c r="M78">
        <v>1.64975624491122</v>
      </c>
      <c r="N78">
        <f>(Table2[[#This Row],[1W Return vs Nifty]]-AVERAGE(Table2[1W Return vs Nifty]))/_xlfn.STDEV.P(Table2[1W Return vs Nifty])</f>
        <v>0.22980160556001719</v>
      </c>
      <c r="O78">
        <v>1666.06</v>
      </c>
      <c r="P78">
        <v>1596.0545839999099</v>
      </c>
      <c r="Q78">
        <v>1362.74467431025</v>
      </c>
      <c r="R78">
        <v>34.8254576794656</v>
      </c>
      <c r="S78" s="1">
        <f>(Table2[[#This Row],[Close Price]]-Table2[[#This Row],[20D EMA]])/Table2[[#This Row],[20D EMA]]</f>
        <v>7.2266304934996122E-3</v>
      </c>
      <c r="T78" s="1">
        <f>(Table2[[#This Row],[Close Price]]-Table2[[#This Row],[50D EMA]])/Table2[[#This Row],[50D EMA]]</f>
        <v>5.1405144174000633E-2</v>
      </c>
      <c r="U78" s="1">
        <f>(Table2[[#This Row],[Close Price]]-Table2[[#This Row],[200D EMA]])/Table2[[#This Row],[200D EMA]]</f>
        <v>0.23141189368387458</v>
      </c>
      <c r="V78">
        <v>0.93925484726185604</v>
      </c>
      <c r="W78">
        <v>1661.05</v>
      </c>
      <c r="X78">
        <v>1704.6</v>
      </c>
      <c r="Y78">
        <v>1642.45</v>
      </c>
      <c r="Z78">
        <v>1704.6</v>
      </c>
      <c r="AA78">
        <v>1630.15</v>
      </c>
      <c r="AB78">
        <v>1722.85</v>
      </c>
      <c r="AC78" s="1">
        <f>(Table2[[#This Row],[Close Price]]/Table2[[#This Row],[Day Low]])-1</f>
        <v>1.0264591673941226E-2</v>
      </c>
      <c r="AD78" s="1">
        <f>(Table2[[#This Row],[Day High]]/Table2[[#This Row],[Close Price]])-1</f>
        <v>1.5791669149633591E-2</v>
      </c>
      <c r="AE78" s="1">
        <f>(Table2[[#This Row],[Close Price]]/Table2[[#This Row],[Current Week Low]])-1</f>
        <v>2.1705379159182803E-2</v>
      </c>
      <c r="AF78" s="1">
        <f>(Table2[[#This Row],[Current Week High]]/Table2[[#This Row],[Close Price]])-1</f>
        <v>1.5791669149633591E-2</v>
      </c>
      <c r="AG78" s="1">
        <f>(Table2[[#This Row],[Close Price]]/Table2[[#This Row],[Current Month Low]])-1</f>
        <v>2.9414471060945191E-2</v>
      </c>
      <c r="AH78" s="1">
        <f>(Table2[[#This Row],[Current Month High]]/Table2[[#This Row],[Close Price]])-1</f>
        <v>2.6667063941362201E-2</v>
      </c>
      <c r="AI78">
        <v>6.0127525177283898</v>
      </c>
      <c r="AJ78">
        <v>87.402981741024007</v>
      </c>
      <c r="AK78" t="str">
        <f>IF(AND(Table2[[#This Row],[20D EMA]]&gt;Table2[[#This Row],[50D EMA]],Table2[[#This Row],[50D EMA]]&gt;Table2[[#This Row],[200D EMA]]),"Uptrend","Downtrend/NoTrend")</f>
        <v>Uptrend</v>
      </c>
      <c r="AL78">
        <v>0.11</v>
      </c>
      <c r="AM78" t="s">
        <v>3188</v>
      </c>
      <c r="AN78">
        <v>-1.97</v>
      </c>
      <c r="AO78" t="s">
        <v>3189</v>
      </c>
      <c r="AP78">
        <v>0.162394440646037</v>
      </c>
      <c r="AQ78">
        <f>(Table2[[#This Row],[Sharpe Ratio]]-AVERAGE(Table2[Sharpe Ratio]))/_xlfn.STDEV.P(Table2[Sharpe Ratio])</f>
        <v>1.1778470288829381</v>
      </c>
      <c r="AR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3.5193424368988073</v>
      </c>
      <c r="AS78">
        <f>_xlfn.RANK.AVG(Table2[[#This Row],[1Y Return vs Nifty Z-Score]],Table2[1Y Return vs Nifty Z-Score])</f>
        <v>184</v>
      </c>
      <c r="AT78">
        <f>_xlfn.RANK.AVG(Table2[[#This Row],[6M Return vs Nifty Z-Score]],Table2[6M Return vs Nifty Z-Score])</f>
        <v>141</v>
      </c>
      <c r="AU78">
        <f>_xlfn.RANK.AVG(Table2[[#This Row],[Sharpe Ratio Z-Score]],Table2[Sharpe Ratio Z-Score])</f>
        <v>92</v>
      </c>
      <c r="AV78">
        <f>(Table2[[#This Row],[Rank 1Y]]+Table2[[#This Row],[Rank 6M]]+Table2[[#This Row],[Rank Sharpe]])/3</f>
        <v>139</v>
      </c>
    </row>
    <row r="79" spans="1:48" x14ac:dyDescent="0.3">
      <c r="A79" t="s">
        <v>630</v>
      </c>
      <c r="B79" t="s">
        <v>631</v>
      </c>
      <c r="C79" t="s">
        <v>3132</v>
      </c>
      <c r="D79" t="s">
        <v>48</v>
      </c>
      <c r="E79">
        <v>30421.8</v>
      </c>
      <c r="F79">
        <v>116.16</v>
      </c>
      <c r="G79">
        <v>173.421809697084</v>
      </c>
      <c r="H79">
        <f>(Table2[[#This Row],[1Y Return vs Nifty]]-AVERAGE(Table2[1Y Return vs Nifty]))/_xlfn.STDEV.P(Table2[1Y Return vs Nifty])</f>
        <v>2.4681256165433147</v>
      </c>
      <c r="I79">
        <v>-2.8915254584879002</v>
      </c>
      <c r="J79">
        <f>(Table2[[#This Row],[1M Return vs Nifty]]-AVERAGE(Table2[1M Return vs Nifty]))/_xlfn.STDEV.P(Table2[1M Return vs Nifty])</f>
        <v>-0.14381519197687567</v>
      </c>
      <c r="K79">
        <v>16.4813264548322</v>
      </c>
      <c r="L79">
        <f>(Table2[[#This Row],[6M Return vs Nifty]]-AVERAGE(Table2[6M Return vs Nifty]))/_xlfn.STDEV.P(Table2[6M Return vs Nifty])</f>
        <v>0.22932988797518239</v>
      </c>
      <c r="M79">
        <v>1.32837844123235</v>
      </c>
      <c r="N79">
        <f>(Table2[[#This Row],[1W Return vs Nifty]]-AVERAGE(Table2[1W Return vs Nifty]))/_xlfn.STDEV.P(Table2[1W Return vs Nifty])</f>
        <v>0.14086237386184569</v>
      </c>
      <c r="O79">
        <v>116.87</v>
      </c>
      <c r="P79">
        <v>116.95823366544499</v>
      </c>
      <c r="Q79">
        <v>97.102561816104995</v>
      </c>
      <c r="R79">
        <v>37.428394599968598</v>
      </c>
      <c r="S79" s="1">
        <f>(Table2[[#This Row],[Close Price]]-Table2[[#This Row],[20D EMA]])/Table2[[#This Row],[20D EMA]]</f>
        <v>-6.0751262086079227E-3</v>
      </c>
      <c r="T79" s="1">
        <f>(Table2[[#This Row],[Close Price]]-Table2[[#This Row],[50D EMA]])/Table2[[#This Row],[50D EMA]]</f>
        <v>-6.8249463114184554E-3</v>
      </c>
      <c r="U79" s="1">
        <f>(Table2[[#This Row],[Close Price]]-Table2[[#This Row],[200D EMA]])/Table2[[#This Row],[200D EMA]]</f>
        <v>0.19626092069523773</v>
      </c>
      <c r="V79">
        <v>0.35279080284423397</v>
      </c>
      <c r="W79">
        <v>115.38</v>
      </c>
      <c r="X79">
        <v>117.4</v>
      </c>
      <c r="Y79">
        <v>110.38</v>
      </c>
      <c r="Z79">
        <v>119.8</v>
      </c>
      <c r="AA79">
        <v>101.5</v>
      </c>
      <c r="AB79">
        <v>121.13</v>
      </c>
      <c r="AC79" s="1">
        <f>(Table2[[#This Row],[Close Price]]/Table2[[#This Row],[Day Low]])-1</f>
        <v>6.7602704108165046E-3</v>
      </c>
      <c r="AD79" s="1">
        <f>(Table2[[#This Row],[Day High]]/Table2[[#This Row],[Close Price]])-1</f>
        <v>1.0674931129476706E-2</v>
      </c>
      <c r="AE79" s="1">
        <f>(Table2[[#This Row],[Close Price]]/Table2[[#This Row],[Current Week Low]])-1</f>
        <v>5.2364558796883509E-2</v>
      </c>
      <c r="AF79" s="1">
        <f>(Table2[[#This Row],[Current Week High]]/Table2[[#This Row],[Close Price]])-1</f>
        <v>3.1336088154269914E-2</v>
      </c>
      <c r="AG79" s="1">
        <f>(Table2[[#This Row],[Close Price]]/Table2[[#This Row],[Current Month Low]])-1</f>
        <v>0.14443349753694568</v>
      </c>
      <c r="AH79" s="1">
        <f>(Table2[[#This Row],[Current Month High]]/Table2[[#This Row],[Close Price]])-1</f>
        <v>4.2785812672176293E-2</v>
      </c>
      <c r="AI79">
        <v>20.379935720844799</v>
      </c>
      <c r="AJ79">
        <v>202.76281494352699</v>
      </c>
      <c r="AK79" t="str">
        <f>IF(AND(Table2[[#This Row],[20D EMA]]&gt;Table2[[#This Row],[50D EMA]],Table2[[#This Row],[50D EMA]]&gt;Table2[[#This Row],[200D EMA]]),"Uptrend","Downtrend/NoTrend")</f>
        <v>Downtrend/NoTrend</v>
      </c>
      <c r="AL79">
        <v>-0.02</v>
      </c>
      <c r="AM79" t="s">
        <v>3189</v>
      </c>
      <c r="AN79">
        <v>0.09</v>
      </c>
      <c r="AO79" t="s">
        <v>3188</v>
      </c>
      <c r="AP79">
        <v>0.13139069985040799</v>
      </c>
      <c r="AQ79">
        <f>(Table2[[#This Row],[Sharpe Ratio]]-AVERAGE(Table2[Sharpe Ratio]))/_xlfn.STDEV.P(Table2[Sharpe Ratio])</f>
        <v>0.81635710687065322</v>
      </c>
      <c r="AR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9">
        <f>_xlfn.RANK.AVG(Table2[[#This Row],[1Y Return vs Nifty Z-Score]],Table2[1Y Return vs Nifty Z-Score])</f>
        <v>22</v>
      </c>
      <c r="AT79">
        <f>_xlfn.RANK.AVG(Table2[[#This Row],[6M Return vs Nifty Z-Score]],Table2[6M Return vs Nifty Z-Score])</f>
        <v>250</v>
      </c>
      <c r="AU79">
        <f>_xlfn.RANK.AVG(Table2[[#This Row],[Sharpe Ratio Z-Score]],Table2[Sharpe Ratio Z-Score])</f>
        <v>145</v>
      </c>
      <c r="AV79">
        <f>(Table2[[#This Row],[Rank 1Y]]+Table2[[#This Row],[Rank 6M]]+Table2[[#This Row],[Rank Sharpe]])/3</f>
        <v>139</v>
      </c>
    </row>
    <row r="80" spans="1:48" x14ac:dyDescent="0.3">
      <c r="A80" t="s">
        <v>560</v>
      </c>
      <c r="B80" t="s">
        <v>561</v>
      </c>
      <c r="C80" t="s">
        <v>3129</v>
      </c>
      <c r="D80" t="s">
        <v>562</v>
      </c>
      <c r="E80">
        <v>36879.160514559997</v>
      </c>
      <c r="F80">
        <v>1010</v>
      </c>
      <c r="G80">
        <v>68.313779109494902</v>
      </c>
      <c r="H80">
        <f>(Table2[[#This Row],[1Y Return vs Nifty]]-AVERAGE(Table2[1Y Return vs Nifty]))/_xlfn.STDEV.P(Table2[1Y Return vs Nifty])</f>
        <v>0.70205137647127713</v>
      </c>
      <c r="I80">
        <v>-9.4968681628007001</v>
      </c>
      <c r="J80">
        <f>(Table2[[#This Row],[1M Return vs Nifty]]-AVERAGE(Table2[1M Return vs Nifty]))/_xlfn.STDEV.P(Table2[1M Return vs Nifty])</f>
        <v>-0.86602761795551786</v>
      </c>
      <c r="K80">
        <v>30.112678606070901</v>
      </c>
      <c r="L80">
        <f>(Table2[[#This Row],[6M Return vs Nifty]]-AVERAGE(Table2[6M Return vs Nifty]))/_xlfn.STDEV.P(Table2[6M Return vs Nifty])</f>
        <v>0.67441358679646723</v>
      </c>
      <c r="M80">
        <v>1.21613435081586</v>
      </c>
      <c r="N80">
        <f>(Table2[[#This Row],[1W Return vs Nifty]]-AVERAGE(Table2[1W Return vs Nifty]))/_xlfn.STDEV.P(Table2[1W Return vs Nifty])</f>
        <v>0.10979954671564388</v>
      </c>
      <c r="O80">
        <v>1035.08</v>
      </c>
      <c r="P80">
        <v>1034.1584847746601</v>
      </c>
      <c r="Q80">
        <v>865.91076021036395</v>
      </c>
      <c r="R80">
        <v>41.745444059866003</v>
      </c>
      <c r="S80" s="1">
        <f>(Table2[[#This Row],[Close Price]]-Table2[[#This Row],[20D EMA]])/Table2[[#This Row],[20D EMA]]</f>
        <v>-2.4230011206863168E-2</v>
      </c>
      <c r="T80" s="1">
        <f>(Table2[[#This Row],[Close Price]]-Table2[[#This Row],[50D EMA]])/Table2[[#This Row],[50D EMA]]</f>
        <v>-2.3360524649105565E-2</v>
      </c>
      <c r="U80" s="1">
        <f>(Table2[[#This Row],[Close Price]]-Table2[[#This Row],[200D EMA]])/Table2[[#This Row],[200D EMA]]</f>
        <v>0.16640195088305759</v>
      </c>
      <c r="V80">
        <v>1.3041863901754001</v>
      </c>
      <c r="W80">
        <v>979</v>
      </c>
      <c r="X80">
        <v>1022.25</v>
      </c>
      <c r="Y80">
        <v>953.4</v>
      </c>
      <c r="Z80">
        <v>1022.25</v>
      </c>
      <c r="AA80">
        <v>940</v>
      </c>
      <c r="AB80">
        <v>1044.6500000000001</v>
      </c>
      <c r="AC80" s="1">
        <f>(Table2[[#This Row],[Close Price]]/Table2[[#This Row],[Day Low]])-1</f>
        <v>3.1664964249233929E-2</v>
      </c>
      <c r="AD80" s="1">
        <f>(Table2[[#This Row],[Day High]]/Table2[[#This Row],[Close Price]])-1</f>
        <v>1.2128712871287028E-2</v>
      </c>
      <c r="AE80" s="1">
        <f>(Table2[[#This Row],[Close Price]]/Table2[[#This Row],[Current Week Low]])-1</f>
        <v>5.9366477868680434E-2</v>
      </c>
      <c r="AF80" s="1">
        <f>(Table2[[#This Row],[Current Week High]]/Table2[[#This Row],[Close Price]])-1</f>
        <v>1.2128712871287028E-2</v>
      </c>
      <c r="AG80" s="1">
        <f>(Table2[[#This Row],[Close Price]]/Table2[[#This Row],[Current Month Low]])-1</f>
        <v>7.4468085106383031E-2</v>
      </c>
      <c r="AH80" s="1">
        <f>(Table2[[#This Row],[Current Month High]]/Table2[[#This Row],[Close Price]])-1</f>
        <v>3.4306930693069448E-2</v>
      </c>
      <c r="AI80">
        <v>20.2970297029702</v>
      </c>
      <c r="AJ80">
        <v>101.215260484111</v>
      </c>
      <c r="AK80" t="str">
        <f>IF(AND(Table2[[#This Row],[20D EMA]]&gt;Table2[[#This Row],[50D EMA]],Table2[[#This Row],[50D EMA]]&gt;Table2[[#This Row],[200D EMA]]),"Uptrend","Downtrend/NoTrend")</f>
        <v>Uptrend</v>
      </c>
      <c r="AL80">
        <v>0.03</v>
      </c>
      <c r="AM80" t="s">
        <v>3188</v>
      </c>
      <c r="AN80">
        <v>-7.28</v>
      </c>
      <c r="AO80" t="s">
        <v>3189</v>
      </c>
      <c r="AP80">
        <v>0.128939118879942</v>
      </c>
      <c r="AQ80">
        <f>(Table2[[#This Row],[Sharpe Ratio]]-AVERAGE(Table2[Sharpe Ratio]))/_xlfn.STDEV.P(Table2[Sharpe Ratio])</f>
        <v>0.78777275572211392</v>
      </c>
      <c r="AR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1.4080096477499842</v>
      </c>
      <c r="AS80">
        <f>_xlfn.RANK.AVG(Table2[[#This Row],[1Y Return vs Nifty Z-Score]],Table2[1Y Return vs Nifty Z-Score])</f>
        <v>134</v>
      </c>
      <c r="AT80">
        <f>_xlfn.RANK.AVG(Table2[[#This Row],[6M Return vs Nifty Z-Score]],Table2[6M Return vs Nifty Z-Score])</f>
        <v>134</v>
      </c>
      <c r="AU80">
        <f>_xlfn.RANK.AVG(Table2[[#This Row],[Sharpe Ratio Z-Score]],Table2[Sharpe Ratio Z-Score])</f>
        <v>155</v>
      </c>
      <c r="AV80">
        <f>(Table2[[#This Row],[Rank 1Y]]+Table2[[#This Row],[Rank 6M]]+Table2[[#This Row],[Rank Sharpe]])/3</f>
        <v>141</v>
      </c>
    </row>
    <row r="81" spans="1:48" x14ac:dyDescent="0.3">
      <c r="A81" t="s">
        <v>1276</v>
      </c>
      <c r="B81" t="s">
        <v>1277</v>
      </c>
      <c r="C81" t="s">
        <v>3142</v>
      </c>
      <c r="D81" t="s">
        <v>135</v>
      </c>
      <c r="E81">
        <v>9110.1051876900001</v>
      </c>
      <c r="F81">
        <v>393.65</v>
      </c>
      <c r="G81">
        <v>190.326791808384</v>
      </c>
      <c r="H81">
        <f>(Table2[[#This Row],[1Y Return vs Nifty]]-AVERAGE(Table2[1Y Return vs Nifty]))/_xlfn.STDEV.P(Table2[1Y Return vs Nifty])</f>
        <v>2.7521710245748761</v>
      </c>
      <c r="I81">
        <v>-15.278927439651</v>
      </c>
      <c r="J81">
        <f>(Table2[[#This Row],[1M Return vs Nifty]]-AVERAGE(Table2[1M Return vs Nifty]))/_xlfn.STDEV.P(Table2[1M Return vs Nifty])</f>
        <v>-1.4982241964554994</v>
      </c>
      <c r="K81">
        <v>23.860338514736501</v>
      </c>
      <c r="L81">
        <f>(Table2[[#This Row],[6M Return vs Nifty]]-AVERAGE(Table2[6M Return vs Nifty]))/_xlfn.STDEV.P(Table2[6M Return vs Nifty])</f>
        <v>0.47026548591369122</v>
      </c>
      <c r="M81">
        <v>1.9565628356110702E-2</v>
      </c>
      <c r="N81">
        <f>(Table2[[#This Row],[1W Return vs Nifty]]-AVERAGE(Table2[1W Return vs Nifty]))/_xlfn.STDEV.P(Table2[1W Return vs Nifty])</f>
        <v>-0.22134311973923229</v>
      </c>
      <c r="O81">
        <v>411.46</v>
      </c>
      <c r="P81">
        <v>430.58492704925601</v>
      </c>
      <c r="Q81">
        <v>361.24492032790801</v>
      </c>
      <c r="R81">
        <v>15.317834144021299</v>
      </c>
      <c r="S81" s="1">
        <f>(Table2[[#This Row],[Close Price]]-Table2[[#This Row],[20D EMA]])/Table2[[#This Row],[20D EMA]]</f>
        <v>-4.3284887959947511E-2</v>
      </c>
      <c r="T81" s="1">
        <f>(Table2[[#This Row],[Close Price]]-Table2[[#This Row],[50D EMA]])/Table2[[#This Row],[50D EMA]]</f>
        <v>-8.5778495086593978E-2</v>
      </c>
      <c r="U81" s="1">
        <f>(Table2[[#This Row],[Close Price]]-Table2[[#This Row],[200D EMA]])/Table2[[#This Row],[200D EMA]]</f>
        <v>8.9703904051238542E-2</v>
      </c>
      <c r="V81">
        <v>0.78506522396254697</v>
      </c>
      <c r="W81">
        <v>374.85</v>
      </c>
      <c r="X81">
        <v>394.3</v>
      </c>
      <c r="Y81">
        <v>348.55</v>
      </c>
      <c r="Z81">
        <v>394.3</v>
      </c>
      <c r="AA81">
        <v>348.55</v>
      </c>
      <c r="AB81">
        <v>399.7</v>
      </c>
      <c r="AC81" s="1">
        <f>(Table2[[#This Row],[Close Price]]/Table2[[#This Row],[Day Low]])-1</f>
        <v>5.0153394691209607E-2</v>
      </c>
      <c r="AD81" s="1">
        <f>(Table2[[#This Row],[Day High]]/Table2[[#This Row],[Close Price]])-1</f>
        <v>1.6512130064778585E-3</v>
      </c>
      <c r="AE81" s="1">
        <f>(Table2[[#This Row],[Close Price]]/Table2[[#This Row],[Current Week Low]])-1</f>
        <v>0.12939320040166402</v>
      </c>
      <c r="AF81" s="1">
        <f>(Table2[[#This Row],[Current Week High]]/Table2[[#This Row],[Close Price]])-1</f>
        <v>1.6512130064778585E-3</v>
      </c>
      <c r="AG81" s="1">
        <f>(Table2[[#This Row],[Close Price]]/Table2[[#This Row],[Current Month Low]])-1</f>
        <v>0.12939320040166402</v>
      </c>
      <c r="AH81" s="1">
        <f>(Table2[[#This Row],[Current Month High]]/Table2[[#This Row],[Close Price]])-1</f>
        <v>1.5368982598755299E-2</v>
      </c>
      <c r="AI81">
        <v>44.6970659215038</v>
      </c>
      <c r="AJ81">
        <v>226.81610626816101</v>
      </c>
      <c r="AK81" t="str">
        <f>IF(AND(Table2[[#This Row],[20D EMA]]&gt;Table2[[#This Row],[50D EMA]],Table2[[#This Row],[50D EMA]]&gt;Table2[[#This Row],[200D EMA]]),"Uptrend","Downtrend/NoTrend")</f>
        <v>Downtrend/NoTrend</v>
      </c>
      <c r="AL81">
        <v>-0.01</v>
      </c>
      <c r="AM81" t="s">
        <v>3189</v>
      </c>
      <c r="AN81">
        <v>-12.18</v>
      </c>
      <c r="AO81" t="s">
        <v>3189</v>
      </c>
      <c r="AP81">
        <v>0.102113154343923</v>
      </c>
      <c r="AQ81">
        <f>(Table2[[#This Row],[Sharpe Ratio]]-AVERAGE(Table2[Sharpe Ratio]))/_xlfn.STDEV.P(Table2[Sharpe Ratio])</f>
        <v>0.47499385939625538</v>
      </c>
      <c r="AR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1">
        <f>_xlfn.RANK.AVG(Table2[[#This Row],[1Y Return vs Nifty Z-Score]],Table2[1Y Return vs Nifty Z-Score])</f>
        <v>17</v>
      </c>
      <c r="AT81">
        <f>_xlfn.RANK.AVG(Table2[[#This Row],[6M Return vs Nifty Z-Score]],Table2[6M Return vs Nifty Z-Score])</f>
        <v>185</v>
      </c>
      <c r="AU81">
        <f>_xlfn.RANK.AVG(Table2[[#This Row],[Sharpe Ratio Z-Score]],Table2[Sharpe Ratio Z-Score])</f>
        <v>222</v>
      </c>
      <c r="AV81">
        <f>(Table2[[#This Row],[Rank 1Y]]+Table2[[#This Row],[Rank 6M]]+Table2[[#This Row],[Rank Sharpe]])/3</f>
        <v>141.33333333333334</v>
      </c>
    </row>
    <row r="82" spans="1:48" x14ac:dyDescent="0.3">
      <c r="A82" t="s">
        <v>1268</v>
      </c>
      <c r="B82" t="s">
        <v>1269</v>
      </c>
      <c r="C82" t="s">
        <v>3143</v>
      </c>
      <c r="D82" t="s">
        <v>276</v>
      </c>
      <c r="E82">
        <v>9182.3771672099992</v>
      </c>
      <c r="F82">
        <v>2175.8000000000002</v>
      </c>
      <c r="G82">
        <v>95.001683280950502</v>
      </c>
      <c r="H82">
        <f>(Table2[[#This Row],[1Y Return vs Nifty]]-AVERAGE(Table2[1Y Return vs Nifty]))/_xlfn.STDEV.P(Table2[1Y Return vs Nifty])</f>
        <v>1.1504740118801089</v>
      </c>
      <c r="I82">
        <v>18.207260725104899</v>
      </c>
      <c r="J82">
        <f>(Table2[[#This Row],[1M Return vs Nifty]]-AVERAGE(Table2[1M Return vs Nifty]))/_xlfn.STDEV.P(Table2[1M Return vs Nifty])</f>
        <v>2.1630757956637887</v>
      </c>
      <c r="K82">
        <v>53.023579653879899</v>
      </c>
      <c r="L82">
        <f>(Table2[[#This Row],[6M Return vs Nifty]]-AVERAGE(Table2[6M Return vs Nifty]))/_xlfn.STDEV.P(Table2[6M Return vs Nifty])</f>
        <v>1.4224882068744644</v>
      </c>
      <c r="M82">
        <v>-1.25000443300215</v>
      </c>
      <c r="N82">
        <f>(Table2[[#This Row],[1W Return vs Nifty]]-AVERAGE(Table2[1W Return vs Nifty]))/_xlfn.STDEV.P(Table2[1W Return vs Nifty])</f>
        <v>-0.57268843528887647</v>
      </c>
      <c r="O82">
        <v>2136.12</v>
      </c>
      <c r="P82">
        <v>1975.2292301657101</v>
      </c>
      <c r="Q82">
        <v>1528.1374473174501</v>
      </c>
      <c r="R82">
        <v>53.9540169823103</v>
      </c>
      <c r="S82" s="1">
        <f>(Table2[[#This Row],[Close Price]]-Table2[[#This Row],[20D EMA]])/Table2[[#This Row],[20D EMA]]</f>
        <v>1.8575735445574355E-2</v>
      </c>
      <c r="T82" s="1">
        <f>(Table2[[#This Row],[Close Price]]-Table2[[#This Row],[50D EMA]])/Table2[[#This Row],[50D EMA]]</f>
        <v>0.10154303448489541</v>
      </c>
      <c r="U82" s="1">
        <f>(Table2[[#This Row],[Close Price]]-Table2[[#This Row],[200D EMA]])/Table2[[#This Row],[200D EMA]]</f>
        <v>0.42382480307611153</v>
      </c>
      <c r="V82">
        <v>0.71505909623283503</v>
      </c>
      <c r="W82">
        <v>2158.3000000000002</v>
      </c>
      <c r="X82">
        <v>2212.1</v>
      </c>
      <c r="Y82">
        <v>2020.05</v>
      </c>
      <c r="Z82">
        <v>2237.0500000000002</v>
      </c>
      <c r="AA82">
        <v>2020.05</v>
      </c>
      <c r="AB82">
        <v>2406.75</v>
      </c>
      <c r="AC82" s="1">
        <f>(Table2[[#This Row],[Close Price]]/Table2[[#This Row],[Day Low]])-1</f>
        <v>8.1082333317890054E-3</v>
      </c>
      <c r="AD82" s="1">
        <f>(Table2[[#This Row],[Day High]]/Table2[[#This Row],[Close Price]])-1</f>
        <v>1.6683518705763234E-2</v>
      </c>
      <c r="AE82" s="1">
        <f>(Table2[[#This Row],[Close Price]]/Table2[[#This Row],[Current Week Low]])-1</f>
        <v>7.7102051929407889E-2</v>
      </c>
      <c r="AF82" s="1">
        <f>(Table2[[#This Row],[Current Week High]]/Table2[[#This Row],[Close Price]])-1</f>
        <v>2.8150565309311482E-2</v>
      </c>
      <c r="AG82" s="1">
        <f>(Table2[[#This Row],[Close Price]]/Table2[[#This Row],[Current Month Low]])-1</f>
        <v>7.7102051929407889E-2</v>
      </c>
      <c r="AH82" s="1">
        <f>(Table2[[#This Row],[Current Month High]]/Table2[[#This Row],[Close Price]])-1</f>
        <v>0.10614486625608954</v>
      </c>
      <c r="AI82">
        <v>10.614486625608899</v>
      </c>
      <c r="AJ82">
        <v>149.48973741543401</v>
      </c>
      <c r="AK82" t="str">
        <f>IF(AND(Table2[[#This Row],[20D EMA]]&gt;Table2[[#This Row],[50D EMA]],Table2[[#This Row],[50D EMA]]&gt;Table2[[#This Row],[200D EMA]]),"Uptrend","Downtrend/NoTrend")</f>
        <v>Uptrend</v>
      </c>
      <c r="AL82">
        <v>0.46</v>
      </c>
      <c r="AM82" t="s">
        <v>3188</v>
      </c>
      <c r="AN82">
        <v>9.24</v>
      </c>
      <c r="AO82" t="s">
        <v>3188</v>
      </c>
      <c r="AP82">
        <v>7.9606423583673994E-2</v>
      </c>
      <c r="AQ82">
        <f>(Table2[[#This Row],[Sharpe Ratio]]-AVERAGE(Table2[Sharpe Ratio]))/_xlfn.STDEV.P(Table2[Sharpe Ratio])</f>
        <v>0.21257532090747605</v>
      </c>
      <c r="AR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4.3759249000369618</v>
      </c>
      <c r="AS82">
        <f>_xlfn.RANK.AVG(Table2[[#This Row],[1Y Return vs Nifty Z-Score]],Table2[1Y Return vs Nifty Z-Score])</f>
        <v>81</v>
      </c>
      <c r="AT82">
        <f>_xlfn.RANK.AVG(Table2[[#This Row],[6M Return vs Nifty Z-Score]],Table2[6M Return vs Nifty Z-Score])</f>
        <v>56</v>
      </c>
      <c r="AU82">
        <f>_xlfn.RANK.AVG(Table2[[#This Row],[Sharpe Ratio Z-Score]],Table2[Sharpe Ratio Z-Score])</f>
        <v>288</v>
      </c>
      <c r="AV82">
        <f>(Table2[[#This Row],[Rank 1Y]]+Table2[[#This Row],[Rank 6M]]+Table2[[#This Row],[Rank Sharpe]])/3</f>
        <v>141.66666666666666</v>
      </c>
    </row>
    <row r="83" spans="1:48" x14ac:dyDescent="0.3">
      <c r="A83" t="s">
        <v>663</v>
      </c>
      <c r="B83" t="s">
        <v>664</v>
      </c>
      <c r="C83" t="s">
        <v>3129</v>
      </c>
      <c r="D83" t="s">
        <v>422</v>
      </c>
      <c r="E83">
        <v>28712.42</v>
      </c>
      <c r="F83">
        <v>1471.85</v>
      </c>
      <c r="G83">
        <v>96.927446499699798</v>
      </c>
      <c r="H83">
        <f>(Table2[[#This Row],[1Y Return vs Nifty]]-AVERAGE(Table2[1Y Return vs Nifty]))/_xlfn.STDEV.P(Table2[1Y Return vs Nifty])</f>
        <v>1.1828315852653049</v>
      </c>
      <c r="I83">
        <v>-2.33416787775937</v>
      </c>
      <c r="J83">
        <f>(Table2[[#This Row],[1M Return vs Nifty]]-AVERAGE(Table2[1M Return vs Nifty]))/_xlfn.STDEV.P(Table2[1M Return vs Nifty])</f>
        <v>-8.2875042686405692E-2</v>
      </c>
      <c r="K83">
        <v>47.394070581067901</v>
      </c>
      <c r="L83">
        <f>(Table2[[#This Row],[6M Return vs Nifty]]-AVERAGE(Table2[6M Return vs Nifty]))/_xlfn.STDEV.P(Table2[6M Return vs Nifty])</f>
        <v>1.2386764549018285</v>
      </c>
      <c r="M83">
        <v>-0.72545652140567096</v>
      </c>
      <c r="N83">
        <f>(Table2[[#This Row],[1W Return vs Nifty]]-AVERAGE(Table2[1W Return vs Nifty]))/_xlfn.STDEV.P(Table2[1W Return vs Nifty])</f>
        <v>-0.42752318830471281</v>
      </c>
      <c r="O83">
        <v>1430.18</v>
      </c>
      <c r="P83">
        <v>1378.63251650808</v>
      </c>
      <c r="Q83">
        <v>1130.0827624567801</v>
      </c>
      <c r="R83">
        <v>24.692187955044901</v>
      </c>
      <c r="S83" s="1">
        <f>(Table2[[#This Row],[Close Price]]-Table2[[#This Row],[20D EMA]])/Table2[[#This Row],[20D EMA]]</f>
        <v>2.9136192647079281E-2</v>
      </c>
      <c r="T83" s="1">
        <f>(Table2[[#This Row],[Close Price]]-Table2[[#This Row],[50D EMA]])/Table2[[#This Row],[50D EMA]]</f>
        <v>6.7615903713071579E-2</v>
      </c>
      <c r="U83" s="1">
        <f>(Table2[[#This Row],[Close Price]]-Table2[[#This Row],[200D EMA]])/Table2[[#This Row],[200D EMA]]</f>
        <v>0.30242673271134929</v>
      </c>
      <c r="V83">
        <v>0.93901488529926203</v>
      </c>
      <c r="W83">
        <v>1380</v>
      </c>
      <c r="X83">
        <v>1484.95</v>
      </c>
      <c r="Y83">
        <v>1344.6</v>
      </c>
      <c r="Z83">
        <v>1484.95</v>
      </c>
      <c r="AA83">
        <v>1344.6</v>
      </c>
      <c r="AB83">
        <v>1484.95</v>
      </c>
      <c r="AC83" s="1">
        <f>(Table2[[#This Row],[Close Price]]/Table2[[#This Row],[Day Low]])-1</f>
        <v>6.6557971014492789E-2</v>
      </c>
      <c r="AD83" s="1">
        <f>(Table2[[#This Row],[Day High]]/Table2[[#This Row],[Close Price]])-1</f>
        <v>8.9003634881272831E-3</v>
      </c>
      <c r="AE83" s="1">
        <f>(Table2[[#This Row],[Close Price]]/Table2[[#This Row],[Current Week Low]])-1</f>
        <v>9.4637810501264408E-2</v>
      </c>
      <c r="AF83" s="1">
        <f>(Table2[[#This Row],[Current Week High]]/Table2[[#This Row],[Close Price]])-1</f>
        <v>8.9003634881272831E-3</v>
      </c>
      <c r="AG83" s="1">
        <f>(Table2[[#This Row],[Close Price]]/Table2[[#This Row],[Current Month Low]])-1</f>
        <v>9.4637810501264408E-2</v>
      </c>
      <c r="AH83" s="1">
        <f>(Table2[[#This Row],[Current Month High]]/Table2[[#This Row],[Close Price]])-1</f>
        <v>8.9003634881272831E-3</v>
      </c>
      <c r="AI83">
        <v>13.0821754934266</v>
      </c>
      <c r="AJ83">
        <v>133.256735340728</v>
      </c>
      <c r="AK83" t="str">
        <f>IF(AND(Table2[[#This Row],[20D EMA]]&gt;Table2[[#This Row],[50D EMA]],Table2[[#This Row],[50D EMA]]&gt;Table2[[#This Row],[200D EMA]]),"Uptrend","Downtrend/NoTrend")</f>
        <v>Uptrend</v>
      </c>
      <c r="AL83">
        <v>0.28999999999999998</v>
      </c>
      <c r="AM83" t="s">
        <v>3188</v>
      </c>
      <c r="AN83">
        <v>-4.34</v>
      </c>
      <c r="AO83" t="s">
        <v>3189</v>
      </c>
      <c r="AP83">
        <v>8.1846961931584999E-2</v>
      </c>
      <c r="AQ83">
        <f>(Table2[[#This Row],[Sharpe Ratio]]-AVERAGE(Table2[Sharpe Ratio]))/_xlfn.STDEV.P(Table2[Sharpe Ratio])</f>
        <v>0.23869900830348439</v>
      </c>
      <c r="AR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2.1498088174794994</v>
      </c>
      <c r="AS83">
        <f>_xlfn.RANK.AVG(Table2[[#This Row],[1Y Return vs Nifty Z-Score]],Table2[1Y Return vs Nifty Z-Score])</f>
        <v>77</v>
      </c>
      <c r="AT83">
        <f>_xlfn.RANK.AVG(Table2[[#This Row],[6M Return vs Nifty Z-Score]],Table2[6M Return vs Nifty Z-Score])</f>
        <v>70</v>
      </c>
      <c r="AU83">
        <f>_xlfn.RANK.AVG(Table2[[#This Row],[Sharpe Ratio Z-Score]],Table2[Sharpe Ratio Z-Score])</f>
        <v>279</v>
      </c>
      <c r="AV83">
        <f>(Table2[[#This Row],[Rank 1Y]]+Table2[[#This Row],[Rank 6M]]+Table2[[#This Row],[Rank Sharpe]])/3</f>
        <v>142</v>
      </c>
    </row>
    <row r="84" spans="1:48" x14ac:dyDescent="0.3">
      <c r="A84" t="s">
        <v>301</v>
      </c>
      <c r="B84" t="s">
        <v>302</v>
      </c>
      <c r="C84" t="s">
        <v>3134</v>
      </c>
      <c r="D84" t="s">
        <v>86</v>
      </c>
      <c r="E84">
        <v>90870.215350879997</v>
      </c>
      <c r="F84">
        <v>1935.15</v>
      </c>
      <c r="G84">
        <v>139.40218750814401</v>
      </c>
      <c r="H84">
        <f>(Table2[[#This Row],[1Y Return vs Nifty]]-AVERAGE(Table2[1Y Return vs Nifty]))/_xlfn.STDEV.P(Table2[1Y Return vs Nifty])</f>
        <v>1.8965120293702309</v>
      </c>
      <c r="I84">
        <v>5.9331681232260296</v>
      </c>
      <c r="J84">
        <f>(Table2[[#This Row],[1M Return vs Nifty]]-AVERAGE(Table2[1M Return vs Nifty]))/_xlfn.STDEV.P(Table2[1M Return vs Nifty])</f>
        <v>0.82105576861786755</v>
      </c>
      <c r="K84">
        <v>10.877329627065301</v>
      </c>
      <c r="L84">
        <f>(Table2[[#This Row],[6M Return vs Nifty]]-AVERAGE(Table2[6M Return vs Nifty]))/_xlfn.STDEV.P(Table2[6M Return vs Nifty])</f>
        <v>4.6351148330591667E-2</v>
      </c>
      <c r="M84">
        <v>1.7748484153422399</v>
      </c>
      <c r="N84">
        <f>(Table2[[#This Row],[1W Return vs Nifty]]-AVERAGE(Table2[1W Return vs Nifty]))/_xlfn.STDEV.P(Table2[1W Return vs Nifty])</f>
        <v>0.26442005587685569</v>
      </c>
      <c r="O84">
        <v>1839.3</v>
      </c>
      <c r="P84">
        <v>1761.52312123452</v>
      </c>
      <c r="Q84">
        <v>1444.6572628914901</v>
      </c>
      <c r="R84">
        <v>59.0994426559133</v>
      </c>
      <c r="S84" s="1">
        <f>(Table2[[#This Row],[Close Price]]-Table2[[#This Row],[20D EMA]])/Table2[[#This Row],[20D EMA]]</f>
        <v>5.2112216604142954E-2</v>
      </c>
      <c r="T84" s="1">
        <f>(Table2[[#This Row],[Close Price]]-Table2[[#This Row],[50D EMA]])/Table2[[#This Row],[50D EMA]]</f>
        <v>9.8566335390362636E-2</v>
      </c>
      <c r="U84" s="1">
        <f>(Table2[[#This Row],[Close Price]]-Table2[[#This Row],[200D EMA]])/Table2[[#This Row],[200D EMA]]</f>
        <v>0.33952187117848692</v>
      </c>
      <c r="V84">
        <v>0.85825204482727302</v>
      </c>
      <c r="W84">
        <v>1886.05</v>
      </c>
      <c r="X84">
        <v>1984.7</v>
      </c>
      <c r="Y84">
        <v>1753.7</v>
      </c>
      <c r="Z84">
        <v>1984.7</v>
      </c>
      <c r="AA84">
        <v>1753.7</v>
      </c>
      <c r="AB84">
        <v>1984.7</v>
      </c>
      <c r="AC84" s="1">
        <f>(Table2[[#This Row],[Close Price]]/Table2[[#This Row],[Day Low]])-1</f>
        <v>2.6033244081546059E-2</v>
      </c>
      <c r="AD84" s="1">
        <f>(Table2[[#This Row],[Day High]]/Table2[[#This Row],[Close Price]])-1</f>
        <v>2.5605250238999622E-2</v>
      </c>
      <c r="AE84" s="1">
        <f>(Table2[[#This Row],[Close Price]]/Table2[[#This Row],[Current Week Low]])-1</f>
        <v>0.1034669555796317</v>
      </c>
      <c r="AF84" s="1">
        <f>(Table2[[#This Row],[Current Week High]]/Table2[[#This Row],[Close Price]])-1</f>
        <v>2.5605250238999622E-2</v>
      </c>
      <c r="AG84" s="1">
        <f>(Table2[[#This Row],[Close Price]]/Table2[[#This Row],[Current Month Low]])-1</f>
        <v>0.1034669555796317</v>
      </c>
      <c r="AH84" s="1">
        <f>(Table2[[#This Row],[Current Month High]]/Table2[[#This Row],[Close Price]])-1</f>
        <v>2.5605250238999622E-2</v>
      </c>
      <c r="AI84">
        <v>2.56052502389996</v>
      </c>
      <c r="AJ84">
        <v>179.66616084977201</v>
      </c>
      <c r="AK84" t="str">
        <f>IF(AND(Table2[[#This Row],[20D EMA]]&gt;Table2[[#This Row],[50D EMA]],Table2[[#This Row],[50D EMA]]&gt;Table2[[#This Row],[200D EMA]]),"Uptrend","Downtrend/NoTrend")</f>
        <v>Uptrend</v>
      </c>
      <c r="AL84">
        <v>0.3</v>
      </c>
      <c r="AM84" t="s">
        <v>3188</v>
      </c>
      <c r="AN84">
        <v>1.74</v>
      </c>
      <c r="AO84" t="s">
        <v>3188</v>
      </c>
      <c r="AP84">
        <v>0.16376584414978201</v>
      </c>
      <c r="AQ84">
        <f>(Table2[[#This Row],[Sharpe Ratio]]-AVERAGE(Table2[Sharpe Ratio]))/_xlfn.STDEV.P(Table2[Sharpe Ratio])</f>
        <v>1.1938369879296236</v>
      </c>
      <c r="AR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4.2221759901251694</v>
      </c>
      <c r="AS84">
        <f>_xlfn.RANK.AVG(Table2[[#This Row],[1Y Return vs Nifty Z-Score]],Table2[1Y Return vs Nifty Z-Score])</f>
        <v>46</v>
      </c>
      <c r="AT84">
        <f>_xlfn.RANK.AVG(Table2[[#This Row],[6M Return vs Nifty Z-Score]],Table2[6M Return vs Nifty Z-Score])</f>
        <v>296</v>
      </c>
      <c r="AU84">
        <f>_xlfn.RANK.AVG(Table2[[#This Row],[Sharpe Ratio Z-Score]],Table2[Sharpe Ratio Z-Score])</f>
        <v>87</v>
      </c>
      <c r="AV84">
        <f>(Table2[[#This Row],[Rank 1Y]]+Table2[[#This Row],[Rank 6M]]+Table2[[#This Row],[Rank Sharpe]])/3</f>
        <v>143</v>
      </c>
    </row>
    <row r="85" spans="1:48" x14ac:dyDescent="0.3">
      <c r="A85" t="s">
        <v>767</v>
      </c>
      <c r="B85" t="s">
        <v>768</v>
      </c>
      <c r="C85" t="s">
        <v>3141</v>
      </c>
      <c r="D85" t="s">
        <v>161</v>
      </c>
      <c r="E85">
        <v>21340.666554255</v>
      </c>
      <c r="F85">
        <v>752.45</v>
      </c>
      <c r="G85">
        <v>59.1684229849876</v>
      </c>
      <c r="H85">
        <f>(Table2[[#This Row],[1Y Return vs Nifty]]-AVERAGE(Table2[1Y Return vs Nifty]))/_xlfn.STDEV.P(Table2[1Y Return vs Nifty])</f>
        <v>0.54838682983782028</v>
      </c>
      <c r="I85">
        <v>-1.4519058548138399</v>
      </c>
      <c r="J85">
        <f>(Table2[[#This Row],[1M Return vs Nifty]]-AVERAGE(Table2[1M Return vs Nifty]))/_xlfn.STDEV.P(Table2[1M Return vs Nifty])</f>
        <v>1.3589383833702628E-2</v>
      </c>
      <c r="K85">
        <v>26.702426643390101</v>
      </c>
      <c r="L85">
        <f>(Table2[[#This Row],[6M Return vs Nifty]]-AVERAGE(Table2[6M Return vs Nifty]))/_xlfn.STDEV.P(Table2[6M Return vs Nifty])</f>
        <v>0.56306384389333286</v>
      </c>
      <c r="M85">
        <v>8.3601651836833994</v>
      </c>
      <c r="N85">
        <f>(Table2[[#This Row],[1W Return vs Nifty]]-AVERAGE(Table2[1W Return vs Nifty]))/_xlfn.STDEV.P(Table2[1W Return vs Nifty])</f>
        <v>2.0868639432916503</v>
      </c>
      <c r="O85">
        <v>717.53</v>
      </c>
      <c r="P85">
        <v>706.19978533808205</v>
      </c>
      <c r="Q85">
        <v>591.616291843049</v>
      </c>
      <c r="R85">
        <v>29.315096838431899</v>
      </c>
      <c r="S85" s="1">
        <f>(Table2[[#This Row],[Close Price]]-Table2[[#This Row],[20D EMA]])/Table2[[#This Row],[20D EMA]]</f>
        <v>4.8666954691789992E-2</v>
      </c>
      <c r="T85" s="1">
        <f>(Table2[[#This Row],[Close Price]]-Table2[[#This Row],[50D EMA]])/Table2[[#This Row],[50D EMA]]</f>
        <v>6.5491686095283122E-2</v>
      </c>
      <c r="U85" s="1">
        <f>(Table2[[#This Row],[Close Price]]-Table2[[#This Row],[200D EMA]])/Table2[[#This Row],[200D EMA]]</f>
        <v>0.27185476528360875</v>
      </c>
      <c r="V85">
        <v>0.67791199015273296</v>
      </c>
      <c r="W85">
        <v>714.3</v>
      </c>
      <c r="X85">
        <v>758.05</v>
      </c>
      <c r="Y85">
        <v>641.75</v>
      </c>
      <c r="Z85">
        <v>758.05</v>
      </c>
      <c r="AA85">
        <v>641.75</v>
      </c>
      <c r="AB85">
        <v>758.05</v>
      </c>
      <c r="AC85" s="1">
        <f>(Table2[[#This Row],[Close Price]]/Table2[[#This Row],[Day Low]])-1</f>
        <v>5.3408931821363748E-2</v>
      </c>
      <c r="AD85" s="1">
        <f>(Table2[[#This Row],[Day High]]/Table2[[#This Row],[Close Price]])-1</f>
        <v>7.4423549737523409E-3</v>
      </c>
      <c r="AE85" s="1">
        <f>(Table2[[#This Row],[Close Price]]/Table2[[#This Row],[Current Week Low]])-1</f>
        <v>0.17249707830151939</v>
      </c>
      <c r="AF85" s="1">
        <f>(Table2[[#This Row],[Current Week High]]/Table2[[#This Row],[Close Price]])-1</f>
        <v>7.4423549737523409E-3</v>
      </c>
      <c r="AG85" s="1">
        <f>(Table2[[#This Row],[Close Price]]/Table2[[#This Row],[Current Month Low]])-1</f>
        <v>0.17249707830151939</v>
      </c>
      <c r="AH85" s="1">
        <f>(Table2[[#This Row],[Current Month High]]/Table2[[#This Row],[Close Price]])-1</f>
        <v>7.4423549737523409E-3</v>
      </c>
      <c r="AI85">
        <v>12.160276430327499</v>
      </c>
      <c r="AJ85">
        <v>141.169871794871</v>
      </c>
      <c r="AK85" t="str">
        <f>IF(AND(Table2[[#This Row],[20D EMA]]&gt;Table2[[#This Row],[50D EMA]],Table2[[#This Row],[50D EMA]]&gt;Table2[[#This Row],[200D EMA]]),"Uptrend","Downtrend/NoTrend")</f>
        <v>Uptrend</v>
      </c>
      <c r="AL85">
        <v>0.25</v>
      </c>
      <c r="AM85" t="s">
        <v>3188</v>
      </c>
      <c r="AN85">
        <v>2.77</v>
      </c>
      <c r="AO85" t="s">
        <v>3188</v>
      </c>
      <c r="AP85">
        <v>0.14631563069979001</v>
      </c>
      <c r="AQ85">
        <f>(Table2[[#This Row],[Sharpe Ratio]]-AVERAGE(Table2[Sharpe Ratio]))/_xlfn.STDEV.P(Table2[Sharpe Ratio])</f>
        <v>0.9903752076006942</v>
      </c>
      <c r="AR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4.2022792084572007</v>
      </c>
      <c r="AS85">
        <f>_xlfn.RANK.AVG(Table2[[#This Row],[1Y Return vs Nifty Z-Score]],Table2[1Y Return vs Nifty Z-Score])</f>
        <v>162</v>
      </c>
      <c r="AT85">
        <f>_xlfn.RANK.AVG(Table2[[#This Row],[6M Return vs Nifty Z-Score]],Table2[6M Return vs Nifty Z-Score])</f>
        <v>157</v>
      </c>
      <c r="AU85">
        <f>_xlfn.RANK.AVG(Table2[[#This Row],[Sharpe Ratio Z-Score]],Table2[Sharpe Ratio Z-Score])</f>
        <v>112</v>
      </c>
      <c r="AV85">
        <f>(Table2[[#This Row],[Rank 1Y]]+Table2[[#This Row],[Rank 6M]]+Table2[[#This Row],[Rank Sharpe]])/3</f>
        <v>143.66666666666666</v>
      </c>
    </row>
    <row r="86" spans="1:48" x14ac:dyDescent="0.3">
      <c r="A86" t="s">
        <v>285</v>
      </c>
      <c r="B86" t="s">
        <v>286</v>
      </c>
      <c r="C86" t="s">
        <v>3128</v>
      </c>
      <c r="D86" t="s">
        <v>287</v>
      </c>
      <c r="E86">
        <v>94995.400294079998</v>
      </c>
      <c r="F86">
        <v>11653.05</v>
      </c>
      <c r="G86">
        <v>156.657950216214</v>
      </c>
      <c r="H86">
        <f>(Table2[[#This Row],[1Y Return vs Nifty]]-AVERAGE(Table2[1Y Return vs Nifty]))/_xlfn.STDEV.P(Table2[1Y Return vs Nifty])</f>
        <v>2.1864514168856561</v>
      </c>
      <c r="I86">
        <v>3.4695172622256201</v>
      </c>
      <c r="J86">
        <f>(Table2[[#This Row],[1M Return vs Nifty]]-AVERAGE(Table2[1M Return vs Nifty]))/_xlfn.STDEV.P(Table2[1M Return vs Nifty])</f>
        <v>0.55168605613864397</v>
      </c>
      <c r="K86">
        <v>28.5546113943264</v>
      </c>
      <c r="L86">
        <f>(Table2[[#This Row],[6M Return vs Nifty]]-AVERAGE(Table2[6M Return vs Nifty]))/_xlfn.STDEV.P(Table2[6M Return vs Nifty])</f>
        <v>0.62354040048879844</v>
      </c>
      <c r="M86">
        <v>2.47624030331691</v>
      </c>
      <c r="N86">
        <f>(Table2[[#This Row],[1W Return vs Nifty]]-AVERAGE(Table2[1W Return vs Nifty]))/_xlfn.STDEV.P(Table2[1W Return vs Nifty])</f>
        <v>0.45852573125862628</v>
      </c>
      <c r="O86">
        <v>11307.49</v>
      </c>
      <c r="P86">
        <v>11025.0619377003</v>
      </c>
      <c r="Q86">
        <v>8892.0710306910405</v>
      </c>
      <c r="R86">
        <v>35.918495316031098</v>
      </c>
      <c r="S86" s="1">
        <f>(Table2[[#This Row],[Close Price]]-Table2[[#This Row],[20D EMA]])/Table2[[#This Row],[20D EMA]]</f>
        <v>3.0560274649811717E-2</v>
      </c>
      <c r="T86" s="1">
        <f>(Table2[[#This Row],[Close Price]]-Table2[[#This Row],[50D EMA]])/Table2[[#This Row],[50D EMA]]</f>
        <v>5.6960048464878725E-2</v>
      </c>
      <c r="U86" s="1">
        <f>(Table2[[#This Row],[Close Price]]-Table2[[#This Row],[200D EMA]])/Table2[[#This Row],[200D EMA]]</f>
        <v>0.31049897822221867</v>
      </c>
      <c r="V86">
        <v>0.50881028428319697</v>
      </c>
      <c r="W86">
        <v>11261.95</v>
      </c>
      <c r="X86">
        <v>11755.6</v>
      </c>
      <c r="Y86">
        <v>10723</v>
      </c>
      <c r="Z86">
        <v>11755.6</v>
      </c>
      <c r="AA86">
        <v>10723</v>
      </c>
      <c r="AB86">
        <v>11755.6</v>
      </c>
      <c r="AC86" s="1">
        <f>(Table2[[#This Row],[Close Price]]/Table2[[#This Row],[Day Low]])-1</f>
        <v>3.4727556062670972E-2</v>
      </c>
      <c r="AD86" s="1">
        <f>(Table2[[#This Row],[Day High]]/Table2[[#This Row],[Close Price]])-1</f>
        <v>8.8002711736412387E-3</v>
      </c>
      <c r="AE86" s="1">
        <f>(Table2[[#This Row],[Close Price]]/Table2[[#This Row],[Current Week Low]])-1</f>
        <v>8.6734122913363798E-2</v>
      </c>
      <c r="AF86" s="1">
        <f>(Table2[[#This Row],[Current Week High]]/Table2[[#This Row],[Close Price]])-1</f>
        <v>8.8002711736412387E-3</v>
      </c>
      <c r="AG86" s="1">
        <f>(Table2[[#This Row],[Close Price]]/Table2[[#This Row],[Current Month Low]])-1</f>
        <v>8.6734122913363798E-2</v>
      </c>
      <c r="AH86" s="1">
        <f>(Table2[[#This Row],[Current Month High]]/Table2[[#This Row],[Close Price]])-1</f>
        <v>8.8002711736412387E-3</v>
      </c>
      <c r="AI86">
        <v>8.2892461630217102</v>
      </c>
      <c r="AJ86">
        <v>201.20580024813799</v>
      </c>
      <c r="AK86" t="str">
        <f>IF(AND(Table2[[#This Row],[20D EMA]]&gt;Table2[[#This Row],[50D EMA]],Table2[[#This Row],[50D EMA]]&gt;Table2[[#This Row],[200D EMA]]),"Uptrend","Downtrend/NoTrend")</f>
        <v>Uptrend</v>
      </c>
      <c r="AL86">
        <v>0.01</v>
      </c>
      <c r="AM86" t="s">
        <v>3188</v>
      </c>
      <c r="AN86">
        <v>2.48</v>
      </c>
      <c r="AO86" t="s">
        <v>3188</v>
      </c>
      <c r="AP86">
        <v>8.8606293897372998E-2</v>
      </c>
      <c r="AQ86">
        <f>(Table2[[#This Row],[Sharpe Ratio]]-AVERAGE(Table2[Sharpe Ratio]))/_xlfn.STDEV.P(Table2[Sharpe Ratio])</f>
        <v>0.31750983314150943</v>
      </c>
      <c r="AR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4.1377134379132343</v>
      </c>
      <c r="AS86">
        <f>_xlfn.RANK.AVG(Table2[[#This Row],[1Y Return vs Nifty Z-Score]],Table2[1Y Return vs Nifty Z-Score])</f>
        <v>32</v>
      </c>
      <c r="AT86">
        <f>_xlfn.RANK.AVG(Table2[[#This Row],[6M Return vs Nifty Z-Score]],Table2[6M Return vs Nifty Z-Score])</f>
        <v>145</v>
      </c>
      <c r="AU86">
        <f>_xlfn.RANK.AVG(Table2[[#This Row],[Sharpe Ratio Z-Score]],Table2[Sharpe Ratio Z-Score])</f>
        <v>260</v>
      </c>
      <c r="AV86">
        <f>(Table2[[#This Row],[Rank 1Y]]+Table2[[#This Row],[Rank 6M]]+Table2[[#This Row],[Rank Sharpe]])/3</f>
        <v>145.66666666666666</v>
      </c>
    </row>
    <row r="87" spans="1:48" x14ac:dyDescent="0.3">
      <c r="A87" t="s">
        <v>882</v>
      </c>
      <c r="B87" t="s">
        <v>883</v>
      </c>
      <c r="C87" t="s">
        <v>3133</v>
      </c>
      <c r="D87" t="s">
        <v>51</v>
      </c>
      <c r="E87">
        <v>17607.810200715001</v>
      </c>
      <c r="F87">
        <v>1163.6500000000001</v>
      </c>
      <c r="G87">
        <v>144.48608690266201</v>
      </c>
      <c r="H87">
        <f>(Table2[[#This Row],[1Y Return vs Nifty]]-AVERAGE(Table2[1Y Return vs Nifty]))/_xlfn.STDEV.P(Table2[1Y Return vs Nifty])</f>
        <v>1.981934082372109</v>
      </c>
      <c r="I87">
        <v>19.8510674466864</v>
      </c>
      <c r="J87">
        <f>(Table2[[#This Row],[1M Return vs Nifty]]-AVERAGE(Table2[1M Return vs Nifty]))/_xlfn.STDEV.P(Table2[1M Return vs Nifty])</f>
        <v>2.3428057042207264</v>
      </c>
      <c r="K87">
        <v>68.568322995017198</v>
      </c>
      <c r="L87">
        <f>(Table2[[#This Row],[6M Return vs Nifty]]-AVERAGE(Table2[6M Return vs Nifty]))/_xlfn.STDEV.P(Table2[6M Return vs Nifty])</f>
        <v>1.930046942555151</v>
      </c>
      <c r="M87">
        <v>2.2324898190766498</v>
      </c>
      <c r="N87">
        <f>(Table2[[#This Row],[1W Return vs Nifty]]-AVERAGE(Table2[1W Return vs Nifty]))/_xlfn.STDEV.P(Table2[1W Return vs Nifty])</f>
        <v>0.39106935889493849</v>
      </c>
      <c r="O87">
        <v>1122.6199999999999</v>
      </c>
      <c r="P87">
        <v>1020.07918961428</v>
      </c>
      <c r="Q87">
        <v>770.58509458219498</v>
      </c>
      <c r="R87">
        <v>40.6966821965066</v>
      </c>
      <c r="S87" s="1">
        <f>(Table2[[#This Row],[Close Price]]-Table2[[#This Row],[20D EMA]])/Table2[[#This Row],[20D EMA]]</f>
        <v>3.6548431348096599E-2</v>
      </c>
      <c r="T87" s="1">
        <f>(Table2[[#This Row],[Close Price]]-Table2[[#This Row],[50D EMA]])/Table2[[#This Row],[50D EMA]]</f>
        <v>0.14074476947226824</v>
      </c>
      <c r="U87" s="1">
        <f>(Table2[[#This Row],[Close Price]]-Table2[[#This Row],[200D EMA]])/Table2[[#This Row],[200D EMA]]</f>
        <v>0.51008630738039606</v>
      </c>
      <c r="V87">
        <v>0.338713022780739</v>
      </c>
      <c r="W87">
        <v>1129.7</v>
      </c>
      <c r="X87">
        <v>1189</v>
      </c>
      <c r="Y87">
        <v>1060.0999999999999</v>
      </c>
      <c r="Z87">
        <v>1189</v>
      </c>
      <c r="AA87">
        <v>1060.0999999999999</v>
      </c>
      <c r="AB87">
        <v>1189</v>
      </c>
      <c r="AC87" s="1">
        <f>(Table2[[#This Row],[Close Price]]/Table2[[#This Row],[Day Low]])-1</f>
        <v>3.0052226254758008E-2</v>
      </c>
      <c r="AD87" s="1">
        <f>(Table2[[#This Row],[Day High]]/Table2[[#This Row],[Close Price]])-1</f>
        <v>2.1784900958191855E-2</v>
      </c>
      <c r="AE87" s="1">
        <f>(Table2[[#This Row],[Close Price]]/Table2[[#This Row],[Current Week Low]])-1</f>
        <v>9.7679464201490651E-2</v>
      </c>
      <c r="AF87" s="1">
        <f>(Table2[[#This Row],[Current Week High]]/Table2[[#This Row],[Close Price]])-1</f>
        <v>2.1784900958191855E-2</v>
      </c>
      <c r="AG87" s="1">
        <f>(Table2[[#This Row],[Close Price]]/Table2[[#This Row],[Current Month Low]])-1</f>
        <v>9.7679464201490651E-2</v>
      </c>
      <c r="AH87" s="1">
        <f>(Table2[[#This Row],[Current Month High]]/Table2[[#This Row],[Close Price]])-1</f>
        <v>2.1784900958191855E-2</v>
      </c>
      <c r="AI87">
        <v>7.1756971597989097</v>
      </c>
      <c r="AJ87">
        <v>265.06666666666598</v>
      </c>
      <c r="AK87" t="str">
        <f>IF(AND(Table2[[#This Row],[20D EMA]]&gt;Table2[[#This Row],[50D EMA]],Table2[[#This Row],[50D EMA]]&gt;Table2[[#This Row],[200D EMA]]),"Uptrend","Downtrend/NoTrend")</f>
        <v>Uptrend</v>
      </c>
      <c r="AL87">
        <v>0.39</v>
      </c>
      <c r="AM87" t="s">
        <v>3188</v>
      </c>
      <c r="AN87">
        <v>-3.52</v>
      </c>
      <c r="AO87" t="s">
        <v>3189</v>
      </c>
      <c r="AP87">
        <v>5.712581316695E-2</v>
      </c>
      <c r="AQ87">
        <f>(Table2[[#This Row],[Sharpe Ratio]]-AVERAGE(Table2[Sharpe Ratio]))/_xlfn.STDEV.P(Table2[Sharpe Ratio])</f>
        <v>-4.9538665914263105E-2</v>
      </c>
      <c r="AR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6.5963174221286618</v>
      </c>
      <c r="AS87">
        <f>_xlfn.RANK.AVG(Table2[[#This Row],[1Y Return vs Nifty Z-Score]],Table2[1Y Return vs Nifty Z-Score])</f>
        <v>43</v>
      </c>
      <c r="AT87">
        <f>_xlfn.RANK.AVG(Table2[[#This Row],[6M Return vs Nifty Z-Score]],Table2[6M Return vs Nifty Z-Score])</f>
        <v>39</v>
      </c>
      <c r="AU87">
        <f>_xlfn.RANK.AVG(Table2[[#This Row],[Sharpe Ratio Z-Score]],Table2[Sharpe Ratio Z-Score])</f>
        <v>355</v>
      </c>
      <c r="AV87">
        <f>(Table2[[#This Row],[Rank 1Y]]+Table2[[#This Row],[Rank 6M]]+Table2[[#This Row],[Rank Sharpe]])/3</f>
        <v>145.66666666666666</v>
      </c>
    </row>
    <row r="88" spans="1:48" x14ac:dyDescent="0.3">
      <c r="A88" t="s">
        <v>1013</v>
      </c>
      <c r="B88" t="s">
        <v>1014</v>
      </c>
      <c r="C88" t="s">
        <v>3135</v>
      </c>
      <c r="D88" t="s">
        <v>190</v>
      </c>
      <c r="E88">
        <v>14035.6827457049</v>
      </c>
      <c r="F88">
        <v>577.95000000000005</v>
      </c>
      <c r="G88">
        <v>48.928106088340002</v>
      </c>
      <c r="H88">
        <f>(Table2[[#This Row],[1Y Return vs Nifty]]-AVERAGE(Table2[1Y Return vs Nifty]))/_xlfn.STDEV.P(Table2[1Y Return vs Nifty])</f>
        <v>0.37632424070698373</v>
      </c>
      <c r="I88">
        <v>-8.4695336685711803E-2</v>
      </c>
      <c r="J88">
        <f>(Table2[[#This Row],[1M Return vs Nifty]]-AVERAGE(Table2[1M Return vs Nifty]))/_xlfn.STDEV.P(Table2[1M Return vs Nifty])</f>
        <v>0.16307692283393072</v>
      </c>
      <c r="K88">
        <v>27.423836599044702</v>
      </c>
      <c r="L88">
        <f>(Table2[[#This Row],[6M Return vs Nifty]]-AVERAGE(Table2[6M Return vs Nifty]))/_xlfn.STDEV.P(Table2[6M Return vs Nifty])</f>
        <v>0.58661894010585869</v>
      </c>
      <c r="M88">
        <v>-3.3306240906353302</v>
      </c>
      <c r="N88">
        <f>(Table2[[#This Row],[1W Return vs Nifty]]-AVERAGE(Table2[1W Return vs Nifty]))/_xlfn.STDEV.P(Table2[1W Return vs Nifty])</f>
        <v>-1.1484864888187767</v>
      </c>
      <c r="O88">
        <v>577.29999999999995</v>
      </c>
      <c r="P88">
        <v>553.60132301477495</v>
      </c>
      <c r="Q88">
        <v>467.44070295498801</v>
      </c>
      <c r="R88">
        <v>55.816025415835803</v>
      </c>
      <c r="S88" s="1">
        <f>(Table2[[#This Row],[Close Price]]-Table2[[#This Row],[20D EMA]])/Table2[[#This Row],[20D EMA]]</f>
        <v>1.1259310583753524E-3</v>
      </c>
      <c r="T88" s="1">
        <f>(Table2[[#This Row],[Close Price]]-Table2[[#This Row],[50D EMA]])/Table2[[#This Row],[50D EMA]]</f>
        <v>4.3982331640083999E-2</v>
      </c>
      <c r="U88" s="1">
        <f>(Table2[[#This Row],[Close Price]]-Table2[[#This Row],[200D EMA]])/Table2[[#This Row],[200D EMA]]</f>
        <v>0.23641350944924766</v>
      </c>
      <c r="V88">
        <v>0.65612451144499595</v>
      </c>
      <c r="W88">
        <v>565</v>
      </c>
      <c r="X88">
        <v>586.95000000000005</v>
      </c>
      <c r="Y88">
        <v>552.45000000000005</v>
      </c>
      <c r="Z88">
        <v>602.1</v>
      </c>
      <c r="AA88">
        <v>552.45000000000005</v>
      </c>
      <c r="AB88">
        <v>614.9</v>
      </c>
      <c r="AC88" s="1">
        <f>(Table2[[#This Row],[Close Price]]/Table2[[#This Row],[Day Low]])-1</f>
        <v>2.2920353982300856E-2</v>
      </c>
      <c r="AD88" s="1">
        <f>(Table2[[#This Row],[Day High]]/Table2[[#This Row],[Close Price]])-1</f>
        <v>1.5572281339216287E-2</v>
      </c>
      <c r="AE88" s="1">
        <f>(Table2[[#This Row],[Close Price]]/Table2[[#This Row],[Current Week Low]])-1</f>
        <v>4.6158023350529431E-2</v>
      </c>
      <c r="AF88" s="1">
        <f>(Table2[[#This Row],[Current Week High]]/Table2[[#This Row],[Close Price]])-1</f>
        <v>4.1785621593563471E-2</v>
      </c>
      <c r="AG88" s="1">
        <f>(Table2[[#This Row],[Close Price]]/Table2[[#This Row],[Current Month Low]])-1</f>
        <v>4.6158023350529431E-2</v>
      </c>
      <c r="AH88" s="1">
        <f>(Table2[[#This Row],[Current Month High]]/Table2[[#This Row],[Close Price]])-1</f>
        <v>6.3932866164893021E-2</v>
      </c>
      <c r="AI88">
        <v>12.8125270352106</v>
      </c>
      <c r="AJ88">
        <v>84.648562300319497</v>
      </c>
      <c r="AK88" t="str">
        <f>IF(AND(Table2[[#This Row],[20D EMA]]&gt;Table2[[#This Row],[50D EMA]],Table2[[#This Row],[50D EMA]]&gt;Table2[[#This Row],[200D EMA]]),"Uptrend","Downtrend/NoTrend")</f>
        <v>Uptrend</v>
      </c>
      <c r="AL88">
        <v>0.17</v>
      </c>
      <c r="AM88" t="s">
        <v>3188</v>
      </c>
      <c r="AN88">
        <v>3.28</v>
      </c>
      <c r="AO88" t="s">
        <v>3188</v>
      </c>
      <c r="AP88">
        <v>0.16531264690030001</v>
      </c>
      <c r="AQ88">
        <f>(Table2[[#This Row],[Sharpe Ratio]]-AVERAGE(Table2[Sharpe Ratio]))/_xlfn.STDEV.P(Table2[Sharpe Ratio])</f>
        <v>1.21187202471241</v>
      </c>
      <c r="AR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1.1894056395404062</v>
      </c>
      <c r="AS88">
        <f>_xlfn.RANK.AVG(Table2[[#This Row],[1Y Return vs Nifty Z-Score]],Table2[1Y Return vs Nifty Z-Score])</f>
        <v>203</v>
      </c>
      <c r="AT88">
        <f>_xlfn.RANK.AVG(Table2[[#This Row],[6M Return vs Nifty Z-Score]],Table2[6M Return vs Nifty Z-Score])</f>
        <v>152</v>
      </c>
      <c r="AU88">
        <f>_xlfn.RANK.AVG(Table2[[#This Row],[Sharpe Ratio Z-Score]],Table2[Sharpe Ratio Z-Score])</f>
        <v>85</v>
      </c>
      <c r="AV88">
        <f>(Table2[[#This Row],[Rank 1Y]]+Table2[[#This Row],[Rank 6M]]+Table2[[#This Row],[Rank Sharpe]])/3</f>
        <v>146.66666666666666</v>
      </c>
    </row>
    <row r="89" spans="1:48" x14ac:dyDescent="0.3">
      <c r="A89" t="s">
        <v>507</v>
      </c>
      <c r="B89" t="s">
        <v>508</v>
      </c>
      <c r="C89" t="s">
        <v>3135</v>
      </c>
      <c r="D89" t="s">
        <v>509</v>
      </c>
      <c r="E89">
        <v>42704</v>
      </c>
      <c r="F89">
        <v>519.35</v>
      </c>
      <c r="G89">
        <v>65.615581323382003</v>
      </c>
      <c r="H89">
        <f>(Table2[[#This Row],[1Y Return vs Nifty]]-AVERAGE(Table2[1Y Return vs Nifty]))/_xlfn.STDEV.P(Table2[1Y Return vs Nifty])</f>
        <v>0.65671499657685584</v>
      </c>
      <c r="I89">
        <v>3.3502003812028498</v>
      </c>
      <c r="J89">
        <f>(Table2[[#This Row],[1M Return vs Nifty]]-AVERAGE(Table2[1M Return vs Nifty]))/_xlfn.STDEV.P(Table2[1M Return vs Nifty])</f>
        <v>0.53864023278607265</v>
      </c>
      <c r="K89">
        <v>24.881283707594601</v>
      </c>
      <c r="L89">
        <f>(Table2[[#This Row],[6M Return vs Nifty]]-AVERAGE(Table2[6M Return vs Nifty]))/_xlfn.STDEV.P(Table2[6M Return vs Nifty])</f>
        <v>0.503600848223277</v>
      </c>
      <c r="M89">
        <v>1.2033772915866201</v>
      </c>
      <c r="N89">
        <f>(Table2[[#This Row],[1W Return vs Nifty]]-AVERAGE(Table2[1W Return vs Nifty]))/_xlfn.STDEV.P(Table2[1W Return vs Nifty])</f>
        <v>0.10626911295952053</v>
      </c>
      <c r="O89">
        <v>491.34</v>
      </c>
      <c r="P89">
        <v>494.91076465216798</v>
      </c>
      <c r="Q89">
        <v>440.297914064113</v>
      </c>
      <c r="R89">
        <v>61.425098397000397</v>
      </c>
      <c r="S89" s="1">
        <f>(Table2[[#This Row],[Close Price]]-Table2[[#This Row],[20D EMA]])/Table2[[#This Row],[20D EMA]]</f>
        <v>5.7007367606952519E-2</v>
      </c>
      <c r="T89" s="1">
        <f>(Table2[[#This Row],[Close Price]]-Table2[[#This Row],[50D EMA]])/Table2[[#This Row],[50D EMA]]</f>
        <v>4.938109472120366E-2</v>
      </c>
      <c r="U89" s="1">
        <f>(Table2[[#This Row],[Close Price]]-Table2[[#This Row],[200D EMA]])/Table2[[#This Row],[200D EMA]]</f>
        <v>0.17954226765738443</v>
      </c>
      <c r="V89">
        <v>1.6755820091818501</v>
      </c>
      <c r="W89">
        <v>494.15</v>
      </c>
      <c r="X89">
        <v>523.5</v>
      </c>
      <c r="Y89">
        <v>473.85</v>
      </c>
      <c r="Z89">
        <v>523.5</v>
      </c>
      <c r="AA89">
        <v>473.85</v>
      </c>
      <c r="AB89">
        <v>523.5</v>
      </c>
      <c r="AC89" s="1">
        <f>(Table2[[#This Row],[Close Price]]/Table2[[#This Row],[Day Low]])-1</f>
        <v>5.0996660932915105E-2</v>
      </c>
      <c r="AD89" s="1">
        <f>(Table2[[#This Row],[Day High]]/Table2[[#This Row],[Close Price]])-1</f>
        <v>7.9907576778666112E-3</v>
      </c>
      <c r="AE89" s="1">
        <f>(Table2[[#This Row],[Close Price]]/Table2[[#This Row],[Current Week Low]])-1</f>
        <v>9.6021947873799807E-2</v>
      </c>
      <c r="AF89" s="1">
        <f>(Table2[[#This Row],[Current Week High]]/Table2[[#This Row],[Close Price]])-1</f>
        <v>7.9907576778666112E-3</v>
      </c>
      <c r="AG89" s="1">
        <f>(Table2[[#This Row],[Close Price]]/Table2[[#This Row],[Current Month Low]])-1</f>
        <v>9.6021947873799807E-2</v>
      </c>
      <c r="AH89" s="1">
        <f>(Table2[[#This Row],[Current Month High]]/Table2[[#This Row],[Close Price]])-1</f>
        <v>7.9907576778666112E-3</v>
      </c>
      <c r="AI89">
        <v>19.4473861557716</v>
      </c>
      <c r="AJ89">
        <v>114.87381050889501</v>
      </c>
      <c r="AK89" t="str">
        <f>IF(AND(Table2[[#This Row],[20D EMA]]&gt;Table2[[#This Row],[50D EMA]],Table2[[#This Row],[50D EMA]]&gt;Table2[[#This Row],[200D EMA]]),"Uptrend","Downtrend/NoTrend")</f>
        <v>Downtrend/NoTrend</v>
      </c>
      <c r="AL89">
        <v>-0.09</v>
      </c>
      <c r="AM89" t="s">
        <v>3189</v>
      </c>
      <c r="AN89">
        <v>11.38</v>
      </c>
      <c r="AO89" t="s">
        <v>3188</v>
      </c>
      <c r="AP89">
        <v>0.140011330339536</v>
      </c>
      <c r="AQ89">
        <f>(Table2[[#This Row],[Sharpe Ratio]]-AVERAGE(Table2[Sharpe Ratio]))/_xlfn.STDEV.P(Table2[Sharpe Ratio])</f>
        <v>0.91686985027647316</v>
      </c>
      <c r="AR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9">
        <f>_xlfn.RANK.AVG(Table2[[#This Row],[1Y Return vs Nifty Z-Score]],Table2[1Y Return vs Nifty Z-Score])</f>
        <v>142</v>
      </c>
      <c r="AT89">
        <f>_xlfn.RANK.AVG(Table2[[#This Row],[6M Return vs Nifty Z-Score]],Table2[6M Return vs Nifty Z-Score])</f>
        <v>174</v>
      </c>
      <c r="AU89">
        <f>_xlfn.RANK.AVG(Table2[[#This Row],[Sharpe Ratio Z-Score]],Table2[Sharpe Ratio Z-Score])</f>
        <v>126</v>
      </c>
      <c r="AV89">
        <f>(Table2[[#This Row],[Rank 1Y]]+Table2[[#This Row],[Rank 6M]]+Table2[[#This Row],[Rank Sharpe]])/3</f>
        <v>147.33333333333334</v>
      </c>
    </row>
    <row r="90" spans="1:48" x14ac:dyDescent="0.3">
      <c r="A90" t="s">
        <v>272</v>
      </c>
      <c r="B90" t="s">
        <v>273</v>
      </c>
      <c r="C90" t="s">
        <v>3133</v>
      </c>
      <c r="D90" t="s">
        <v>51</v>
      </c>
      <c r="E90">
        <v>100271.7035604</v>
      </c>
      <c r="F90">
        <v>2286.0500000000002</v>
      </c>
      <c r="G90">
        <v>70.850596535260806</v>
      </c>
      <c r="H90">
        <f>(Table2[[#This Row],[1Y Return vs Nifty]]-AVERAGE(Table2[1Y Return vs Nifty]))/_xlfn.STDEV.P(Table2[1Y Return vs Nifty])</f>
        <v>0.74467616814861282</v>
      </c>
      <c r="I90">
        <v>-0.15784968365405899</v>
      </c>
      <c r="J90">
        <f>(Table2[[#This Row],[1M Return vs Nifty]]-AVERAGE(Table2[1M Return vs Nifty]))/_xlfn.STDEV.P(Table2[1M Return vs Nifty])</f>
        <v>0.15507840091615083</v>
      </c>
      <c r="K90">
        <v>32.044461383523597</v>
      </c>
      <c r="L90">
        <f>(Table2[[#This Row],[6M Return vs Nifty]]-AVERAGE(Table2[6M Return vs Nifty]))/_xlfn.STDEV.P(Table2[6M Return vs Nifty])</f>
        <v>0.73748913604267818</v>
      </c>
      <c r="M90">
        <v>4.90072511051667</v>
      </c>
      <c r="N90">
        <f>(Table2[[#This Row],[1W Return vs Nifty]]-AVERAGE(Table2[1W Return vs Nifty]))/_xlfn.STDEV.P(Table2[1W Return vs Nifty])</f>
        <v>1.1294862442369953</v>
      </c>
      <c r="O90">
        <v>2205.13</v>
      </c>
      <c r="P90">
        <v>2121.8088344787802</v>
      </c>
      <c r="Q90">
        <v>1756.68518292876</v>
      </c>
      <c r="R90">
        <v>48.951743920139101</v>
      </c>
      <c r="S90" s="1">
        <f>(Table2[[#This Row],[Close Price]]-Table2[[#This Row],[20D EMA]])/Table2[[#This Row],[20D EMA]]</f>
        <v>3.6696249200727428E-2</v>
      </c>
      <c r="T90" s="1">
        <f>(Table2[[#This Row],[Close Price]]-Table2[[#This Row],[50D EMA]])/Table2[[#This Row],[50D EMA]]</f>
        <v>7.740620307180765E-2</v>
      </c>
      <c r="U90" s="1">
        <f>(Table2[[#This Row],[Close Price]]-Table2[[#This Row],[200D EMA]])/Table2[[#This Row],[200D EMA]]</f>
        <v>0.30134301935004587</v>
      </c>
      <c r="V90">
        <v>0.77609136824630898</v>
      </c>
      <c r="W90">
        <v>2221.5500000000002</v>
      </c>
      <c r="X90">
        <v>2298</v>
      </c>
      <c r="Y90">
        <v>2140</v>
      </c>
      <c r="Z90">
        <v>2298</v>
      </c>
      <c r="AA90">
        <v>2140</v>
      </c>
      <c r="AB90">
        <v>2298</v>
      </c>
      <c r="AC90" s="1">
        <f>(Table2[[#This Row],[Close Price]]/Table2[[#This Row],[Day Low]])-1</f>
        <v>2.9033782719272594E-2</v>
      </c>
      <c r="AD90" s="1">
        <f>(Table2[[#This Row],[Day High]]/Table2[[#This Row],[Close Price]])-1</f>
        <v>5.2273572319065931E-3</v>
      </c>
      <c r="AE90" s="1">
        <f>(Table2[[#This Row],[Close Price]]/Table2[[#This Row],[Current Week Low]])-1</f>
        <v>6.8247663551401994E-2</v>
      </c>
      <c r="AF90" s="1">
        <f>(Table2[[#This Row],[Current Week High]]/Table2[[#This Row],[Close Price]])-1</f>
        <v>5.2273572319065931E-3</v>
      </c>
      <c r="AG90" s="1">
        <f>(Table2[[#This Row],[Close Price]]/Table2[[#This Row],[Current Month Low]])-1</f>
        <v>6.8247663551401994E-2</v>
      </c>
      <c r="AH90" s="1">
        <f>(Table2[[#This Row],[Current Month High]]/Table2[[#This Row],[Close Price]])-1</f>
        <v>5.2273572319065931E-3</v>
      </c>
      <c r="AI90">
        <v>1.13514577546423</v>
      </c>
      <c r="AJ90">
        <v>103.566340160284</v>
      </c>
      <c r="AK90" t="str">
        <f>IF(AND(Table2[[#This Row],[20D EMA]]&gt;Table2[[#This Row],[50D EMA]],Table2[[#This Row],[50D EMA]]&gt;Table2[[#This Row],[200D EMA]]),"Uptrend","Downtrend/NoTrend")</f>
        <v>Uptrend</v>
      </c>
      <c r="AL90">
        <v>0.1</v>
      </c>
      <c r="AM90" t="s">
        <v>3188</v>
      </c>
      <c r="AN90">
        <v>6.24</v>
      </c>
      <c r="AO90" t="s">
        <v>3188</v>
      </c>
      <c r="AP90">
        <v>0.11165941219120901</v>
      </c>
      <c r="AQ90">
        <f>(Table2[[#This Row],[Sharpe Ratio]]-AVERAGE(Table2[Sharpe Ratio]))/_xlfn.STDEV.P(Table2[Sharpe Ratio])</f>
        <v>0.58629900890941011</v>
      </c>
      <c r="AR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3.3530289582538471</v>
      </c>
      <c r="AS90">
        <f>_xlfn.RANK.AVG(Table2[[#This Row],[1Y Return vs Nifty Z-Score]],Table2[1Y Return vs Nifty Z-Score])</f>
        <v>129</v>
      </c>
      <c r="AT90">
        <f>_xlfn.RANK.AVG(Table2[[#This Row],[6M Return vs Nifty Z-Score]],Table2[6M Return vs Nifty Z-Score])</f>
        <v>127</v>
      </c>
      <c r="AU90">
        <f>_xlfn.RANK.AVG(Table2[[#This Row],[Sharpe Ratio Z-Score]],Table2[Sharpe Ratio Z-Score])</f>
        <v>197</v>
      </c>
      <c r="AV90">
        <f>(Table2[[#This Row],[Rank 1Y]]+Table2[[#This Row],[Rank 6M]]+Table2[[#This Row],[Rank Sharpe]])/3</f>
        <v>151</v>
      </c>
    </row>
    <row r="91" spans="1:48" x14ac:dyDescent="0.3">
      <c r="A91" t="s">
        <v>786</v>
      </c>
      <c r="B91" t="s">
        <v>787</v>
      </c>
      <c r="C91" t="s">
        <v>3141</v>
      </c>
      <c r="D91" t="s">
        <v>788</v>
      </c>
      <c r="E91">
        <v>20853.466657125002</v>
      </c>
      <c r="F91">
        <v>500.2</v>
      </c>
      <c r="G91">
        <v>39.5397117795846</v>
      </c>
      <c r="H91">
        <f>(Table2[[#This Row],[1Y Return vs Nifty]]-AVERAGE(Table2[1Y Return vs Nifty]))/_xlfn.STDEV.P(Table2[1Y Return vs Nifty])</f>
        <v>0.21857605294587046</v>
      </c>
      <c r="I91">
        <v>-7.0739937410237701</v>
      </c>
      <c r="J91">
        <f>(Table2[[#This Row],[1M Return vs Nifty]]-AVERAGE(Table2[1M Return vs Nifty]))/_xlfn.STDEV.P(Table2[1M Return vs Nifty])</f>
        <v>-0.60111630414123129</v>
      </c>
      <c r="K91">
        <v>21.456742642353699</v>
      </c>
      <c r="L91">
        <f>(Table2[[#This Row],[6M Return vs Nifty]]-AVERAGE(Table2[6M Return vs Nifty]))/_xlfn.STDEV.P(Table2[6M Return vs Nifty])</f>
        <v>0.39178454510295174</v>
      </c>
      <c r="M91">
        <v>7.5052822649509701E-2</v>
      </c>
      <c r="N91">
        <f>(Table2[[#This Row],[1W Return vs Nifty]]-AVERAGE(Table2[1W Return vs Nifty]))/_xlfn.STDEV.P(Table2[1W Return vs Nifty])</f>
        <v>-0.20598739705692393</v>
      </c>
      <c r="O91">
        <v>515.27</v>
      </c>
      <c r="P91">
        <v>541.48003064089596</v>
      </c>
      <c r="Q91">
        <v>487.73069714775397</v>
      </c>
      <c r="R91">
        <v>27.527716019827299</v>
      </c>
      <c r="S91" s="1">
        <f>(Table2[[#This Row],[Close Price]]-Table2[[#This Row],[20D EMA]])/Table2[[#This Row],[20D EMA]]</f>
        <v>-2.9246802647155849E-2</v>
      </c>
      <c r="T91" s="1">
        <f>(Table2[[#This Row],[Close Price]]-Table2[[#This Row],[50D EMA]])/Table2[[#This Row],[50D EMA]]</f>
        <v>-7.6235554969657726E-2</v>
      </c>
      <c r="U91" s="1">
        <f>(Table2[[#This Row],[Close Price]]-Table2[[#This Row],[200D EMA]])/Table2[[#This Row],[200D EMA]]</f>
        <v>2.5565958684098462E-2</v>
      </c>
      <c r="V91">
        <v>0.70027648714171098</v>
      </c>
      <c r="W91">
        <v>493</v>
      </c>
      <c r="X91">
        <v>507.8</v>
      </c>
      <c r="Y91">
        <v>456.45</v>
      </c>
      <c r="Z91">
        <v>507.8</v>
      </c>
      <c r="AA91">
        <v>456.45</v>
      </c>
      <c r="AB91">
        <v>522.04999999999995</v>
      </c>
      <c r="AC91" s="1">
        <f>(Table2[[#This Row],[Close Price]]/Table2[[#This Row],[Day Low]])-1</f>
        <v>1.4604462474645086E-2</v>
      </c>
      <c r="AD91" s="1">
        <f>(Table2[[#This Row],[Day High]]/Table2[[#This Row],[Close Price]])-1</f>
        <v>1.5193922431027573E-2</v>
      </c>
      <c r="AE91" s="1">
        <f>(Table2[[#This Row],[Close Price]]/Table2[[#This Row],[Current Week Low]])-1</f>
        <v>9.5848395224011451E-2</v>
      </c>
      <c r="AF91" s="1">
        <f>(Table2[[#This Row],[Current Week High]]/Table2[[#This Row],[Close Price]])-1</f>
        <v>1.5193922431027573E-2</v>
      </c>
      <c r="AG91" s="1">
        <f>(Table2[[#This Row],[Close Price]]/Table2[[#This Row],[Current Month Low]])-1</f>
        <v>9.5848395224011451E-2</v>
      </c>
      <c r="AH91" s="1">
        <f>(Table2[[#This Row],[Current Month High]]/Table2[[#This Row],[Close Price]])-1</f>
        <v>4.3682526989204273E-2</v>
      </c>
      <c r="AI91">
        <v>49.560175929628102</v>
      </c>
      <c r="AJ91">
        <v>87.481259370314802</v>
      </c>
      <c r="AK91" t="str">
        <f>IF(AND(Table2[[#This Row],[20D EMA]]&gt;Table2[[#This Row],[50D EMA]],Table2[[#This Row],[50D EMA]]&gt;Table2[[#This Row],[200D EMA]]),"Uptrend","Downtrend/NoTrend")</f>
        <v>Downtrend/NoTrend</v>
      </c>
      <c r="AL91">
        <v>-0.26</v>
      </c>
      <c r="AM91" t="s">
        <v>3189</v>
      </c>
      <c r="AN91">
        <v>-5.48</v>
      </c>
      <c r="AO91" t="s">
        <v>3189</v>
      </c>
      <c r="AP91">
        <v>0.23624858548527</v>
      </c>
      <c r="AQ91">
        <f>(Table2[[#This Row],[Sharpe Ratio]]-AVERAGE(Table2[Sharpe Ratio]))/_xlfn.STDEV.P(Table2[Sharpe Ratio])</f>
        <v>2.0389537332062511</v>
      </c>
      <c r="AR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1">
        <f>_xlfn.RANK.AVG(Table2[[#This Row],[1Y Return vs Nifty Z-Score]],Table2[1Y Return vs Nifty Z-Score])</f>
        <v>235</v>
      </c>
      <c r="AT91">
        <f>_xlfn.RANK.AVG(Table2[[#This Row],[6M Return vs Nifty Z-Score]],Table2[6M Return vs Nifty Z-Score])</f>
        <v>203</v>
      </c>
      <c r="AU91">
        <f>_xlfn.RANK.AVG(Table2[[#This Row],[Sharpe Ratio Z-Score]],Table2[Sharpe Ratio Z-Score])</f>
        <v>16</v>
      </c>
      <c r="AV91">
        <f>(Table2[[#This Row],[Rank 1Y]]+Table2[[#This Row],[Rank 6M]]+Table2[[#This Row],[Rank Sharpe]])/3</f>
        <v>151.33333333333334</v>
      </c>
    </row>
    <row r="92" spans="1:48" x14ac:dyDescent="0.3">
      <c r="A92" t="s">
        <v>974</v>
      </c>
      <c r="B92" t="s">
        <v>975</v>
      </c>
      <c r="C92" t="s">
        <v>3141</v>
      </c>
      <c r="D92" t="s">
        <v>161</v>
      </c>
      <c r="E92">
        <v>15164.9472694</v>
      </c>
      <c r="F92">
        <v>655.55</v>
      </c>
      <c r="G92">
        <v>43.882244390628202</v>
      </c>
      <c r="H92">
        <f>(Table2[[#This Row],[1Y Return vs Nifty]]-AVERAGE(Table2[1Y Return vs Nifty]))/_xlfn.STDEV.P(Table2[1Y Return vs Nifty])</f>
        <v>0.29154131485938251</v>
      </c>
      <c r="I92">
        <v>3.8711689062259902</v>
      </c>
      <c r="J92">
        <f>(Table2[[#This Row],[1M Return vs Nifty]]-AVERAGE(Table2[1M Return vs Nifty]))/_xlfn.STDEV.P(Table2[1M Return vs Nifty])</f>
        <v>0.59560168946716419</v>
      </c>
      <c r="K92">
        <v>20.608877668821702</v>
      </c>
      <c r="L92">
        <f>(Table2[[#This Row],[6M Return vs Nifty]]-AVERAGE(Table2[6M Return vs Nifty]))/_xlfn.STDEV.P(Table2[6M Return vs Nifty])</f>
        <v>0.36410050654729459</v>
      </c>
      <c r="M92">
        <v>-2.8597590724227402</v>
      </c>
      <c r="N92">
        <f>(Table2[[#This Row],[1W Return vs Nifty]]-AVERAGE(Table2[1W Return vs Nifty]))/_xlfn.STDEV.P(Table2[1W Return vs Nifty])</f>
        <v>-1.0181776358924577</v>
      </c>
      <c r="O92">
        <v>654.72</v>
      </c>
      <c r="P92">
        <v>637.74089285370997</v>
      </c>
      <c r="Q92">
        <v>562.913630473637</v>
      </c>
      <c r="R92">
        <v>55.346763181976797</v>
      </c>
      <c r="S92" s="1">
        <f>(Table2[[#This Row],[Close Price]]-Table2[[#This Row],[20D EMA]])/Table2[[#This Row],[20D EMA]]</f>
        <v>1.267717497556096E-3</v>
      </c>
      <c r="T92" s="1">
        <f>(Table2[[#This Row],[Close Price]]-Table2[[#This Row],[50D EMA]])/Table2[[#This Row],[50D EMA]]</f>
        <v>2.7925302181265616E-2</v>
      </c>
      <c r="U92" s="1">
        <f>(Table2[[#This Row],[Close Price]]-Table2[[#This Row],[200D EMA]])/Table2[[#This Row],[200D EMA]]</f>
        <v>0.16456586678922391</v>
      </c>
      <c r="V92">
        <v>1.53131212834</v>
      </c>
      <c r="W92">
        <v>634</v>
      </c>
      <c r="X92">
        <v>658.35</v>
      </c>
      <c r="Y92">
        <v>618</v>
      </c>
      <c r="Z92">
        <v>675.45</v>
      </c>
      <c r="AA92">
        <v>618</v>
      </c>
      <c r="AB92">
        <v>719.8</v>
      </c>
      <c r="AC92" s="1">
        <f>(Table2[[#This Row],[Close Price]]/Table2[[#This Row],[Day Low]])-1</f>
        <v>3.3990536277602512E-2</v>
      </c>
      <c r="AD92" s="1">
        <f>(Table2[[#This Row],[Day High]]/Table2[[#This Row],[Close Price]])-1</f>
        <v>4.2712226374801432E-3</v>
      </c>
      <c r="AE92" s="1">
        <f>(Table2[[#This Row],[Close Price]]/Table2[[#This Row],[Current Week Low]])-1</f>
        <v>6.0760517799352654E-2</v>
      </c>
      <c r="AF92" s="1">
        <f>(Table2[[#This Row],[Current Week High]]/Table2[[#This Row],[Close Price]])-1</f>
        <v>3.0356189459232796E-2</v>
      </c>
      <c r="AG92" s="1">
        <f>(Table2[[#This Row],[Close Price]]/Table2[[#This Row],[Current Month Low]])-1</f>
        <v>6.0760517799352654E-2</v>
      </c>
      <c r="AH92" s="1">
        <f>(Table2[[#This Row],[Current Month High]]/Table2[[#This Row],[Close Price]])-1</f>
        <v>9.8009305163603067E-2</v>
      </c>
      <c r="AI92">
        <v>9.8009305163602995</v>
      </c>
      <c r="AJ92">
        <v>83.820539782684804</v>
      </c>
      <c r="AK92" t="str">
        <f>IF(AND(Table2[[#This Row],[20D EMA]]&gt;Table2[[#This Row],[50D EMA]],Table2[[#This Row],[50D EMA]]&gt;Table2[[#This Row],[200D EMA]]),"Uptrend","Downtrend/NoTrend")</f>
        <v>Uptrend</v>
      </c>
      <c r="AL92">
        <v>0.04</v>
      </c>
      <c r="AM92" t="s">
        <v>3188</v>
      </c>
      <c r="AN92">
        <v>3.06</v>
      </c>
      <c r="AO92" t="s">
        <v>3188</v>
      </c>
      <c r="AP92">
        <v>0.20825641503683501</v>
      </c>
      <c r="AQ92">
        <f>(Table2[[#This Row],[Sharpe Ratio]]-AVERAGE(Table2[Sharpe Ratio]))/_xlfn.STDEV.P(Table2[Sharpe Ratio])</f>
        <v>1.7125773911041411</v>
      </c>
      <c r="AR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1.9456432660855245</v>
      </c>
      <c r="AS92">
        <f>_xlfn.RANK.AVG(Table2[[#This Row],[1Y Return vs Nifty Z-Score]],Table2[1Y Return vs Nifty Z-Score])</f>
        <v>217</v>
      </c>
      <c r="AT92">
        <f>_xlfn.RANK.AVG(Table2[[#This Row],[6M Return vs Nifty Z-Score]],Table2[6M Return vs Nifty Z-Score])</f>
        <v>214</v>
      </c>
      <c r="AU92">
        <f>_xlfn.RANK.AVG(Table2[[#This Row],[Sharpe Ratio Z-Score]],Table2[Sharpe Ratio Z-Score])</f>
        <v>27</v>
      </c>
      <c r="AV92">
        <f>(Table2[[#This Row],[Rank 1Y]]+Table2[[#This Row],[Rank 6M]]+Table2[[#This Row],[Rank Sharpe]])/3</f>
        <v>152.66666666666666</v>
      </c>
    </row>
    <row r="93" spans="1:48" x14ac:dyDescent="0.3">
      <c r="A93" t="s">
        <v>1032</v>
      </c>
      <c r="B93" t="s">
        <v>1033</v>
      </c>
      <c r="C93" t="s">
        <v>3143</v>
      </c>
      <c r="D93" t="s">
        <v>406</v>
      </c>
      <c r="E93">
        <v>13735.937738250001</v>
      </c>
      <c r="F93">
        <v>1079.8</v>
      </c>
      <c r="G93">
        <v>45.207733152828702</v>
      </c>
      <c r="H93">
        <f>(Table2[[#This Row],[1Y Return vs Nifty]]-AVERAGE(Table2[1Y Return vs Nifty]))/_xlfn.STDEV.P(Table2[1Y Return vs Nifty])</f>
        <v>0.31381279635647452</v>
      </c>
      <c r="I93">
        <v>3.2617797454502102</v>
      </c>
      <c r="J93">
        <f>(Table2[[#This Row],[1M Return vs Nifty]]-AVERAGE(Table2[1M Return vs Nifty]))/_xlfn.STDEV.P(Table2[1M Return vs Nifty])</f>
        <v>0.52897253124323029</v>
      </c>
      <c r="K93">
        <v>89.004524892872496</v>
      </c>
      <c r="L93">
        <f>(Table2[[#This Row],[6M Return vs Nifty]]-AVERAGE(Table2[6M Return vs Nifty]))/_xlfn.STDEV.P(Table2[6M Return vs Nifty])</f>
        <v>2.5973189952201134</v>
      </c>
      <c r="M93">
        <v>1.6323127447742101</v>
      </c>
      <c r="N93">
        <f>(Table2[[#This Row],[1W Return vs Nifty]]-AVERAGE(Table2[1W Return vs Nifty]))/_xlfn.STDEV.P(Table2[1W Return vs Nifty])</f>
        <v>0.22497422954788032</v>
      </c>
      <c r="O93">
        <v>1056.57</v>
      </c>
      <c r="P93">
        <v>996.42298404130497</v>
      </c>
      <c r="Q93">
        <v>783.65794785614196</v>
      </c>
      <c r="R93">
        <v>57.797308521816497</v>
      </c>
      <c r="S93" s="1">
        <f>(Table2[[#This Row],[Close Price]]-Table2[[#This Row],[20D EMA]])/Table2[[#This Row],[20D EMA]]</f>
        <v>2.1986238488694569E-2</v>
      </c>
      <c r="T93" s="1">
        <f>(Table2[[#This Row],[Close Price]]-Table2[[#This Row],[50D EMA]])/Table2[[#This Row],[50D EMA]]</f>
        <v>8.3676327517590396E-2</v>
      </c>
      <c r="U93" s="1">
        <f>(Table2[[#This Row],[Close Price]]-Table2[[#This Row],[200D EMA]])/Table2[[#This Row],[200D EMA]]</f>
        <v>0.37789708246310227</v>
      </c>
      <c r="V93">
        <v>0.72375485320976896</v>
      </c>
      <c r="W93">
        <v>1069.4000000000001</v>
      </c>
      <c r="X93">
        <v>1090.3</v>
      </c>
      <c r="Y93">
        <v>1001</v>
      </c>
      <c r="Z93">
        <v>1093.8</v>
      </c>
      <c r="AA93">
        <v>1001</v>
      </c>
      <c r="AB93">
        <v>1163.8499999999999</v>
      </c>
      <c r="AC93" s="1">
        <f>(Table2[[#This Row],[Close Price]]/Table2[[#This Row],[Day Low]])-1</f>
        <v>9.7250794838226184E-3</v>
      </c>
      <c r="AD93" s="1">
        <f>(Table2[[#This Row],[Day High]]/Table2[[#This Row],[Close Price]])-1</f>
        <v>9.7240229672161949E-3</v>
      </c>
      <c r="AE93" s="1">
        <f>(Table2[[#This Row],[Close Price]]/Table2[[#This Row],[Current Week Low]])-1</f>
        <v>7.8721278721278765E-2</v>
      </c>
      <c r="AF93" s="1">
        <f>(Table2[[#This Row],[Current Week High]]/Table2[[#This Row],[Close Price]])-1</f>
        <v>1.2965363956288112E-2</v>
      </c>
      <c r="AG93" s="1">
        <f>(Table2[[#This Row],[Close Price]]/Table2[[#This Row],[Current Month Low]])-1</f>
        <v>7.8721278721278765E-2</v>
      </c>
      <c r="AH93" s="1">
        <f>(Table2[[#This Row],[Current Month High]]/Table2[[#This Row],[Close Price]])-1</f>
        <v>7.7838488609001555E-2</v>
      </c>
      <c r="AI93">
        <v>7.7838488609001502</v>
      </c>
      <c r="AJ93">
        <v>139.95555555555501</v>
      </c>
      <c r="AK93" t="str">
        <f>IF(AND(Table2[[#This Row],[20D EMA]]&gt;Table2[[#This Row],[50D EMA]],Table2[[#This Row],[50D EMA]]&gt;Table2[[#This Row],[200D EMA]]),"Uptrend","Downtrend/NoTrend")</f>
        <v>Uptrend</v>
      </c>
      <c r="AL93">
        <v>0.37</v>
      </c>
      <c r="AM93" t="s">
        <v>3188</v>
      </c>
      <c r="AN93">
        <v>11.11</v>
      </c>
      <c r="AO93" t="s">
        <v>3188</v>
      </c>
      <c r="AP93">
        <v>9.7545357094719995E-2</v>
      </c>
      <c r="AQ93">
        <f>(Table2[[#This Row],[Sharpe Ratio]]-AVERAGE(Table2[Sharpe Ratio]))/_xlfn.STDEV.P(Table2[Sharpe Ratio])</f>
        <v>0.42173536125995575</v>
      </c>
      <c r="AR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4.0868139136276547</v>
      </c>
      <c r="AS93">
        <f>_xlfn.RANK.AVG(Table2[[#This Row],[1Y Return vs Nifty Z-Score]],Table2[1Y Return vs Nifty Z-Score])</f>
        <v>213</v>
      </c>
      <c r="AT93">
        <f>_xlfn.RANK.AVG(Table2[[#This Row],[6M Return vs Nifty Z-Score]],Table2[6M Return vs Nifty Z-Score])</f>
        <v>17</v>
      </c>
      <c r="AU93">
        <f>_xlfn.RANK.AVG(Table2[[#This Row],[Sharpe Ratio Z-Score]],Table2[Sharpe Ratio Z-Score])</f>
        <v>233</v>
      </c>
      <c r="AV93">
        <f>(Table2[[#This Row],[Rank 1Y]]+Table2[[#This Row],[Rank 6M]]+Table2[[#This Row],[Rank Sharpe]])/3</f>
        <v>154.33333333333334</v>
      </c>
    </row>
    <row r="94" spans="1:48" x14ac:dyDescent="0.3">
      <c r="A94" t="s">
        <v>123</v>
      </c>
      <c r="B94" t="s">
        <v>124</v>
      </c>
      <c r="C94" t="s">
        <v>3139</v>
      </c>
      <c r="D94" t="s">
        <v>125</v>
      </c>
      <c r="E94">
        <v>239682.28780580001</v>
      </c>
      <c r="F94">
        <v>279.95</v>
      </c>
      <c r="G94">
        <v>141.41029343344201</v>
      </c>
      <c r="H94">
        <f>(Table2[[#This Row],[1Y Return vs Nifty]]-AVERAGE(Table2[1Y Return vs Nifty]))/_xlfn.STDEV.P(Table2[1Y Return vs Nifty])</f>
        <v>1.9302531633842439</v>
      </c>
      <c r="I94">
        <v>7.4027435233566496</v>
      </c>
      <c r="J94">
        <f>(Table2[[#This Row],[1M Return vs Nifty]]-AVERAGE(Table2[1M Return vs Nifty]))/_xlfn.STDEV.P(Table2[1M Return vs Nifty])</f>
        <v>0.98173563980666878</v>
      </c>
      <c r="K94">
        <v>34.196719411572097</v>
      </c>
      <c r="L94">
        <f>(Table2[[#This Row],[6M Return vs Nifty]]-AVERAGE(Table2[6M Return vs Nifty]))/_xlfn.STDEV.P(Table2[6M Return vs Nifty])</f>
        <v>0.80776352652965444</v>
      </c>
      <c r="M94">
        <v>6.1524486273763497</v>
      </c>
      <c r="N94">
        <f>(Table2[[#This Row],[1W Return vs Nifty]]-AVERAGE(Table2[1W Return vs Nifty]))/_xlfn.STDEV.P(Table2[1W Return vs Nifty])</f>
        <v>1.4758926438503135</v>
      </c>
      <c r="O94">
        <v>274.61</v>
      </c>
      <c r="P94">
        <v>261.27014316884703</v>
      </c>
      <c r="Q94">
        <v>203.92013933499501</v>
      </c>
      <c r="R94">
        <v>48.430531034732198</v>
      </c>
      <c r="S94" s="1">
        <f>(Table2[[#This Row],[Close Price]]-Table2[[#This Row],[20D EMA]])/Table2[[#This Row],[20D EMA]]</f>
        <v>1.9445759440661209E-2</v>
      </c>
      <c r="T94" s="1">
        <f>(Table2[[#This Row],[Close Price]]-Table2[[#This Row],[50D EMA]])/Table2[[#This Row],[50D EMA]]</f>
        <v>7.1496331745342284E-2</v>
      </c>
      <c r="U94" s="1">
        <f>(Table2[[#This Row],[Close Price]]-Table2[[#This Row],[200D EMA]])/Table2[[#This Row],[200D EMA]]</f>
        <v>0.37284135305588911</v>
      </c>
      <c r="V94">
        <v>0.79588831901681201</v>
      </c>
      <c r="W94">
        <v>275.35000000000002</v>
      </c>
      <c r="X94">
        <v>290</v>
      </c>
      <c r="Y94">
        <v>261.60000000000002</v>
      </c>
      <c r="Z94">
        <v>290</v>
      </c>
      <c r="AA94">
        <v>261.60000000000002</v>
      </c>
      <c r="AB94">
        <v>290</v>
      </c>
      <c r="AC94" s="1">
        <f>(Table2[[#This Row],[Close Price]]/Table2[[#This Row],[Day Low]])-1</f>
        <v>1.6706010532050009E-2</v>
      </c>
      <c r="AD94" s="1">
        <f>(Table2[[#This Row],[Day High]]/Table2[[#This Row],[Close Price]])-1</f>
        <v>3.5899267726379858E-2</v>
      </c>
      <c r="AE94" s="1">
        <f>(Table2[[#This Row],[Close Price]]/Table2[[#This Row],[Current Week Low]])-1</f>
        <v>7.014525993883769E-2</v>
      </c>
      <c r="AF94" s="1">
        <f>(Table2[[#This Row],[Current Week High]]/Table2[[#This Row],[Close Price]])-1</f>
        <v>3.5899267726379858E-2</v>
      </c>
      <c r="AG94" s="1">
        <f>(Table2[[#This Row],[Close Price]]/Table2[[#This Row],[Current Month Low]])-1</f>
        <v>7.014525993883769E-2</v>
      </c>
      <c r="AH94" s="1">
        <f>(Table2[[#This Row],[Current Month High]]/Table2[[#This Row],[Close Price]])-1</f>
        <v>3.5899267726379858E-2</v>
      </c>
      <c r="AI94">
        <v>6.5368815859974996</v>
      </c>
      <c r="AJ94">
        <v>177.178217821782</v>
      </c>
      <c r="AK94" t="str">
        <f>IF(AND(Table2[[#This Row],[20D EMA]]&gt;Table2[[#This Row],[50D EMA]],Table2[[#This Row],[50D EMA]]&gt;Table2[[#This Row],[200D EMA]]),"Uptrend","Downtrend/NoTrend")</f>
        <v>Uptrend</v>
      </c>
      <c r="AL94">
        <v>0.18</v>
      </c>
      <c r="AM94" t="s">
        <v>3188</v>
      </c>
      <c r="AN94">
        <v>-3.63</v>
      </c>
      <c r="AO94" t="s">
        <v>3189</v>
      </c>
      <c r="AP94">
        <v>7.4288792048899002E-2</v>
      </c>
      <c r="AQ94">
        <f>(Table2[[#This Row],[Sharpe Ratio]]-AVERAGE(Table2[Sharpe Ratio]))/_xlfn.STDEV.P(Table2[Sharpe Ratio])</f>
        <v>0.15057408623495272</v>
      </c>
      <c r="AR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5.3462190598058328</v>
      </c>
      <c r="AS94">
        <f>_xlfn.RANK.AVG(Table2[[#This Row],[1Y Return vs Nifty Z-Score]],Table2[1Y Return vs Nifty Z-Score])</f>
        <v>45</v>
      </c>
      <c r="AT94">
        <f>_xlfn.RANK.AVG(Table2[[#This Row],[6M Return vs Nifty Z-Score]],Table2[6M Return vs Nifty Z-Score])</f>
        <v>118</v>
      </c>
      <c r="AU94">
        <f>_xlfn.RANK.AVG(Table2[[#This Row],[Sharpe Ratio Z-Score]],Table2[Sharpe Ratio Z-Score])</f>
        <v>303</v>
      </c>
      <c r="AV94">
        <f>(Table2[[#This Row],[Rank 1Y]]+Table2[[#This Row],[Rank 6M]]+Table2[[#This Row],[Rank Sharpe]])/3</f>
        <v>155.33333333333334</v>
      </c>
    </row>
    <row r="95" spans="1:48" x14ac:dyDescent="0.3">
      <c r="A95" t="s">
        <v>1761</v>
      </c>
      <c r="B95" t="s">
        <v>1762</v>
      </c>
      <c r="C95" t="s">
        <v>3138</v>
      </c>
      <c r="D95" t="s">
        <v>839</v>
      </c>
      <c r="E95">
        <v>4615.7591835000003</v>
      </c>
      <c r="F95">
        <v>379.5</v>
      </c>
      <c r="G95">
        <v>106.227781759111</v>
      </c>
      <c r="H95">
        <f>(Table2[[#This Row],[1Y Return vs Nifty]]-AVERAGE(Table2[1Y Return vs Nifty]))/_xlfn.STDEV.P(Table2[1Y Return vs Nifty])</f>
        <v>1.3391001637350763</v>
      </c>
      <c r="I95">
        <v>-2.2416810924368602</v>
      </c>
      <c r="J95">
        <f>(Table2[[#This Row],[1M Return vs Nifty]]-AVERAGE(Table2[1M Return vs Nifty]))/_xlfn.STDEV.P(Table2[1M Return vs Nifty])</f>
        <v>-7.2762758042170153E-2</v>
      </c>
      <c r="K95">
        <v>33.391879157153802</v>
      </c>
      <c r="L95">
        <f>(Table2[[#This Row],[6M Return vs Nifty]]-AVERAGE(Table2[6M Return vs Nifty]))/_xlfn.STDEV.P(Table2[6M Return vs Nifty])</f>
        <v>0.78148430834041505</v>
      </c>
      <c r="M95">
        <v>5.1113189421111498</v>
      </c>
      <c r="N95">
        <f>(Table2[[#This Row],[1W Return vs Nifty]]-AVERAGE(Table2[1W Return vs Nifty]))/_xlfn.STDEV.P(Table2[1W Return vs Nifty])</f>
        <v>1.1877667271078745</v>
      </c>
      <c r="O95">
        <v>377.8</v>
      </c>
      <c r="P95">
        <v>369.44743907484002</v>
      </c>
      <c r="Q95">
        <v>302.203370337857</v>
      </c>
      <c r="R95">
        <v>38.201171140875601</v>
      </c>
      <c r="S95" s="1">
        <f>(Table2[[#This Row],[Close Price]]-Table2[[#This Row],[20D EMA]])/Table2[[#This Row],[20D EMA]]</f>
        <v>4.4997353096876353E-3</v>
      </c>
      <c r="T95" s="1">
        <f>(Table2[[#This Row],[Close Price]]-Table2[[#This Row],[50D EMA]])/Table2[[#This Row],[50D EMA]]</f>
        <v>2.7209718790671071E-2</v>
      </c>
      <c r="U95" s="1">
        <f>(Table2[[#This Row],[Close Price]]-Table2[[#This Row],[200D EMA]])/Table2[[#This Row],[200D EMA]]</f>
        <v>0.25577686170649588</v>
      </c>
      <c r="V95">
        <v>0.36744983375924201</v>
      </c>
      <c r="W95">
        <v>369.7</v>
      </c>
      <c r="X95">
        <v>383.25</v>
      </c>
      <c r="Y95">
        <v>342.6</v>
      </c>
      <c r="Z95">
        <v>383.25</v>
      </c>
      <c r="AA95">
        <v>342.6</v>
      </c>
      <c r="AB95">
        <v>388.9</v>
      </c>
      <c r="AC95" s="1">
        <f>(Table2[[#This Row],[Close Price]]/Table2[[#This Row],[Day Low]])-1</f>
        <v>2.6507979442791374E-2</v>
      </c>
      <c r="AD95" s="1">
        <f>(Table2[[#This Row],[Day High]]/Table2[[#This Row],[Close Price]])-1</f>
        <v>9.8814229249011287E-3</v>
      </c>
      <c r="AE95" s="1">
        <f>(Table2[[#This Row],[Close Price]]/Table2[[#This Row],[Current Week Low]])-1</f>
        <v>0.10770577933450087</v>
      </c>
      <c r="AF95" s="1">
        <f>(Table2[[#This Row],[Current Week High]]/Table2[[#This Row],[Close Price]])-1</f>
        <v>9.8814229249011287E-3</v>
      </c>
      <c r="AG95" s="1">
        <f>(Table2[[#This Row],[Close Price]]/Table2[[#This Row],[Current Month Low]])-1</f>
        <v>0.10770577933450087</v>
      </c>
      <c r="AH95" s="1">
        <f>(Table2[[#This Row],[Current Month High]]/Table2[[#This Row],[Close Price]])-1</f>
        <v>2.4769433465085644E-2</v>
      </c>
      <c r="AI95">
        <v>8.5507246376811601</v>
      </c>
      <c r="AJ95">
        <v>154.954652334565</v>
      </c>
      <c r="AK95" t="str">
        <f>IF(AND(Table2[[#This Row],[20D EMA]]&gt;Table2[[#This Row],[50D EMA]],Table2[[#This Row],[50D EMA]]&gt;Table2[[#This Row],[200D EMA]]),"Uptrend","Downtrend/NoTrend")</f>
        <v>Uptrend</v>
      </c>
      <c r="AL95">
        <v>0.25</v>
      </c>
      <c r="AM95" t="s">
        <v>3188</v>
      </c>
      <c r="AN95">
        <v>-2.2200000000000002</v>
      </c>
      <c r="AO95" t="s">
        <v>3189</v>
      </c>
      <c r="AP95">
        <v>8.1347281666122997E-2</v>
      </c>
      <c r="AQ95">
        <f>(Table2[[#This Row],[Sharpe Ratio]]-AVERAGE(Table2[Sharpe Ratio]))/_xlfn.STDEV.P(Table2[Sharpe Ratio])</f>
        <v>0.232872957138123</v>
      </c>
      <c r="AR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3.4684613982793184</v>
      </c>
      <c r="AS95">
        <f>_xlfn.RANK.AVG(Table2[[#This Row],[1Y Return vs Nifty Z-Score]],Table2[1Y Return vs Nifty Z-Score])</f>
        <v>66</v>
      </c>
      <c r="AT95">
        <f>_xlfn.RANK.AVG(Table2[[#This Row],[6M Return vs Nifty Z-Score]],Table2[6M Return vs Nifty Z-Score])</f>
        <v>122</v>
      </c>
      <c r="AU95">
        <f>_xlfn.RANK.AVG(Table2[[#This Row],[Sharpe Ratio Z-Score]],Table2[Sharpe Ratio Z-Score])</f>
        <v>281</v>
      </c>
      <c r="AV95">
        <f>(Table2[[#This Row],[Rank 1Y]]+Table2[[#This Row],[Rank 6M]]+Table2[[#This Row],[Rank Sharpe]])/3</f>
        <v>156.33333333333334</v>
      </c>
    </row>
    <row r="96" spans="1:48" x14ac:dyDescent="0.3">
      <c r="A96" t="s">
        <v>520</v>
      </c>
      <c r="B96" t="s">
        <v>521</v>
      </c>
      <c r="C96" t="s">
        <v>3133</v>
      </c>
      <c r="D96" t="s">
        <v>51</v>
      </c>
      <c r="E96">
        <v>41530.150115024997</v>
      </c>
      <c r="F96">
        <v>3374.75</v>
      </c>
      <c r="G96">
        <v>65.863954846879295</v>
      </c>
      <c r="H96">
        <f>(Table2[[#This Row],[1Y Return vs Nifty]]-AVERAGE(Table2[1Y Return vs Nifty]))/_xlfn.STDEV.P(Table2[1Y Return vs Nifty])</f>
        <v>0.66088828456743387</v>
      </c>
      <c r="I96">
        <v>3.1486902143357498</v>
      </c>
      <c r="J96">
        <f>(Table2[[#This Row],[1M Return vs Nifty]]-AVERAGE(Table2[1M Return vs Nifty]))/_xlfn.STDEV.P(Table2[1M Return vs Nifty])</f>
        <v>0.51660759148535307</v>
      </c>
      <c r="K96">
        <v>46.594072062003498</v>
      </c>
      <c r="L96">
        <f>(Table2[[#This Row],[6M Return vs Nifty]]-AVERAGE(Table2[6M Return vs Nifty]))/_xlfn.STDEV.P(Table2[6M Return vs Nifty])</f>
        <v>1.2125553264938607</v>
      </c>
      <c r="M96">
        <v>7.8059263370234699</v>
      </c>
      <c r="N96">
        <f>(Table2[[#This Row],[1W Return vs Nifty]]-AVERAGE(Table2[1W Return vs Nifty]))/_xlfn.STDEV.P(Table2[1W Return vs Nifty])</f>
        <v>1.9334819217738533</v>
      </c>
      <c r="O96">
        <v>3262.35</v>
      </c>
      <c r="P96">
        <v>3085.5469613881701</v>
      </c>
      <c r="Q96">
        <v>2525.3635767477799</v>
      </c>
      <c r="R96">
        <v>58.137254713640502</v>
      </c>
      <c r="S96" s="1">
        <f>(Table2[[#This Row],[Close Price]]-Table2[[#This Row],[20D EMA]])/Table2[[#This Row],[20D EMA]]</f>
        <v>3.4453691357457079E-2</v>
      </c>
      <c r="T96" s="1">
        <f>(Table2[[#This Row],[Close Price]]-Table2[[#This Row],[50D EMA]])/Table2[[#This Row],[50D EMA]]</f>
        <v>9.372828941865112E-2</v>
      </c>
      <c r="U96" s="1">
        <f>(Table2[[#This Row],[Close Price]]-Table2[[#This Row],[200D EMA]])/Table2[[#This Row],[200D EMA]]</f>
        <v>0.33634223248997636</v>
      </c>
      <c r="V96">
        <v>0.91675306693247505</v>
      </c>
      <c r="W96">
        <v>3356.7</v>
      </c>
      <c r="X96">
        <v>3428</v>
      </c>
      <c r="Y96">
        <v>3205.2</v>
      </c>
      <c r="Z96">
        <v>3428</v>
      </c>
      <c r="AA96">
        <v>3160.3</v>
      </c>
      <c r="AB96">
        <v>3428</v>
      </c>
      <c r="AC96" s="1">
        <f>(Table2[[#This Row],[Close Price]]/Table2[[#This Row],[Day Low]])-1</f>
        <v>5.3773050913099585E-3</v>
      </c>
      <c r="AD96" s="1">
        <f>(Table2[[#This Row],[Day High]]/Table2[[#This Row],[Close Price]])-1</f>
        <v>1.5778946588636211E-2</v>
      </c>
      <c r="AE96" s="1">
        <f>(Table2[[#This Row],[Close Price]]/Table2[[#This Row],[Current Week Low]])-1</f>
        <v>5.2898415075502303E-2</v>
      </c>
      <c r="AF96" s="1">
        <f>(Table2[[#This Row],[Current Week High]]/Table2[[#This Row],[Close Price]])-1</f>
        <v>1.5778946588636211E-2</v>
      </c>
      <c r="AG96" s="1">
        <f>(Table2[[#This Row],[Close Price]]/Table2[[#This Row],[Current Month Low]])-1</f>
        <v>6.7857481884631143E-2</v>
      </c>
      <c r="AH96" s="1">
        <f>(Table2[[#This Row],[Current Month High]]/Table2[[#This Row],[Close Price]])-1</f>
        <v>1.5778946588636211E-2</v>
      </c>
      <c r="AI96">
        <v>3.26690865990073</v>
      </c>
      <c r="AJ96">
        <v>104.524105330141</v>
      </c>
      <c r="AK96" t="str">
        <f>IF(AND(Table2[[#This Row],[20D EMA]]&gt;Table2[[#This Row],[50D EMA]],Table2[[#This Row],[50D EMA]]&gt;Table2[[#This Row],[200D EMA]]),"Uptrend","Downtrend/NoTrend")</f>
        <v>Uptrend</v>
      </c>
      <c r="AL96">
        <v>0.28000000000000003</v>
      </c>
      <c r="AM96" t="s">
        <v>3188</v>
      </c>
      <c r="AN96">
        <v>7.77</v>
      </c>
      <c r="AO96" t="s">
        <v>3188</v>
      </c>
      <c r="AP96">
        <v>8.9723856564922003E-2</v>
      </c>
      <c r="AQ96">
        <f>(Table2[[#This Row],[Sharpe Ratio]]-AVERAGE(Table2[Sharpe Ratio]))/_xlfn.STDEV.P(Table2[Sharpe Ratio])</f>
        <v>0.3305401201703923</v>
      </c>
      <c r="AR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4.6540732444908928</v>
      </c>
      <c r="AS96">
        <f>_xlfn.RANK.AVG(Table2[[#This Row],[1Y Return vs Nifty Z-Score]],Table2[1Y Return vs Nifty Z-Score])</f>
        <v>141</v>
      </c>
      <c r="AT96">
        <f>_xlfn.RANK.AVG(Table2[[#This Row],[6M Return vs Nifty Z-Score]],Table2[6M Return vs Nifty Z-Score])</f>
        <v>74</v>
      </c>
      <c r="AU96">
        <f>_xlfn.RANK.AVG(Table2[[#This Row],[Sharpe Ratio Z-Score]],Table2[Sharpe Ratio Z-Score])</f>
        <v>255</v>
      </c>
      <c r="AV96">
        <f>(Table2[[#This Row],[Rank 1Y]]+Table2[[#This Row],[Rank 6M]]+Table2[[#This Row],[Rank Sharpe]])/3</f>
        <v>156.66666666666666</v>
      </c>
    </row>
    <row r="97" spans="1:48" x14ac:dyDescent="0.3">
      <c r="A97" t="s">
        <v>265</v>
      </c>
      <c r="B97" t="s">
        <v>266</v>
      </c>
      <c r="C97" t="s">
        <v>3131</v>
      </c>
      <c r="D97" t="s">
        <v>195</v>
      </c>
      <c r="E97">
        <v>101723.987044169</v>
      </c>
      <c r="F97">
        <v>3712.8</v>
      </c>
      <c r="G97">
        <v>57.566762895763503</v>
      </c>
      <c r="H97">
        <f>(Table2[[#This Row],[1Y Return vs Nifty]]-AVERAGE(Table2[1Y Return vs Nifty]))/_xlfn.STDEV.P(Table2[1Y Return vs Nifty])</f>
        <v>0.52147498866719755</v>
      </c>
      <c r="I97">
        <v>1.44466466215345</v>
      </c>
      <c r="J97">
        <f>(Table2[[#This Row],[1M Return vs Nifty]]-AVERAGE(Table2[1M Return vs Nifty]))/_xlfn.STDEV.P(Table2[1M Return vs Nifty])</f>
        <v>0.33029349953556841</v>
      </c>
      <c r="K97">
        <v>31.254730315272099</v>
      </c>
      <c r="L97">
        <f>(Table2[[#This Row],[6M Return vs Nifty]]-AVERAGE(Table2[6M Return vs Nifty]))/_xlfn.STDEV.P(Table2[6M Return vs Nifty])</f>
        <v>0.71170325500669307</v>
      </c>
      <c r="M97">
        <v>1.9479548051795701</v>
      </c>
      <c r="N97">
        <f>(Table2[[#This Row],[1W Return vs Nifty]]-AVERAGE(Table2[1W Return vs Nifty]))/_xlfn.STDEV.P(Table2[1W Return vs Nifty])</f>
        <v>0.31232613133675402</v>
      </c>
      <c r="O97">
        <v>3703.23</v>
      </c>
      <c r="P97">
        <v>3560.9529711723299</v>
      </c>
      <c r="Q97">
        <v>2994.5260455728499</v>
      </c>
      <c r="R97">
        <v>53.1299951655161</v>
      </c>
      <c r="S97" s="1">
        <f>(Table2[[#This Row],[Close Price]]-Table2[[#This Row],[20D EMA]])/Table2[[#This Row],[20D EMA]]</f>
        <v>2.5842305230839467E-3</v>
      </c>
      <c r="T97" s="1">
        <f>(Table2[[#This Row],[Close Price]]-Table2[[#This Row],[50D EMA]])/Table2[[#This Row],[50D EMA]]</f>
        <v>4.26422449431225E-2</v>
      </c>
      <c r="U97" s="1">
        <f>(Table2[[#This Row],[Close Price]]-Table2[[#This Row],[200D EMA]])/Table2[[#This Row],[200D EMA]]</f>
        <v>0.23986231660568016</v>
      </c>
      <c r="V97">
        <v>1.3935016263449</v>
      </c>
      <c r="W97">
        <v>3702.35</v>
      </c>
      <c r="X97">
        <v>3774.95</v>
      </c>
      <c r="Y97">
        <v>3671.45</v>
      </c>
      <c r="Z97">
        <v>3774.95</v>
      </c>
      <c r="AA97">
        <v>3671.45</v>
      </c>
      <c r="AB97">
        <v>3873.25</v>
      </c>
      <c r="AC97" s="1">
        <f>(Table2[[#This Row],[Close Price]]/Table2[[#This Row],[Day Low]])-1</f>
        <v>2.8225316353127639E-3</v>
      </c>
      <c r="AD97" s="1">
        <f>(Table2[[#This Row],[Day High]]/Table2[[#This Row],[Close Price]])-1</f>
        <v>1.6739388062917415E-2</v>
      </c>
      <c r="AE97" s="1">
        <f>(Table2[[#This Row],[Close Price]]/Table2[[#This Row],[Current Week Low]])-1</f>
        <v>1.126258017949322E-2</v>
      </c>
      <c r="AF97" s="1">
        <f>(Table2[[#This Row],[Current Week High]]/Table2[[#This Row],[Close Price]])-1</f>
        <v>1.6739388062917415E-2</v>
      </c>
      <c r="AG97" s="1">
        <f>(Table2[[#This Row],[Close Price]]/Table2[[#This Row],[Current Month Low]])-1</f>
        <v>1.126258017949322E-2</v>
      </c>
      <c r="AH97" s="1">
        <f>(Table2[[#This Row],[Current Month High]]/Table2[[#This Row],[Close Price]])-1</f>
        <v>4.3215363068304091E-2</v>
      </c>
      <c r="AI97">
        <v>4.7726783020900703</v>
      </c>
      <c r="AJ97">
        <v>88.275862068965495</v>
      </c>
      <c r="AK97" t="str">
        <f>IF(AND(Table2[[#This Row],[20D EMA]]&gt;Table2[[#This Row],[50D EMA]],Table2[[#This Row],[50D EMA]]&gt;Table2[[#This Row],[200D EMA]]),"Uptrend","Downtrend/NoTrend")</f>
        <v>Uptrend</v>
      </c>
      <c r="AL97">
        <v>0.16</v>
      </c>
      <c r="AM97" t="s">
        <v>3188</v>
      </c>
      <c r="AN97">
        <v>1.44</v>
      </c>
      <c r="AO97" t="s">
        <v>3188</v>
      </c>
      <c r="AP97">
        <v>0.118701204602495</v>
      </c>
      <c r="AQ97">
        <f>(Table2[[#This Row],[Sharpe Ratio]]-AVERAGE(Table2[Sharpe Ratio]))/_xlfn.STDEV.P(Table2[Sharpe Ratio])</f>
        <v>0.66840319776720603</v>
      </c>
      <c r="AR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2.544201072313419</v>
      </c>
      <c r="AS97">
        <f>_xlfn.RANK.AVG(Table2[[#This Row],[1Y Return vs Nifty Z-Score]],Table2[1Y Return vs Nifty Z-Score])</f>
        <v>164</v>
      </c>
      <c r="AT97">
        <f>_xlfn.RANK.AVG(Table2[[#This Row],[6M Return vs Nifty Z-Score]],Table2[6M Return vs Nifty Z-Score])</f>
        <v>130</v>
      </c>
      <c r="AU97">
        <f>_xlfn.RANK.AVG(Table2[[#This Row],[Sharpe Ratio Z-Score]],Table2[Sharpe Ratio Z-Score])</f>
        <v>178</v>
      </c>
      <c r="AV97">
        <f>(Table2[[#This Row],[Rank 1Y]]+Table2[[#This Row],[Rank 6M]]+Table2[[#This Row],[Rank Sharpe]])/3</f>
        <v>157.33333333333334</v>
      </c>
    </row>
    <row r="98" spans="1:48" x14ac:dyDescent="0.3">
      <c r="A98" t="s">
        <v>1158</v>
      </c>
      <c r="B98" t="s">
        <v>1159</v>
      </c>
      <c r="C98" t="s">
        <v>3129</v>
      </c>
      <c r="D98" t="s">
        <v>398</v>
      </c>
      <c r="E98">
        <v>10913.216260679999</v>
      </c>
      <c r="F98">
        <v>117.41</v>
      </c>
      <c r="G98">
        <v>48.7908116564791</v>
      </c>
      <c r="H98">
        <f>(Table2[[#This Row],[1Y Return vs Nifty]]-AVERAGE(Table2[1Y Return vs Nifty]))/_xlfn.STDEV.P(Table2[1Y Return vs Nifty])</f>
        <v>0.37401735551410775</v>
      </c>
      <c r="I98">
        <v>-0.24991984821659899</v>
      </c>
      <c r="J98">
        <f>(Table2[[#This Row],[1M Return vs Nifty]]-AVERAGE(Table2[1M Return vs Nifty]))/_xlfn.STDEV.P(Table2[1M Return vs Nifty])</f>
        <v>0.14501166859270168</v>
      </c>
      <c r="K98">
        <v>49.846452723024797</v>
      </c>
      <c r="L98">
        <f>(Table2[[#This Row],[6M Return vs Nifty]]-AVERAGE(Table2[6M Return vs Nifty]))/_xlfn.STDEV.P(Table2[6M Return vs Nifty])</f>
        <v>1.3187503391764894</v>
      </c>
      <c r="M98">
        <v>-8.5273779426034899</v>
      </c>
      <c r="N98">
        <f>(Table2[[#This Row],[1W Return vs Nifty]]-AVERAGE(Table2[1W Return vs Nifty]))/_xlfn.STDEV.P(Table2[1W Return vs Nifty])</f>
        <v>-2.5866545565189356</v>
      </c>
      <c r="O98">
        <v>125.01</v>
      </c>
      <c r="P98">
        <v>111.417998362315</v>
      </c>
      <c r="Q98">
        <v>84.388848527222095</v>
      </c>
      <c r="R98">
        <v>34.737048819668303</v>
      </c>
      <c r="S98" s="1">
        <f>(Table2[[#This Row],[Close Price]]-Table2[[#This Row],[20D EMA]])/Table2[[#This Row],[20D EMA]]</f>
        <v>-6.0795136389088941E-2</v>
      </c>
      <c r="T98" s="1">
        <f>(Table2[[#This Row],[Close Price]]-Table2[[#This Row],[50D EMA]])/Table2[[#This Row],[50D EMA]]</f>
        <v>5.3779476617412218E-2</v>
      </c>
      <c r="U98" s="1">
        <f>(Table2[[#This Row],[Close Price]]-Table2[[#This Row],[200D EMA]])/Table2[[#This Row],[200D EMA]]</f>
        <v>0.39129757129137699</v>
      </c>
      <c r="V98">
        <v>0.66364616812400601</v>
      </c>
      <c r="W98">
        <v>116.65</v>
      </c>
      <c r="X98">
        <v>122.51</v>
      </c>
      <c r="Y98">
        <v>113.93</v>
      </c>
      <c r="Z98">
        <v>124.4</v>
      </c>
      <c r="AA98">
        <v>113.93</v>
      </c>
      <c r="AB98">
        <v>143.94999999999999</v>
      </c>
      <c r="AC98" s="1">
        <f>(Table2[[#This Row],[Close Price]]/Table2[[#This Row],[Day Low]])-1</f>
        <v>6.5152164594941553E-3</v>
      </c>
      <c r="AD98" s="1">
        <f>(Table2[[#This Row],[Day High]]/Table2[[#This Row],[Close Price]])-1</f>
        <v>4.3437526616131539E-2</v>
      </c>
      <c r="AE98" s="1">
        <f>(Table2[[#This Row],[Close Price]]/Table2[[#This Row],[Current Week Low]])-1</f>
        <v>3.0545071535153179E-2</v>
      </c>
      <c r="AF98" s="1">
        <f>(Table2[[#This Row],[Current Week High]]/Table2[[#This Row],[Close Price]])-1</f>
        <v>5.9534962950344994E-2</v>
      </c>
      <c r="AG98" s="1">
        <f>(Table2[[#This Row],[Close Price]]/Table2[[#This Row],[Current Month Low]])-1</f>
        <v>3.0545071535153179E-2</v>
      </c>
      <c r="AH98" s="1">
        <f>(Table2[[#This Row],[Current Month High]]/Table2[[#This Row],[Close Price]])-1</f>
        <v>0.22604548164551574</v>
      </c>
      <c r="AI98">
        <v>23.950259773443399</v>
      </c>
      <c r="AJ98">
        <v>97.826453243470894</v>
      </c>
      <c r="AK98" t="str">
        <f>IF(AND(Table2[[#This Row],[20D EMA]]&gt;Table2[[#This Row],[50D EMA]],Table2[[#This Row],[50D EMA]]&gt;Table2[[#This Row],[200D EMA]]),"Uptrend","Downtrend/NoTrend")</f>
        <v>Uptrend</v>
      </c>
      <c r="AL98">
        <v>0.95</v>
      </c>
      <c r="AM98" t="s">
        <v>3188</v>
      </c>
      <c r="AN98">
        <v>-10.78</v>
      </c>
      <c r="AO98" t="s">
        <v>3189</v>
      </c>
      <c r="AP98">
        <v>0.109170557104107</v>
      </c>
      <c r="AQ98">
        <f>(Table2[[#This Row],[Sharpe Ratio]]-AVERAGE(Table2[Sharpe Ratio]))/_xlfn.STDEV.P(Table2[Sharpe Ratio])</f>
        <v>0.55728005802645009</v>
      </c>
      <c r="AR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-0.19159513520918692</v>
      </c>
      <c r="AS98">
        <f>_xlfn.RANK.AVG(Table2[[#This Row],[1Y Return vs Nifty Z-Score]],Table2[1Y Return vs Nifty Z-Score])</f>
        <v>204</v>
      </c>
      <c r="AT98">
        <f>_xlfn.RANK.AVG(Table2[[#This Row],[6M Return vs Nifty Z-Score]],Table2[6M Return vs Nifty Z-Score])</f>
        <v>61</v>
      </c>
      <c r="AU98">
        <f>_xlfn.RANK.AVG(Table2[[#This Row],[Sharpe Ratio Z-Score]],Table2[Sharpe Ratio Z-Score])</f>
        <v>207</v>
      </c>
      <c r="AV98">
        <f>(Table2[[#This Row],[Rank 1Y]]+Table2[[#This Row],[Rank 6M]]+Table2[[#This Row],[Rank Sharpe]])/3</f>
        <v>157.33333333333334</v>
      </c>
    </row>
    <row r="99" spans="1:48" x14ac:dyDescent="0.3">
      <c r="A99" t="s">
        <v>1813</v>
      </c>
      <c r="B99" t="s">
        <v>1814</v>
      </c>
      <c r="C99" t="s">
        <v>3135</v>
      </c>
      <c r="D99" t="s">
        <v>190</v>
      </c>
      <c r="E99">
        <v>4332.8740275</v>
      </c>
      <c r="F99">
        <v>1639</v>
      </c>
      <c r="G99">
        <v>55.805660069254202</v>
      </c>
      <c r="H99">
        <f>(Table2[[#This Row],[1Y Return vs Nifty]]-AVERAGE(Table2[1Y Return vs Nifty]))/_xlfn.STDEV.P(Table2[1Y Return vs Nifty])</f>
        <v>0.49188411612749861</v>
      </c>
      <c r="I99">
        <v>0.55807604174650205</v>
      </c>
      <c r="J99">
        <f>(Table2[[#This Row],[1M Return vs Nifty]]-AVERAGE(Table2[1M Return vs Nifty]))/_xlfn.STDEV.P(Table2[1M Return vs Nifty])</f>
        <v>0.23335601316244087</v>
      </c>
      <c r="K99">
        <v>32.8069536227692</v>
      </c>
      <c r="L99">
        <f>(Table2[[#This Row],[6M Return vs Nifty]]-AVERAGE(Table2[6M Return vs Nifty]))/_xlfn.STDEV.P(Table2[6M Return vs Nifty])</f>
        <v>0.76238562924457365</v>
      </c>
      <c r="M99">
        <v>-1.84395545579164</v>
      </c>
      <c r="N99">
        <f>(Table2[[#This Row],[1W Return vs Nifty]]-AVERAGE(Table2[1W Return vs Nifty]))/_xlfn.STDEV.P(Table2[1W Return vs Nifty])</f>
        <v>-0.73706054508780094</v>
      </c>
      <c r="O99">
        <v>1654.46</v>
      </c>
      <c r="P99">
        <v>1569.1366134233699</v>
      </c>
      <c r="Q99">
        <v>1313.4773881798601</v>
      </c>
      <c r="R99">
        <v>39.5866112136436</v>
      </c>
      <c r="S99" s="1">
        <f>(Table2[[#This Row],[Close Price]]-Table2[[#This Row],[20D EMA]])/Table2[[#This Row],[20D EMA]]</f>
        <v>-9.3444386688103891E-3</v>
      </c>
      <c r="T99" s="1">
        <f>(Table2[[#This Row],[Close Price]]-Table2[[#This Row],[50D EMA]])/Table2[[#This Row],[50D EMA]]</f>
        <v>4.4523457026606386E-2</v>
      </c>
      <c r="U99" s="1">
        <f>(Table2[[#This Row],[Close Price]]-Table2[[#This Row],[200D EMA]])/Table2[[#This Row],[200D EMA]]</f>
        <v>0.24783267283438357</v>
      </c>
      <c r="V99">
        <v>0.70391690110365701</v>
      </c>
      <c r="W99">
        <v>1633.25</v>
      </c>
      <c r="X99">
        <v>1668.15</v>
      </c>
      <c r="Y99">
        <v>1561.1</v>
      </c>
      <c r="Z99">
        <v>1668.15</v>
      </c>
      <c r="AA99">
        <v>1561.1</v>
      </c>
      <c r="AB99">
        <v>1767</v>
      </c>
      <c r="AC99" s="1">
        <f>(Table2[[#This Row],[Close Price]]/Table2[[#This Row],[Day Low]])-1</f>
        <v>3.5205877850910117E-3</v>
      </c>
      <c r="AD99" s="1">
        <f>(Table2[[#This Row],[Day High]]/Table2[[#This Row],[Close Price]])-1</f>
        <v>1.7785234899328817E-2</v>
      </c>
      <c r="AE99" s="1">
        <f>(Table2[[#This Row],[Close Price]]/Table2[[#This Row],[Current Week Low]])-1</f>
        <v>4.9900711037089263E-2</v>
      </c>
      <c r="AF99" s="1">
        <f>(Table2[[#This Row],[Current Week High]]/Table2[[#This Row],[Close Price]])-1</f>
        <v>1.7785234899328817E-2</v>
      </c>
      <c r="AG99" s="1">
        <f>(Table2[[#This Row],[Close Price]]/Table2[[#This Row],[Current Month Low]])-1</f>
        <v>4.9900711037089263E-2</v>
      </c>
      <c r="AH99" s="1">
        <f>(Table2[[#This Row],[Current Month High]]/Table2[[#This Row],[Close Price]])-1</f>
        <v>7.8096400244051178E-2</v>
      </c>
      <c r="AI99">
        <v>9.2129347162904107</v>
      </c>
      <c r="AJ99">
        <v>99.391727493917202</v>
      </c>
      <c r="AK99" t="str">
        <f>IF(AND(Table2[[#This Row],[20D EMA]]&gt;Table2[[#This Row],[50D EMA]],Table2[[#This Row],[50D EMA]]&gt;Table2[[#This Row],[200D EMA]]),"Uptrend","Downtrend/NoTrend")</f>
        <v>Uptrend</v>
      </c>
      <c r="AL99">
        <v>0.2</v>
      </c>
      <c r="AM99" t="s">
        <v>3188</v>
      </c>
      <c r="AN99">
        <v>-3.17</v>
      </c>
      <c r="AO99" t="s">
        <v>3189</v>
      </c>
      <c r="AP99">
        <v>0.120203121921338</v>
      </c>
      <c r="AQ99">
        <f>(Table2[[#This Row],[Sharpe Ratio]]-AVERAGE(Table2[Sharpe Ratio]))/_xlfn.STDEV.P(Table2[Sharpe Ratio])</f>
        <v>0.68591489024445707</v>
      </c>
      <c r="AR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1.4364801036911692</v>
      </c>
      <c r="AS99">
        <f>_xlfn.RANK.AVG(Table2[[#This Row],[1Y Return vs Nifty Z-Score]],Table2[1Y Return vs Nifty Z-Score])</f>
        <v>172</v>
      </c>
      <c r="AT99">
        <f>_xlfn.RANK.AVG(Table2[[#This Row],[6M Return vs Nifty Z-Score]],Table2[6M Return vs Nifty Z-Score])</f>
        <v>126</v>
      </c>
      <c r="AU99">
        <f>_xlfn.RANK.AVG(Table2[[#This Row],[Sharpe Ratio Z-Score]],Table2[Sharpe Ratio Z-Score])</f>
        <v>175</v>
      </c>
      <c r="AV99">
        <f>(Table2[[#This Row],[Rank 1Y]]+Table2[[#This Row],[Rank 6M]]+Table2[[#This Row],[Rank Sharpe]])/3</f>
        <v>157.66666666666666</v>
      </c>
    </row>
    <row r="100" spans="1:48" x14ac:dyDescent="0.3">
      <c r="A100" t="s">
        <v>1232</v>
      </c>
      <c r="B100" t="s">
        <v>1233</v>
      </c>
      <c r="C100" t="s">
        <v>3140</v>
      </c>
      <c r="D100" t="s">
        <v>287</v>
      </c>
      <c r="E100">
        <v>9678.39179616</v>
      </c>
      <c r="F100">
        <v>605.20000000000005</v>
      </c>
      <c r="G100">
        <v>39.0124087819393</v>
      </c>
      <c r="H100">
        <f>(Table2[[#This Row],[1Y Return vs Nifty]]-AVERAGE(Table2[1Y Return vs Nifty]))/_xlfn.STDEV.P(Table2[1Y Return vs Nifty])</f>
        <v>0.20971606160507475</v>
      </c>
      <c r="I100">
        <v>12.969974388024299</v>
      </c>
      <c r="J100">
        <f>(Table2[[#This Row],[1M Return vs Nifty]]-AVERAGE(Table2[1M Return vs Nifty]))/_xlfn.STDEV.P(Table2[1M Return vs Nifty])</f>
        <v>1.5904433918101435</v>
      </c>
      <c r="K100">
        <v>39.138104073113098</v>
      </c>
      <c r="L100">
        <f>(Table2[[#This Row],[6M Return vs Nifty]]-AVERAGE(Table2[6M Return vs Nifty]))/_xlfn.STDEV.P(Table2[6M Return vs Nifty])</f>
        <v>0.96910700427537277</v>
      </c>
      <c r="M100">
        <v>5.2703260527567304</v>
      </c>
      <c r="N100">
        <f>(Table2[[#This Row],[1W Return vs Nifty]]-AVERAGE(Table2[1W Return vs Nifty]))/_xlfn.STDEV.P(Table2[1W Return vs Nifty])</f>
        <v>1.231770918105132</v>
      </c>
      <c r="O100">
        <v>579.51</v>
      </c>
      <c r="P100">
        <v>559.09997510032599</v>
      </c>
      <c r="Q100">
        <v>477.55678575555299</v>
      </c>
      <c r="R100">
        <v>64.018564878020996</v>
      </c>
      <c r="S100" s="1">
        <f>(Table2[[#This Row],[Close Price]]-Table2[[#This Row],[20D EMA]])/Table2[[#This Row],[20D EMA]]</f>
        <v>4.4330555124156713E-2</v>
      </c>
      <c r="T100" s="1">
        <f>(Table2[[#This Row],[Close Price]]-Table2[[#This Row],[50D EMA]])/Table2[[#This Row],[50D EMA]]</f>
        <v>8.2453992045701266E-2</v>
      </c>
      <c r="U100" s="1">
        <f>(Table2[[#This Row],[Close Price]]-Table2[[#This Row],[200D EMA]])/Table2[[#This Row],[200D EMA]]</f>
        <v>0.26728384571585545</v>
      </c>
      <c r="V100">
        <v>0.88039126153033498</v>
      </c>
      <c r="W100">
        <v>592.9</v>
      </c>
      <c r="X100">
        <v>610.95000000000005</v>
      </c>
      <c r="Y100">
        <v>568.20000000000005</v>
      </c>
      <c r="Z100">
        <v>611.45000000000005</v>
      </c>
      <c r="AA100">
        <v>568.20000000000005</v>
      </c>
      <c r="AB100">
        <v>611.45000000000005</v>
      </c>
      <c r="AC100" s="1">
        <f>(Table2[[#This Row],[Close Price]]/Table2[[#This Row],[Day Low]])-1</f>
        <v>2.0745488277955859E-2</v>
      </c>
      <c r="AD100" s="1">
        <f>(Table2[[#This Row],[Day High]]/Table2[[#This Row],[Close Price]])-1</f>
        <v>9.500991407799031E-3</v>
      </c>
      <c r="AE100" s="1">
        <f>(Table2[[#This Row],[Close Price]]/Table2[[#This Row],[Current Week Low]])-1</f>
        <v>6.5117916226680839E-2</v>
      </c>
      <c r="AF100" s="1">
        <f>(Table2[[#This Row],[Current Week High]]/Table2[[#This Row],[Close Price]])-1</f>
        <v>1.0327164573694647E-2</v>
      </c>
      <c r="AG100" s="1">
        <f>(Table2[[#This Row],[Close Price]]/Table2[[#This Row],[Current Month Low]])-1</f>
        <v>6.5117916226680839E-2</v>
      </c>
      <c r="AH100" s="1">
        <f>(Table2[[#This Row],[Current Month High]]/Table2[[#This Row],[Close Price]])-1</f>
        <v>1.0327164573694647E-2</v>
      </c>
      <c r="AI100">
        <v>1.0327164573694601</v>
      </c>
      <c r="AJ100">
        <v>72.298932384341597</v>
      </c>
      <c r="AK100" t="str">
        <f>IF(AND(Table2[[#This Row],[20D EMA]]&gt;Table2[[#This Row],[50D EMA]],Table2[[#This Row],[50D EMA]]&gt;Table2[[#This Row],[200D EMA]]),"Uptrend","Downtrend/NoTrend")</f>
        <v>Uptrend</v>
      </c>
      <c r="AL100">
        <v>0.05</v>
      </c>
      <c r="AM100" t="s">
        <v>3188</v>
      </c>
      <c r="AN100">
        <v>4.8899999999999997</v>
      </c>
      <c r="AO100" t="s">
        <v>3188</v>
      </c>
      <c r="AP100">
        <v>0.130970116162482</v>
      </c>
      <c r="AQ100">
        <f>(Table2[[#This Row],[Sharpe Ratio]]-AVERAGE(Table2[Sharpe Ratio]))/_xlfn.STDEV.P(Table2[Sharpe Ratio])</f>
        <v>0.81145328685905505</v>
      </c>
      <c r="AR1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4.8124906626547777</v>
      </c>
      <c r="AS100">
        <f>_xlfn.RANK.AVG(Table2[[#This Row],[1Y Return vs Nifty Z-Score]],Table2[1Y Return vs Nifty Z-Score])</f>
        <v>237</v>
      </c>
      <c r="AT100">
        <f>_xlfn.RANK.AVG(Table2[[#This Row],[6M Return vs Nifty Z-Score]],Table2[6M Return vs Nifty Z-Score])</f>
        <v>96</v>
      </c>
      <c r="AU100">
        <f>_xlfn.RANK.AVG(Table2[[#This Row],[Sharpe Ratio Z-Score]],Table2[Sharpe Ratio Z-Score])</f>
        <v>147</v>
      </c>
      <c r="AV100">
        <f>(Table2[[#This Row],[Rank 1Y]]+Table2[[#This Row],[Rank 6M]]+Table2[[#This Row],[Rank Sharpe]])/3</f>
        <v>160</v>
      </c>
    </row>
    <row r="101" spans="1:48" x14ac:dyDescent="0.3">
      <c r="A101" t="s">
        <v>1452</v>
      </c>
      <c r="B101" t="s">
        <v>1453</v>
      </c>
      <c r="C101" t="s">
        <v>3128</v>
      </c>
      <c r="D101" t="s">
        <v>21</v>
      </c>
      <c r="E101">
        <v>7268.3835233899899</v>
      </c>
      <c r="F101">
        <v>946.95</v>
      </c>
      <c r="G101">
        <v>75.7232293314825</v>
      </c>
      <c r="H101">
        <f>(Table2[[#This Row],[1Y Return vs Nifty]]-AVERAGE(Table2[1Y Return vs Nifty]))/_xlfn.STDEV.P(Table2[1Y Return vs Nifty])</f>
        <v>0.82654842105479021</v>
      </c>
      <c r="I101">
        <v>8.4265660702365306</v>
      </c>
      <c r="J101">
        <f>(Table2[[#This Row],[1M Return vs Nifty]]-AVERAGE(Table2[1M Return vs Nifty]))/_xlfn.STDEV.P(Table2[1M Return vs Nifty])</f>
        <v>1.0936779565726051</v>
      </c>
      <c r="K101">
        <v>20.580829525063098</v>
      </c>
      <c r="L101">
        <f>(Table2[[#This Row],[6M Return vs Nifty]]-AVERAGE(Table2[6M Return vs Nifty]))/_xlfn.STDEV.P(Table2[6M Return vs Nifty])</f>
        <v>0.36318469339606468</v>
      </c>
      <c r="M101">
        <v>6.6540867315105698</v>
      </c>
      <c r="N101">
        <f>(Table2[[#This Row],[1W Return vs Nifty]]-AVERAGE(Table2[1W Return vs Nifty]))/_xlfn.STDEV.P(Table2[1W Return vs Nifty])</f>
        <v>1.6147177495716962</v>
      </c>
      <c r="O101">
        <v>872.22</v>
      </c>
      <c r="P101">
        <v>851.68483600767001</v>
      </c>
      <c r="Q101">
        <v>736.09496591634002</v>
      </c>
      <c r="R101">
        <v>60.550307539893801</v>
      </c>
      <c r="S101" s="1">
        <f>(Table2[[#This Row],[Close Price]]-Table2[[#This Row],[20D EMA]])/Table2[[#This Row],[20D EMA]]</f>
        <v>8.5677925294077195E-2</v>
      </c>
      <c r="T101" s="1">
        <f>(Table2[[#This Row],[Close Price]]-Table2[[#This Row],[50D EMA]])/Table2[[#This Row],[50D EMA]]</f>
        <v>0.11185494911344424</v>
      </c>
      <c r="U101" s="1">
        <f>(Table2[[#This Row],[Close Price]]-Table2[[#This Row],[200D EMA]])/Table2[[#This Row],[200D EMA]]</f>
        <v>0.28645085735802261</v>
      </c>
      <c r="V101">
        <v>1.336222028241</v>
      </c>
      <c r="W101">
        <v>880.05</v>
      </c>
      <c r="X101">
        <v>971</v>
      </c>
      <c r="Y101">
        <v>830.45</v>
      </c>
      <c r="Z101">
        <v>971</v>
      </c>
      <c r="AA101">
        <v>830</v>
      </c>
      <c r="AB101">
        <v>971</v>
      </c>
      <c r="AC101" s="1">
        <f>(Table2[[#This Row],[Close Price]]/Table2[[#This Row],[Day Low]])-1</f>
        <v>7.6018408044997487E-2</v>
      </c>
      <c r="AD101" s="1">
        <f>(Table2[[#This Row],[Day High]]/Table2[[#This Row],[Close Price]])-1</f>
        <v>2.5397328264427754E-2</v>
      </c>
      <c r="AE101" s="1">
        <f>(Table2[[#This Row],[Close Price]]/Table2[[#This Row],[Current Week Low]])-1</f>
        <v>0.14028538744054431</v>
      </c>
      <c r="AF101" s="1">
        <f>(Table2[[#This Row],[Current Week High]]/Table2[[#This Row],[Close Price]])-1</f>
        <v>2.5397328264427754E-2</v>
      </c>
      <c r="AG101" s="1">
        <f>(Table2[[#This Row],[Close Price]]/Table2[[#This Row],[Current Month Low]])-1</f>
        <v>0.14090361445783128</v>
      </c>
      <c r="AH101" s="1">
        <f>(Table2[[#This Row],[Current Month High]]/Table2[[#This Row],[Close Price]])-1</f>
        <v>2.5397328264427754E-2</v>
      </c>
      <c r="AI101">
        <v>2.5397328264427701</v>
      </c>
      <c r="AJ101">
        <v>128.18072289156601</v>
      </c>
      <c r="AK101" t="str">
        <f>IF(AND(Table2[[#This Row],[20D EMA]]&gt;Table2[[#This Row],[50D EMA]],Table2[[#This Row],[50D EMA]]&gt;Table2[[#This Row],[200D EMA]]),"Uptrend","Downtrend/NoTrend")</f>
        <v>Uptrend</v>
      </c>
      <c r="AL101">
        <v>0</v>
      </c>
      <c r="AM101" t="s">
        <v>3190</v>
      </c>
      <c r="AN101">
        <v>10.69</v>
      </c>
      <c r="AO101" t="s">
        <v>3188</v>
      </c>
      <c r="AP101">
        <v>0.129813389078592</v>
      </c>
      <c r="AQ101">
        <f>(Table2[[#This Row],[Sharpe Ratio]]-AVERAGE(Table2[Sharpe Ratio]))/_xlfn.STDEV.P(Table2[Sharpe Ratio])</f>
        <v>0.79796636003621679</v>
      </c>
      <c r="AR1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4.6960951806313727</v>
      </c>
      <c r="AS101">
        <f>_xlfn.RANK.AVG(Table2[[#This Row],[1Y Return vs Nifty Z-Score]],Table2[1Y Return vs Nifty Z-Score])</f>
        <v>119</v>
      </c>
      <c r="AT101">
        <f>_xlfn.RANK.AVG(Table2[[#This Row],[6M Return vs Nifty Z-Score]],Table2[6M Return vs Nifty Z-Score])</f>
        <v>215</v>
      </c>
      <c r="AU101">
        <f>_xlfn.RANK.AVG(Table2[[#This Row],[Sharpe Ratio Z-Score]],Table2[Sharpe Ratio Z-Score])</f>
        <v>151</v>
      </c>
      <c r="AV101">
        <f>(Table2[[#This Row],[Rank 1Y]]+Table2[[#This Row],[Rank 6M]]+Table2[[#This Row],[Rank Sharpe]])/3</f>
        <v>161.66666666666666</v>
      </c>
    </row>
    <row r="102" spans="1:48" x14ac:dyDescent="0.3">
      <c r="A102" t="s">
        <v>1391</v>
      </c>
      <c r="B102" t="s">
        <v>1392</v>
      </c>
      <c r="C102" t="s">
        <v>3141</v>
      </c>
      <c r="D102" t="s">
        <v>1025</v>
      </c>
      <c r="E102">
        <v>8007.1872496799997</v>
      </c>
      <c r="F102">
        <v>839.15</v>
      </c>
      <c r="G102">
        <v>62.6410969147583</v>
      </c>
      <c r="H102">
        <f>(Table2[[#This Row],[1Y Return vs Nifty]]-AVERAGE(Table2[1Y Return vs Nifty]))/_xlfn.STDEV.P(Table2[1Y Return vs Nifty])</f>
        <v>0.60673631976025777</v>
      </c>
      <c r="I102">
        <v>-3.4054794451106298</v>
      </c>
      <c r="J102">
        <f>(Table2[[#This Row],[1M Return vs Nifty]]-AVERAGE(Table2[1M Return vs Nifty]))/_xlfn.STDEV.P(Table2[1M Return vs Nifty])</f>
        <v>-0.20000969574998656</v>
      </c>
      <c r="K102">
        <v>17.705413082152699</v>
      </c>
      <c r="L102">
        <f>(Table2[[#This Row],[6M Return vs Nifty]]-AVERAGE(Table2[6M Return vs Nifty]))/_xlfn.STDEV.P(Table2[6M Return vs Nifty])</f>
        <v>0.26929811693154243</v>
      </c>
      <c r="M102">
        <v>5.3315501785601098</v>
      </c>
      <c r="N102">
        <f>(Table2[[#This Row],[1W Return vs Nifty]]-AVERAGE(Table2[1W Return vs Nifty]))/_xlfn.STDEV.P(Table2[1W Return vs Nifty])</f>
        <v>1.2487142995335077</v>
      </c>
      <c r="O102">
        <v>861.48</v>
      </c>
      <c r="P102">
        <v>870.953122475285</v>
      </c>
      <c r="Q102">
        <v>761.01031357014404</v>
      </c>
      <c r="R102">
        <v>39.044022777177702</v>
      </c>
      <c r="S102" s="1">
        <f>(Table2[[#This Row],[Close Price]]-Table2[[#This Row],[20D EMA]])/Table2[[#This Row],[20D EMA]]</f>
        <v>-2.592050889167484E-2</v>
      </c>
      <c r="T102" s="1">
        <f>(Table2[[#This Row],[Close Price]]-Table2[[#This Row],[50D EMA]])/Table2[[#This Row],[50D EMA]]</f>
        <v>-3.6515309095969742E-2</v>
      </c>
      <c r="U102" s="1">
        <f>(Table2[[#This Row],[Close Price]]-Table2[[#This Row],[200D EMA]])/Table2[[#This Row],[200D EMA]]</f>
        <v>0.10267887968991846</v>
      </c>
      <c r="V102">
        <v>0.65904023458993199</v>
      </c>
      <c r="W102">
        <v>831.65</v>
      </c>
      <c r="X102">
        <v>855</v>
      </c>
      <c r="Y102">
        <v>787</v>
      </c>
      <c r="Z102">
        <v>855</v>
      </c>
      <c r="AA102">
        <v>787</v>
      </c>
      <c r="AB102">
        <v>884.9</v>
      </c>
      <c r="AC102" s="1">
        <f>(Table2[[#This Row],[Close Price]]/Table2[[#This Row],[Day Low]])-1</f>
        <v>9.0182167979317995E-3</v>
      </c>
      <c r="AD102" s="1">
        <f>(Table2[[#This Row],[Day High]]/Table2[[#This Row],[Close Price]])-1</f>
        <v>1.8888160638741658E-2</v>
      </c>
      <c r="AE102" s="1">
        <f>(Table2[[#This Row],[Close Price]]/Table2[[#This Row],[Current Week Low]])-1</f>
        <v>6.6264294790343126E-2</v>
      </c>
      <c r="AF102" s="1">
        <f>(Table2[[#This Row],[Current Week High]]/Table2[[#This Row],[Close Price]])-1</f>
        <v>1.8888160638741658E-2</v>
      </c>
      <c r="AG102" s="1">
        <f>(Table2[[#This Row],[Close Price]]/Table2[[#This Row],[Current Month Low]])-1</f>
        <v>6.6264294790343126E-2</v>
      </c>
      <c r="AH102" s="1">
        <f>(Table2[[#This Row],[Current Month High]]/Table2[[#This Row],[Close Price]])-1</f>
        <v>5.4519454209616791E-2</v>
      </c>
      <c r="AI102">
        <v>26.1991300720967</v>
      </c>
      <c r="AJ102">
        <v>97.261401034320599</v>
      </c>
      <c r="AK102" t="str">
        <f>IF(AND(Table2[[#This Row],[20D EMA]]&gt;Table2[[#This Row],[50D EMA]],Table2[[#This Row],[50D EMA]]&gt;Table2[[#This Row],[200D EMA]]),"Uptrend","Downtrend/NoTrend")</f>
        <v>Downtrend/NoTrend</v>
      </c>
      <c r="AL102">
        <v>0</v>
      </c>
      <c r="AM102">
        <v>0</v>
      </c>
      <c r="AN102">
        <v>-8.39</v>
      </c>
      <c r="AO102" t="s">
        <v>3189</v>
      </c>
      <c r="AP102">
        <v>0.15575828048767201</v>
      </c>
      <c r="AQ102">
        <f>(Table2[[#This Row],[Sharpe Ratio]]-AVERAGE(Table2[Sharpe Ratio]))/_xlfn.STDEV.P(Table2[Sharpe Ratio])</f>
        <v>1.1004723329092641</v>
      </c>
      <c r="AR1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2">
        <f>_xlfn.RANK.AVG(Table2[[#This Row],[1Y Return vs Nifty Z-Score]],Table2[1Y Return vs Nifty Z-Score])</f>
        <v>152</v>
      </c>
      <c r="AT102">
        <f>_xlfn.RANK.AVG(Table2[[#This Row],[6M Return vs Nifty Z-Score]],Table2[6M Return vs Nifty Z-Score])</f>
        <v>236</v>
      </c>
      <c r="AU102">
        <f>_xlfn.RANK.AVG(Table2[[#This Row],[Sharpe Ratio Z-Score]],Table2[Sharpe Ratio Z-Score])</f>
        <v>99</v>
      </c>
      <c r="AV102">
        <f>(Table2[[#This Row],[Rank 1Y]]+Table2[[#This Row],[Rank 6M]]+Table2[[#This Row],[Rank Sharpe]])/3</f>
        <v>162.33333333333334</v>
      </c>
    </row>
    <row r="103" spans="1:48" x14ac:dyDescent="0.3">
      <c r="A103" t="s">
        <v>1515</v>
      </c>
      <c r="B103" t="s">
        <v>1516</v>
      </c>
      <c r="C103" t="s">
        <v>3137</v>
      </c>
      <c r="D103" t="s">
        <v>415</v>
      </c>
      <c r="E103">
        <v>6742.954805415</v>
      </c>
      <c r="F103">
        <v>215.25</v>
      </c>
      <c r="G103">
        <v>115.326351781932</v>
      </c>
      <c r="H103">
        <f>(Table2[[#This Row],[1Y Return vs Nifty]]-AVERAGE(Table2[1Y Return vs Nifty]))/_xlfn.STDEV.P(Table2[1Y Return vs Nifty])</f>
        <v>1.4919785884279009</v>
      </c>
      <c r="I103">
        <v>2.3622383861676002</v>
      </c>
      <c r="J103">
        <f>(Table2[[#This Row],[1M Return vs Nifty]]-AVERAGE(Table2[1M Return vs Nifty]))/_xlfn.STDEV.P(Table2[1M Return vs Nifty])</f>
        <v>0.43061882327718648</v>
      </c>
      <c r="K103">
        <v>13.056889578360799</v>
      </c>
      <c r="L103">
        <f>(Table2[[#This Row],[6M Return vs Nifty]]-AVERAGE(Table2[6M Return vs Nifty]))/_xlfn.STDEV.P(Table2[6M Return vs Nifty])</f>
        <v>0.11751698677143825</v>
      </c>
      <c r="M103">
        <v>1.21502111750595</v>
      </c>
      <c r="N103">
        <f>(Table2[[#This Row],[1W Return vs Nifty]]-AVERAGE(Table2[1W Return vs Nifty]))/_xlfn.STDEV.P(Table2[1W Return vs Nifty])</f>
        <v>0.10949146658642891</v>
      </c>
      <c r="O103">
        <v>218.81</v>
      </c>
      <c r="P103">
        <v>214.614545749097</v>
      </c>
      <c r="Q103">
        <v>184.616441120903</v>
      </c>
      <c r="R103">
        <v>37.1521019058207</v>
      </c>
      <c r="S103" s="1">
        <f>(Table2[[#This Row],[Close Price]]-Table2[[#This Row],[20D EMA]])/Table2[[#This Row],[20D EMA]]</f>
        <v>-1.626982313422605E-2</v>
      </c>
      <c r="T103" s="1">
        <f>(Table2[[#This Row],[Close Price]]-Table2[[#This Row],[50D EMA]])/Table2[[#This Row],[50D EMA]]</f>
        <v>2.9609095165706828E-3</v>
      </c>
      <c r="U103" s="1">
        <f>(Table2[[#This Row],[Close Price]]-Table2[[#This Row],[200D EMA]])/Table2[[#This Row],[200D EMA]]</f>
        <v>0.16593082768308517</v>
      </c>
      <c r="V103">
        <v>0.67531792770500099</v>
      </c>
      <c r="W103">
        <v>214.47</v>
      </c>
      <c r="X103">
        <v>219</v>
      </c>
      <c r="Y103">
        <v>212.28</v>
      </c>
      <c r="Z103">
        <v>219.74</v>
      </c>
      <c r="AA103">
        <v>212.28</v>
      </c>
      <c r="AB103">
        <v>225.95</v>
      </c>
      <c r="AC103" s="1">
        <f>(Table2[[#This Row],[Close Price]]/Table2[[#This Row],[Day Low]])-1</f>
        <v>3.6368722898307837E-3</v>
      </c>
      <c r="AD103" s="1">
        <f>(Table2[[#This Row],[Day High]]/Table2[[#This Row],[Close Price]])-1</f>
        <v>1.7421602787456525E-2</v>
      </c>
      <c r="AE103" s="1">
        <f>(Table2[[#This Row],[Close Price]]/Table2[[#This Row],[Current Week Low]])-1</f>
        <v>1.3990955342001232E-2</v>
      </c>
      <c r="AF103" s="1">
        <f>(Table2[[#This Row],[Current Week High]]/Table2[[#This Row],[Close Price]])-1</f>
        <v>2.0859465737514515E-2</v>
      </c>
      <c r="AG103" s="1">
        <f>(Table2[[#This Row],[Close Price]]/Table2[[#This Row],[Current Month Low]])-1</f>
        <v>1.3990955342001232E-2</v>
      </c>
      <c r="AH103" s="1">
        <f>(Table2[[#This Row],[Current Month High]]/Table2[[#This Row],[Close Price]])-1</f>
        <v>4.9709639953542384E-2</v>
      </c>
      <c r="AI103">
        <v>6.6945412311265997</v>
      </c>
      <c r="AJ103">
        <v>201.89340813464199</v>
      </c>
      <c r="AK103" t="str">
        <f>IF(AND(Table2[[#This Row],[20D EMA]]&gt;Table2[[#This Row],[50D EMA]],Table2[[#This Row],[50D EMA]]&gt;Table2[[#This Row],[200D EMA]]),"Uptrend","Downtrend/NoTrend")</f>
        <v>Uptrend</v>
      </c>
      <c r="AL103">
        <v>0.03</v>
      </c>
      <c r="AM103" t="s">
        <v>3188</v>
      </c>
      <c r="AN103">
        <v>-2.93</v>
      </c>
      <c r="AO103" t="s">
        <v>3189</v>
      </c>
      <c r="AP103">
        <v>0.12941292071472199</v>
      </c>
      <c r="AQ103">
        <f>(Table2[[#This Row],[Sharpe Ratio]]-AVERAGE(Table2[Sharpe Ratio]))/_xlfn.STDEV.P(Table2[Sharpe Ratio])</f>
        <v>0.79329707581732134</v>
      </c>
      <c r="AR1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2.9429029408802756</v>
      </c>
      <c r="AS103">
        <f>_xlfn.RANK.AVG(Table2[[#This Row],[1Y Return vs Nifty Z-Score]],Table2[1Y Return vs Nifty Z-Score])</f>
        <v>59</v>
      </c>
      <c r="AT103">
        <f>_xlfn.RANK.AVG(Table2[[#This Row],[6M Return vs Nifty Z-Score]],Table2[6M Return vs Nifty Z-Score])</f>
        <v>276</v>
      </c>
      <c r="AU103">
        <f>_xlfn.RANK.AVG(Table2[[#This Row],[Sharpe Ratio Z-Score]],Table2[Sharpe Ratio Z-Score])</f>
        <v>152</v>
      </c>
      <c r="AV103">
        <f>(Table2[[#This Row],[Rank 1Y]]+Table2[[#This Row],[Rank 6M]]+Table2[[#This Row],[Rank Sharpe]])/3</f>
        <v>162.33333333333334</v>
      </c>
    </row>
    <row r="104" spans="1:48" x14ac:dyDescent="0.3">
      <c r="A104" t="s">
        <v>1399</v>
      </c>
      <c r="B104" t="s">
        <v>1400</v>
      </c>
      <c r="C104" t="s">
        <v>3138</v>
      </c>
      <c r="D104" t="s">
        <v>83</v>
      </c>
      <c r="E104">
        <v>7951.9822996899902</v>
      </c>
      <c r="F104">
        <v>3141.35</v>
      </c>
      <c r="G104">
        <v>54.876321853545598</v>
      </c>
      <c r="H104">
        <f>(Table2[[#This Row],[1Y Return vs Nifty]]-AVERAGE(Table2[1Y Return vs Nifty]))/_xlfn.STDEV.P(Table2[1Y Return vs Nifty])</f>
        <v>0.47626894120792135</v>
      </c>
      <c r="I104">
        <v>-7.8680955022712498</v>
      </c>
      <c r="J104">
        <f>(Table2[[#This Row],[1M Return vs Nifty]]-AVERAGE(Table2[1M Return vs Nifty]))/_xlfn.STDEV.P(Table2[1M Return vs Nifty])</f>
        <v>-0.68794149779696623</v>
      </c>
      <c r="K104">
        <v>15.2502623060996</v>
      </c>
      <c r="L104">
        <f>(Table2[[#This Row],[6M Return vs Nifty]]-AVERAGE(Table2[6M Return vs Nifty]))/_xlfn.STDEV.P(Table2[6M Return vs Nifty])</f>
        <v>0.18913383268110867</v>
      </c>
      <c r="M104">
        <v>-3.3854098736796399</v>
      </c>
      <c r="N104">
        <f>(Table2[[#This Row],[1W Return vs Nifty]]-AVERAGE(Table2[1W Return vs Nifty]))/_xlfn.STDEV.P(Table2[1W Return vs Nifty])</f>
        <v>-1.1636481004676398</v>
      </c>
      <c r="O104">
        <v>3276.42</v>
      </c>
      <c r="P104">
        <v>3205.79277250309</v>
      </c>
      <c r="Q104">
        <v>2707.9087026217999</v>
      </c>
      <c r="R104">
        <v>36.728201181430499</v>
      </c>
      <c r="S104" s="1">
        <f>(Table2[[#This Row],[Close Price]]-Table2[[#This Row],[20D EMA]])/Table2[[#This Row],[20D EMA]]</f>
        <v>-4.1224873489967756E-2</v>
      </c>
      <c r="T104" s="1">
        <f>(Table2[[#This Row],[Close Price]]-Table2[[#This Row],[50D EMA]])/Table2[[#This Row],[50D EMA]]</f>
        <v>-2.0101976976126562E-2</v>
      </c>
      <c r="U104" s="1">
        <f>(Table2[[#This Row],[Close Price]]-Table2[[#This Row],[200D EMA]])/Table2[[#This Row],[200D EMA]]</f>
        <v>0.16006495970803658</v>
      </c>
      <c r="V104">
        <v>0.64722319534471495</v>
      </c>
      <c r="W104">
        <v>3112</v>
      </c>
      <c r="X104">
        <v>3199</v>
      </c>
      <c r="Y104">
        <v>3051.3</v>
      </c>
      <c r="Z104">
        <v>3283.7</v>
      </c>
      <c r="AA104">
        <v>3051.3</v>
      </c>
      <c r="AB104">
        <v>3508.45</v>
      </c>
      <c r="AC104" s="1">
        <f>(Table2[[#This Row],[Close Price]]/Table2[[#This Row],[Day Low]])-1</f>
        <v>9.4312339331619199E-3</v>
      </c>
      <c r="AD104" s="1">
        <f>(Table2[[#This Row],[Day High]]/Table2[[#This Row],[Close Price]])-1</f>
        <v>1.8351982427937008E-2</v>
      </c>
      <c r="AE104" s="1">
        <f>(Table2[[#This Row],[Close Price]]/Table2[[#This Row],[Current Week Low]])-1</f>
        <v>2.9512011273883143E-2</v>
      </c>
      <c r="AF104" s="1">
        <f>(Table2[[#This Row],[Current Week High]]/Table2[[#This Row],[Close Price]])-1</f>
        <v>4.531491237843599E-2</v>
      </c>
      <c r="AG104" s="1">
        <f>(Table2[[#This Row],[Close Price]]/Table2[[#This Row],[Current Month Low]])-1</f>
        <v>2.9512011273883143E-2</v>
      </c>
      <c r="AH104" s="1">
        <f>(Table2[[#This Row],[Current Month High]]/Table2[[#This Row],[Close Price]])-1</f>
        <v>0.11686058541709765</v>
      </c>
      <c r="AI104">
        <v>12.211310423862299</v>
      </c>
      <c r="AJ104">
        <v>102.53054382515</v>
      </c>
      <c r="AK104" t="str">
        <f>IF(AND(Table2[[#This Row],[20D EMA]]&gt;Table2[[#This Row],[50D EMA]],Table2[[#This Row],[50D EMA]]&gt;Table2[[#This Row],[200D EMA]]),"Uptrend","Downtrend/NoTrend")</f>
        <v>Uptrend</v>
      </c>
      <c r="AL104">
        <v>0.02</v>
      </c>
      <c r="AM104" t="s">
        <v>3188</v>
      </c>
      <c r="AN104">
        <v>-4.51</v>
      </c>
      <c r="AO104" t="s">
        <v>3189</v>
      </c>
      <c r="AP104">
        <v>0.18576973254941301</v>
      </c>
      <c r="AQ104">
        <f>(Table2[[#This Row],[Sharpe Ratio]]-AVERAGE(Table2[Sharpe Ratio]))/_xlfn.STDEV.P(Table2[Sharpe Ratio])</f>
        <v>1.4503926066203539</v>
      </c>
      <c r="AR1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0.26420578224477786</v>
      </c>
      <c r="AS104">
        <f>_xlfn.RANK.AVG(Table2[[#This Row],[1Y Return vs Nifty Z-Score]],Table2[1Y Return vs Nifty Z-Score])</f>
        <v>177</v>
      </c>
      <c r="AT104">
        <f>_xlfn.RANK.AVG(Table2[[#This Row],[6M Return vs Nifty Z-Score]],Table2[6M Return vs Nifty Z-Score])</f>
        <v>261</v>
      </c>
      <c r="AU104">
        <f>_xlfn.RANK.AVG(Table2[[#This Row],[Sharpe Ratio Z-Score]],Table2[Sharpe Ratio Z-Score])</f>
        <v>51</v>
      </c>
      <c r="AV104">
        <f>(Table2[[#This Row],[Rank 1Y]]+Table2[[#This Row],[Rank 6M]]+Table2[[#This Row],[Rank Sharpe]])/3</f>
        <v>163</v>
      </c>
    </row>
    <row r="105" spans="1:48" x14ac:dyDescent="0.3">
      <c r="A105" t="s">
        <v>1154</v>
      </c>
      <c r="B105" t="s">
        <v>1155</v>
      </c>
      <c r="C105" t="s">
        <v>3142</v>
      </c>
      <c r="D105" t="s">
        <v>469</v>
      </c>
      <c r="E105">
        <v>11008.604958865</v>
      </c>
      <c r="F105">
        <v>1597.4</v>
      </c>
      <c r="G105">
        <v>24.349005300961199</v>
      </c>
      <c r="H105">
        <f>(Table2[[#This Row],[1Y Return vs Nifty]]-AVERAGE(Table2[1Y Return vs Nifty]))/_xlfn.STDEV.P(Table2[1Y Return vs Nifty])</f>
        <v>-3.6665294936067454E-2</v>
      </c>
      <c r="I105">
        <v>-18.8604923425825</v>
      </c>
      <c r="J105">
        <f>(Table2[[#This Row],[1M Return vs Nifty]]-AVERAGE(Table2[1M Return vs Nifty]))/_xlfn.STDEV.P(Table2[1M Return vs Nifty])</f>
        <v>-1.8898239654814466</v>
      </c>
      <c r="K105">
        <v>28.712735446674799</v>
      </c>
      <c r="L105">
        <f>(Table2[[#This Row],[6M Return vs Nifty]]-AVERAGE(Table2[6M Return vs Nifty]))/_xlfn.STDEV.P(Table2[6M Return vs Nifty])</f>
        <v>0.62870338339108078</v>
      </c>
      <c r="M105">
        <v>-3.6347154104774999</v>
      </c>
      <c r="N105">
        <f>(Table2[[#This Row],[1W Return vs Nifty]]-AVERAGE(Table2[1W Return vs Nifty]))/_xlfn.STDEV.P(Table2[1W Return vs Nifty])</f>
        <v>-1.2326417977519046</v>
      </c>
      <c r="O105">
        <v>1766.55</v>
      </c>
      <c r="P105">
        <v>1823.37329697327</v>
      </c>
      <c r="Q105">
        <v>1547.7115072675001</v>
      </c>
      <c r="R105">
        <v>11.4226593854121</v>
      </c>
      <c r="S105" s="1">
        <f>(Table2[[#This Row],[Close Price]]-Table2[[#This Row],[20D EMA]])/Table2[[#This Row],[20D EMA]]</f>
        <v>-9.5751606238147727E-2</v>
      </c>
      <c r="T105" s="1">
        <f>(Table2[[#This Row],[Close Price]]-Table2[[#This Row],[50D EMA]])/Table2[[#This Row],[50D EMA]]</f>
        <v>-0.12393145021284285</v>
      </c>
      <c r="U105" s="1">
        <f>(Table2[[#This Row],[Close Price]]-Table2[[#This Row],[200D EMA]])/Table2[[#This Row],[200D EMA]]</f>
        <v>3.2104492664931789E-2</v>
      </c>
      <c r="V105">
        <v>0.57272370267430495</v>
      </c>
      <c r="W105">
        <v>1593.9</v>
      </c>
      <c r="X105">
        <v>1657.95</v>
      </c>
      <c r="Y105">
        <v>1567.65</v>
      </c>
      <c r="Z105">
        <v>1683</v>
      </c>
      <c r="AA105">
        <v>1567.65</v>
      </c>
      <c r="AB105">
        <v>1770.25</v>
      </c>
      <c r="AC105" s="1">
        <f>(Table2[[#This Row],[Close Price]]/Table2[[#This Row],[Day Low]])-1</f>
        <v>2.1958717610892631E-3</v>
      </c>
      <c r="AD105" s="1">
        <f>(Table2[[#This Row],[Day High]]/Table2[[#This Row],[Close Price]])-1</f>
        <v>3.79053461875547E-2</v>
      </c>
      <c r="AE105" s="1">
        <f>(Table2[[#This Row],[Close Price]]/Table2[[#This Row],[Current Week Low]])-1</f>
        <v>1.8977450323732992E-2</v>
      </c>
      <c r="AF105" s="1">
        <f>(Table2[[#This Row],[Current Week High]]/Table2[[#This Row],[Close Price]])-1</f>
        <v>5.3587079003380333E-2</v>
      </c>
      <c r="AG105" s="1">
        <f>(Table2[[#This Row],[Close Price]]/Table2[[#This Row],[Current Month Low]])-1</f>
        <v>1.8977450323732992E-2</v>
      </c>
      <c r="AH105" s="1">
        <f>(Table2[[#This Row],[Current Month High]]/Table2[[#This Row],[Close Price]])-1</f>
        <v>0.10820708651558775</v>
      </c>
      <c r="AI105">
        <v>48.992112182296196</v>
      </c>
      <c r="AJ105">
        <v>77.809667296520701</v>
      </c>
      <c r="AK105" t="str">
        <f>IF(AND(Table2[[#This Row],[20D EMA]]&gt;Table2[[#This Row],[50D EMA]],Table2[[#This Row],[50D EMA]]&gt;Table2[[#This Row],[200D EMA]]),"Uptrend","Downtrend/NoTrend")</f>
        <v>Downtrend/NoTrend</v>
      </c>
      <c r="AL105">
        <v>-0.26</v>
      </c>
      <c r="AM105" t="s">
        <v>3189</v>
      </c>
      <c r="AN105">
        <v>-13.62</v>
      </c>
      <c r="AO105" t="s">
        <v>3189</v>
      </c>
      <c r="AP105">
        <v>0.18949624753146599</v>
      </c>
      <c r="AQ105">
        <f>(Table2[[#This Row],[Sharpe Ratio]]-AVERAGE(Table2[Sharpe Ratio]))/_xlfn.STDEV.P(Table2[Sharpe Ratio])</f>
        <v>1.4938421251516745</v>
      </c>
      <c r="AR1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5">
        <f>_xlfn.RANK.AVG(Table2[[#This Row],[1Y Return vs Nifty Z-Score]],Table2[1Y Return vs Nifty Z-Score])</f>
        <v>309</v>
      </c>
      <c r="AT105">
        <f>_xlfn.RANK.AVG(Table2[[#This Row],[6M Return vs Nifty Z-Score]],Table2[6M Return vs Nifty Z-Score])</f>
        <v>144</v>
      </c>
      <c r="AU105">
        <f>_xlfn.RANK.AVG(Table2[[#This Row],[Sharpe Ratio Z-Score]],Table2[Sharpe Ratio Z-Score])</f>
        <v>46</v>
      </c>
      <c r="AV105">
        <f>(Table2[[#This Row],[Rank 1Y]]+Table2[[#This Row],[Rank 6M]]+Table2[[#This Row],[Rank Sharpe]])/3</f>
        <v>166.33333333333334</v>
      </c>
    </row>
    <row r="106" spans="1:48" x14ac:dyDescent="0.3">
      <c r="A106" t="s">
        <v>218</v>
      </c>
      <c r="B106" t="s">
        <v>219</v>
      </c>
      <c r="C106" t="s">
        <v>3133</v>
      </c>
      <c r="D106" t="s">
        <v>51</v>
      </c>
      <c r="E106">
        <v>117560.7158112</v>
      </c>
      <c r="F106">
        <v>3557.25</v>
      </c>
      <c r="G106">
        <v>60.1181006872485</v>
      </c>
      <c r="H106">
        <f>(Table2[[#This Row],[1Y Return vs Nifty]]-AVERAGE(Table2[1Y Return vs Nifty]))/_xlfn.STDEV.P(Table2[1Y Return vs Nifty])</f>
        <v>0.56434375831376704</v>
      </c>
      <c r="I106">
        <v>2.6036361104502501</v>
      </c>
      <c r="J106">
        <f>(Table2[[#This Row],[1M Return vs Nifty]]-AVERAGE(Table2[1M Return vs Nifty]))/_xlfn.STDEV.P(Table2[1M Return vs Nifty])</f>
        <v>0.45701267502481263</v>
      </c>
      <c r="K106">
        <v>27.648619182000498</v>
      </c>
      <c r="L106">
        <f>(Table2[[#This Row],[6M Return vs Nifty]]-AVERAGE(Table2[6M Return vs Nifty]))/_xlfn.STDEV.P(Table2[6M Return vs Nifty])</f>
        <v>0.59395842208406269</v>
      </c>
      <c r="M106">
        <v>7.6973277206363502</v>
      </c>
      <c r="N106">
        <f>(Table2[[#This Row],[1W Return vs Nifty]]-AVERAGE(Table2[1W Return vs Nifty]))/_xlfn.STDEV.P(Table2[1W Return vs Nifty])</f>
        <v>1.903427956022671</v>
      </c>
      <c r="O106">
        <v>3439.54</v>
      </c>
      <c r="P106">
        <v>3344.3820959539498</v>
      </c>
      <c r="Q106">
        <v>2870.3332160339601</v>
      </c>
      <c r="R106">
        <v>58.792495083003701</v>
      </c>
      <c r="S106" s="1">
        <f>(Table2[[#This Row],[Close Price]]-Table2[[#This Row],[20D EMA]])/Table2[[#This Row],[20D EMA]]</f>
        <v>3.4222599533658582E-2</v>
      </c>
      <c r="T106" s="1">
        <f>(Table2[[#This Row],[Close Price]]-Table2[[#This Row],[50D EMA]])/Table2[[#This Row],[50D EMA]]</f>
        <v>6.3649397089997228E-2</v>
      </c>
      <c r="U106" s="1">
        <f>(Table2[[#This Row],[Close Price]]-Table2[[#This Row],[200D EMA]])/Table2[[#This Row],[200D EMA]]</f>
        <v>0.23931604182011207</v>
      </c>
      <c r="V106">
        <v>1.1734349337804</v>
      </c>
      <c r="W106">
        <v>3504.05</v>
      </c>
      <c r="X106">
        <v>3590.7</v>
      </c>
      <c r="Y106">
        <v>3380.9</v>
      </c>
      <c r="Z106">
        <v>3590.7</v>
      </c>
      <c r="AA106">
        <v>3331.45</v>
      </c>
      <c r="AB106">
        <v>3590.7</v>
      </c>
      <c r="AC106" s="1">
        <f>(Table2[[#This Row],[Close Price]]/Table2[[#This Row],[Day Low]])-1</f>
        <v>1.5182431757537751E-2</v>
      </c>
      <c r="AD106" s="1">
        <f>(Table2[[#This Row],[Day High]]/Table2[[#This Row],[Close Price]])-1</f>
        <v>9.403331224963063E-3</v>
      </c>
      <c r="AE106" s="1">
        <f>(Table2[[#This Row],[Close Price]]/Table2[[#This Row],[Current Week Low]])-1</f>
        <v>5.2160667277943773E-2</v>
      </c>
      <c r="AF106" s="1">
        <f>(Table2[[#This Row],[Current Week High]]/Table2[[#This Row],[Close Price]])-1</f>
        <v>9.403331224963063E-3</v>
      </c>
      <c r="AG106" s="1">
        <f>(Table2[[#This Row],[Close Price]]/Table2[[#This Row],[Current Month Low]])-1</f>
        <v>6.777829473652619E-2</v>
      </c>
      <c r="AH106" s="1">
        <f>(Table2[[#This Row],[Current Month High]]/Table2[[#This Row],[Close Price]])-1</f>
        <v>9.403331224963063E-3</v>
      </c>
      <c r="AI106">
        <v>0.94033312249630596</v>
      </c>
      <c r="AJ106">
        <v>95.179830457326204</v>
      </c>
      <c r="AK106" t="str">
        <f>IF(AND(Table2[[#This Row],[20D EMA]]&gt;Table2[[#This Row],[50D EMA]],Table2[[#This Row],[50D EMA]]&gt;Table2[[#This Row],[200D EMA]]),"Uptrend","Downtrend/NoTrend")</f>
        <v>Uptrend</v>
      </c>
      <c r="AL106">
        <v>0.02</v>
      </c>
      <c r="AM106" t="s">
        <v>3188</v>
      </c>
      <c r="AN106">
        <v>2.88</v>
      </c>
      <c r="AO106" t="s">
        <v>3188</v>
      </c>
      <c r="AP106">
        <v>0.11209383003930901</v>
      </c>
      <c r="AQ106">
        <f>(Table2[[#This Row],[Sharpe Ratio]]-AVERAGE(Table2[Sharpe Ratio]))/_xlfn.STDEV.P(Table2[Sharpe Ratio])</f>
        <v>0.59136412911750302</v>
      </c>
      <c r="AR1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4.110106940562817</v>
      </c>
      <c r="AS106">
        <f>_xlfn.RANK.AVG(Table2[[#This Row],[1Y Return vs Nifty Z-Score]],Table2[1Y Return vs Nifty Z-Score])</f>
        <v>158</v>
      </c>
      <c r="AT106">
        <f>_xlfn.RANK.AVG(Table2[[#This Row],[6M Return vs Nifty Z-Score]],Table2[6M Return vs Nifty Z-Score])</f>
        <v>150</v>
      </c>
      <c r="AU106">
        <f>_xlfn.RANK.AVG(Table2[[#This Row],[Sharpe Ratio Z-Score]],Table2[Sharpe Ratio Z-Score])</f>
        <v>195</v>
      </c>
      <c r="AV106">
        <f>(Table2[[#This Row],[Rank 1Y]]+Table2[[#This Row],[Rank 6M]]+Table2[[#This Row],[Rank Sharpe]])/3</f>
        <v>167.66666666666666</v>
      </c>
    </row>
    <row r="107" spans="1:48" x14ac:dyDescent="0.3">
      <c r="A107" t="s">
        <v>1046</v>
      </c>
      <c r="B107" t="s">
        <v>1047</v>
      </c>
      <c r="C107" t="s">
        <v>3134</v>
      </c>
      <c r="D107" t="s">
        <v>103</v>
      </c>
      <c r="E107">
        <v>13316.270500860999</v>
      </c>
      <c r="F107">
        <v>22.13</v>
      </c>
      <c r="G107">
        <v>116.49890924018401</v>
      </c>
      <c r="H107">
        <f>(Table2[[#This Row],[1Y Return vs Nifty]]-AVERAGE(Table2[1Y Return vs Nifty]))/_xlfn.STDEV.P(Table2[1Y Return vs Nifty])</f>
        <v>1.511680446701209</v>
      </c>
      <c r="I107">
        <v>15.4062498506593</v>
      </c>
      <c r="J107">
        <f>(Table2[[#This Row],[1M Return vs Nifty]]-AVERAGE(Table2[1M Return vs Nifty]))/_xlfn.STDEV.P(Table2[1M Return vs Nifty])</f>
        <v>1.856819943487475</v>
      </c>
      <c r="K107">
        <v>12.9560074585908</v>
      </c>
      <c r="L107">
        <f>(Table2[[#This Row],[6M Return vs Nifty]]-AVERAGE(Table2[6M Return vs Nifty]))/_xlfn.STDEV.P(Table2[6M Return vs Nifty])</f>
        <v>0.11422303716805407</v>
      </c>
      <c r="M107">
        <v>5.9311744340482804</v>
      </c>
      <c r="N107">
        <f>(Table2[[#This Row],[1W Return vs Nifty]]-AVERAGE(Table2[1W Return vs Nifty]))/_xlfn.STDEV.P(Table2[1W Return vs Nifty])</f>
        <v>1.4146564398438417</v>
      </c>
      <c r="O107">
        <v>18.7</v>
      </c>
      <c r="P107">
        <v>18.369480897247598</v>
      </c>
      <c r="Q107">
        <v>17.110261908879799</v>
      </c>
      <c r="R107">
        <v>68.872313895608798</v>
      </c>
      <c r="S107" s="1">
        <f>(Table2[[#This Row],[Close Price]]-Table2[[#This Row],[20D EMA]])/Table2[[#This Row],[20D EMA]]</f>
        <v>0.18342245989304812</v>
      </c>
      <c r="T107" s="1">
        <f>(Table2[[#This Row],[Close Price]]-Table2[[#This Row],[50D EMA]])/Table2[[#This Row],[50D EMA]]</f>
        <v>0.20471558906794476</v>
      </c>
      <c r="U107" s="1">
        <f>(Table2[[#This Row],[Close Price]]-Table2[[#This Row],[200D EMA]])/Table2[[#This Row],[200D EMA]]</f>
        <v>0.29337587687743583</v>
      </c>
      <c r="V107">
        <v>2.4951891104389898</v>
      </c>
      <c r="W107">
        <v>20.21</v>
      </c>
      <c r="X107">
        <v>22.8</v>
      </c>
      <c r="Y107">
        <v>17.16</v>
      </c>
      <c r="Z107">
        <v>22.8</v>
      </c>
      <c r="AA107">
        <v>17.16</v>
      </c>
      <c r="AB107">
        <v>22.8</v>
      </c>
      <c r="AC107" s="1">
        <f>(Table2[[#This Row],[Close Price]]/Table2[[#This Row],[Day Low]])-1</f>
        <v>9.5002474022760852E-2</v>
      </c>
      <c r="AD107" s="1">
        <f>(Table2[[#This Row],[Day High]]/Table2[[#This Row],[Close Price]])-1</f>
        <v>3.0275643922277551E-2</v>
      </c>
      <c r="AE107" s="1">
        <f>(Table2[[#This Row],[Close Price]]/Table2[[#This Row],[Current Week Low]])-1</f>
        <v>0.28962703962703951</v>
      </c>
      <c r="AF107" s="1">
        <f>(Table2[[#This Row],[Current Week High]]/Table2[[#This Row],[Close Price]])-1</f>
        <v>3.0275643922277551E-2</v>
      </c>
      <c r="AG107" s="1">
        <f>(Table2[[#This Row],[Close Price]]/Table2[[#This Row],[Current Month Low]])-1</f>
        <v>0.28962703962703951</v>
      </c>
      <c r="AH107" s="1">
        <f>(Table2[[#This Row],[Current Month High]]/Table2[[#This Row],[Close Price]])-1</f>
        <v>3.0275643922277551E-2</v>
      </c>
      <c r="AI107">
        <v>8.4500677812923506</v>
      </c>
      <c r="AJ107">
        <v>165.02994011976</v>
      </c>
      <c r="AK107" t="str">
        <f>IF(AND(Table2[[#This Row],[20D EMA]]&gt;Table2[[#This Row],[50D EMA]],Table2[[#This Row],[50D EMA]]&gt;Table2[[#This Row],[200D EMA]]),"Uptrend","Downtrend/NoTrend")</f>
        <v>Uptrend</v>
      </c>
      <c r="AL107">
        <v>0.26</v>
      </c>
      <c r="AM107" t="s">
        <v>3188</v>
      </c>
      <c r="AN107">
        <v>30.02</v>
      </c>
      <c r="AO107" t="s">
        <v>3188</v>
      </c>
      <c r="AP107">
        <v>0.121186731463462</v>
      </c>
      <c r="AQ107">
        <f>(Table2[[#This Row],[Sharpe Ratio]]-AVERAGE(Table2[Sharpe Ratio]))/_xlfn.STDEV.P(Table2[Sharpe Ratio])</f>
        <v>0.69738334300365024</v>
      </c>
      <c r="AR1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5.5947632102042313</v>
      </c>
      <c r="AS107">
        <f>_xlfn.RANK.AVG(Table2[[#This Row],[1Y Return vs Nifty Z-Score]],Table2[1Y Return vs Nifty Z-Score])</f>
        <v>58</v>
      </c>
      <c r="AT107">
        <f>_xlfn.RANK.AVG(Table2[[#This Row],[6M Return vs Nifty Z-Score]],Table2[6M Return vs Nifty Z-Score])</f>
        <v>277</v>
      </c>
      <c r="AU107">
        <f>_xlfn.RANK.AVG(Table2[[#This Row],[Sharpe Ratio Z-Score]],Table2[Sharpe Ratio Z-Score])</f>
        <v>171</v>
      </c>
      <c r="AV107">
        <f>(Table2[[#This Row],[Rank 1Y]]+Table2[[#This Row],[Rank 6M]]+Table2[[#This Row],[Rank Sharpe]])/3</f>
        <v>168.66666666666666</v>
      </c>
    </row>
    <row r="108" spans="1:48" x14ac:dyDescent="0.3">
      <c r="A108" t="s">
        <v>331</v>
      </c>
      <c r="B108" t="s">
        <v>332</v>
      </c>
      <c r="C108" t="s">
        <v>3128</v>
      </c>
      <c r="D108" t="s">
        <v>287</v>
      </c>
      <c r="E108">
        <v>78659.119353429996</v>
      </c>
      <c r="F108">
        <v>5334.1</v>
      </c>
      <c r="G108">
        <v>62.613375381899097</v>
      </c>
      <c r="H108">
        <f>(Table2[[#This Row],[1Y Return vs Nifty]]-AVERAGE(Table2[1Y Return vs Nifty]))/_xlfn.STDEV.P(Table2[1Y Return vs Nifty])</f>
        <v>0.60627052961269001</v>
      </c>
      <c r="I108">
        <v>1.6326402492220899</v>
      </c>
      <c r="J108">
        <f>(Table2[[#This Row],[1M Return vs Nifty]]-AVERAGE(Table2[1M Return vs Nifty]))/_xlfn.STDEV.P(Table2[1M Return vs Nifty])</f>
        <v>0.35084630214382101</v>
      </c>
      <c r="K108">
        <v>24.475826954297698</v>
      </c>
      <c r="L108">
        <f>(Table2[[#This Row],[6M Return vs Nifty]]-AVERAGE(Table2[6M Return vs Nifty]))/_xlfn.STDEV.P(Table2[6M Return vs Nifty])</f>
        <v>0.49036208882015669</v>
      </c>
      <c r="M108">
        <v>1.10467246779658</v>
      </c>
      <c r="N108">
        <f>(Table2[[#This Row],[1W Return vs Nifty]]-AVERAGE(Table2[1W Return vs Nifty]))/_xlfn.STDEV.P(Table2[1W Return vs Nifty])</f>
        <v>7.8953190415095131E-2</v>
      </c>
      <c r="O108">
        <v>5287.46</v>
      </c>
      <c r="P108">
        <v>5079.31190167555</v>
      </c>
      <c r="Q108">
        <v>4282.2358012825598</v>
      </c>
      <c r="R108">
        <v>33.761079834844899</v>
      </c>
      <c r="S108" s="1">
        <f>(Table2[[#This Row],[Close Price]]-Table2[[#This Row],[20D EMA]])/Table2[[#This Row],[20D EMA]]</f>
        <v>8.8208705124956654E-3</v>
      </c>
      <c r="T108" s="1">
        <f>(Table2[[#This Row],[Close Price]]-Table2[[#This Row],[50D EMA]])/Table2[[#This Row],[50D EMA]]</f>
        <v>5.0161932020831718E-2</v>
      </c>
      <c r="U108" s="1">
        <f>(Table2[[#This Row],[Close Price]]-Table2[[#This Row],[200D EMA]])/Table2[[#This Row],[200D EMA]]</f>
        <v>0.24563434792694036</v>
      </c>
      <c r="V108">
        <v>0.917125916975713</v>
      </c>
      <c r="W108">
        <v>5290</v>
      </c>
      <c r="X108">
        <v>5382</v>
      </c>
      <c r="Y108">
        <v>5106.2</v>
      </c>
      <c r="Z108">
        <v>5382</v>
      </c>
      <c r="AA108">
        <v>5078.5</v>
      </c>
      <c r="AB108">
        <v>5499</v>
      </c>
      <c r="AC108" s="1">
        <f>(Table2[[#This Row],[Close Price]]/Table2[[#This Row],[Day Low]])-1</f>
        <v>8.3364839319470807E-3</v>
      </c>
      <c r="AD108" s="1">
        <f>(Table2[[#This Row],[Day High]]/Table2[[#This Row],[Close Price]])-1</f>
        <v>8.9799591308747928E-3</v>
      </c>
      <c r="AE108" s="1">
        <f>(Table2[[#This Row],[Close Price]]/Table2[[#This Row],[Current Week Low]])-1</f>
        <v>4.4632015980572648E-2</v>
      </c>
      <c r="AF108" s="1">
        <f>(Table2[[#This Row],[Current Week High]]/Table2[[#This Row],[Close Price]])-1</f>
        <v>8.9799591308747928E-3</v>
      </c>
      <c r="AG108" s="1">
        <f>(Table2[[#This Row],[Close Price]]/Table2[[#This Row],[Current Month Low]])-1</f>
        <v>5.032982179777501E-2</v>
      </c>
      <c r="AH108" s="1">
        <f>(Table2[[#This Row],[Current Month High]]/Table2[[#This Row],[Close Price]])-1</f>
        <v>3.0914306068502651E-2</v>
      </c>
      <c r="AI108">
        <v>4.7215087831124096</v>
      </c>
      <c r="AJ108">
        <v>91.296083775641904</v>
      </c>
      <c r="AK108" t="str">
        <f>IF(AND(Table2[[#This Row],[20D EMA]]&gt;Table2[[#This Row],[50D EMA]],Table2[[#This Row],[50D EMA]]&gt;Table2[[#This Row],[200D EMA]]),"Uptrend","Downtrend/NoTrend")</f>
        <v>Uptrend</v>
      </c>
      <c r="AL108">
        <v>0.05</v>
      </c>
      <c r="AM108" t="s">
        <v>3188</v>
      </c>
      <c r="AN108">
        <v>-0.39</v>
      </c>
      <c r="AO108" t="s">
        <v>3189</v>
      </c>
      <c r="AP108">
        <v>0.118357315243554</v>
      </c>
      <c r="AQ108">
        <f>(Table2[[#This Row],[Sharpe Ratio]]-AVERAGE(Table2[Sharpe Ratio]))/_xlfn.STDEV.P(Table2[Sharpe Ratio])</f>
        <v>0.66439359975244117</v>
      </c>
      <c r="AR1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2.1908257107442037</v>
      </c>
      <c r="AS108">
        <f>_xlfn.RANK.AVG(Table2[[#This Row],[1Y Return vs Nifty Z-Score]],Table2[1Y Return vs Nifty Z-Score])</f>
        <v>153</v>
      </c>
      <c r="AT108">
        <f>_xlfn.RANK.AVG(Table2[[#This Row],[6M Return vs Nifty Z-Score]],Table2[6M Return vs Nifty Z-Score])</f>
        <v>179</v>
      </c>
      <c r="AU108">
        <f>_xlfn.RANK.AVG(Table2[[#This Row],[Sharpe Ratio Z-Score]],Table2[Sharpe Ratio Z-Score])</f>
        <v>179</v>
      </c>
      <c r="AV108">
        <f>(Table2[[#This Row],[Rank 1Y]]+Table2[[#This Row],[Rank 6M]]+Table2[[#This Row],[Rank Sharpe]])/3</f>
        <v>170.33333333333334</v>
      </c>
    </row>
    <row r="109" spans="1:48" x14ac:dyDescent="0.3">
      <c r="A109" t="s">
        <v>706</v>
      </c>
      <c r="B109" t="s">
        <v>707</v>
      </c>
      <c r="C109" t="s">
        <v>3135</v>
      </c>
      <c r="D109" t="s">
        <v>509</v>
      </c>
      <c r="E109">
        <v>25250.17921744</v>
      </c>
      <c r="F109">
        <v>1375.15</v>
      </c>
      <c r="G109">
        <v>88.800752080426506</v>
      </c>
      <c r="H109">
        <f>(Table2[[#This Row],[1Y Return vs Nifty]]-AVERAGE(Table2[1Y Return vs Nifty]))/_xlfn.STDEV.P(Table2[1Y Return vs Nifty])</f>
        <v>1.0462830685574822</v>
      </c>
      <c r="I109">
        <v>-6.0382985018111404</v>
      </c>
      <c r="J109">
        <f>(Table2[[#This Row],[1M Return vs Nifty]]-AVERAGE(Table2[1M Return vs Nifty]))/_xlfn.STDEV.P(Table2[1M Return vs Nifty])</f>
        <v>-0.48787585549684831</v>
      </c>
      <c r="K109">
        <v>42.889155090902797</v>
      </c>
      <c r="L109">
        <f>(Table2[[#This Row],[6M Return vs Nifty]]-AVERAGE(Table2[6M Return vs Nifty]))/_xlfn.STDEV.P(Table2[6M Return vs Nifty])</f>
        <v>1.0915843376273302</v>
      </c>
      <c r="M109">
        <v>-0.100903829771158</v>
      </c>
      <c r="N109">
        <f>(Table2[[#This Row],[1W Return vs Nifty]]-AVERAGE(Table2[1W Return vs Nifty]))/_xlfn.STDEV.P(Table2[1W Return vs Nifty])</f>
        <v>-0.25468226427965779</v>
      </c>
      <c r="O109">
        <v>1389.46</v>
      </c>
      <c r="P109">
        <v>1430.5778461274499</v>
      </c>
      <c r="Q109">
        <v>1221.6392895214501</v>
      </c>
      <c r="R109">
        <v>46.418359704929102</v>
      </c>
      <c r="S109" s="1">
        <f>(Table2[[#This Row],[Close Price]]-Table2[[#This Row],[20D EMA]])/Table2[[#This Row],[20D EMA]]</f>
        <v>-1.0298965065565E-2</v>
      </c>
      <c r="T109" s="1">
        <f>(Table2[[#This Row],[Close Price]]-Table2[[#This Row],[50D EMA]])/Table2[[#This Row],[50D EMA]]</f>
        <v>-3.8745075129949798E-2</v>
      </c>
      <c r="U109" s="1">
        <f>(Table2[[#This Row],[Close Price]]-Table2[[#This Row],[200D EMA]])/Table2[[#This Row],[200D EMA]]</f>
        <v>0.12565960492207515</v>
      </c>
      <c r="V109">
        <v>1.2035033172676799</v>
      </c>
      <c r="W109">
        <v>1346.3</v>
      </c>
      <c r="X109">
        <v>1395.45</v>
      </c>
      <c r="Y109">
        <v>1297</v>
      </c>
      <c r="Z109">
        <v>1395.45</v>
      </c>
      <c r="AA109">
        <v>1297</v>
      </c>
      <c r="AB109">
        <v>1444</v>
      </c>
      <c r="AC109" s="1">
        <f>(Table2[[#This Row],[Close Price]]/Table2[[#This Row],[Day Low]])-1</f>
        <v>2.142910198321335E-2</v>
      </c>
      <c r="AD109" s="1">
        <f>(Table2[[#This Row],[Day High]]/Table2[[#This Row],[Close Price]])-1</f>
        <v>1.4762025960804337E-2</v>
      </c>
      <c r="AE109" s="1">
        <f>(Table2[[#This Row],[Close Price]]/Table2[[#This Row],[Current Week Low]])-1</f>
        <v>6.0254433307633137E-2</v>
      </c>
      <c r="AF109" s="1">
        <f>(Table2[[#This Row],[Current Week High]]/Table2[[#This Row],[Close Price]])-1</f>
        <v>1.4762025960804337E-2</v>
      </c>
      <c r="AG109" s="1">
        <f>(Table2[[#This Row],[Close Price]]/Table2[[#This Row],[Current Month Low]])-1</f>
        <v>6.0254433307633137E-2</v>
      </c>
      <c r="AH109" s="1">
        <f>(Table2[[#This Row],[Current Month High]]/Table2[[#This Row],[Close Price]])-1</f>
        <v>5.0067265389230231E-2</v>
      </c>
      <c r="AI109">
        <v>29.145911355124898</v>
      </c>
      <c r="AJ109">
        <v>129.57429048413999</v>
      </c>
      <c r="AK109" t="str">
        <f>IF(AND(Table2[[#This Row],[20D EMA]]&gt;Table2[[#This Row],[50D EMA]],Table2[[#This Row],[50D EMA]]&gt;Table2[[#This Row],[200D EMA]]),"Uptrend","Downtrend/NoTrend")</f>
        <v>Downtrend/NoTrend</v>
      </c>
      <c r="AL109">
        <v>-0.14000000000000001</v>
      </c>
      <c r="AM109" t="s">
        <v>3189</v>
      </c>
      <c r="AN109">
        <v>-0.43</v>
      </c>
      <c r="AO109" t="s">
        <v>3189</v>
      </c>
      <c r="AP109">
        <v>6.6249038428495999E-2</v>
      </c>
      <c r="AQ109">
        <f>(Table2[[#This Row],[Sharpe Ratio]]-AVERAGE(Table2[Sharpe Ratio]))/_xlfn.STDEV.P(Table2[Sharpe Ratio])</f>
        <v>5.6834110520563953E-2</v>
      </c>
      <c r="AR1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9">
        <f>_xlfn.RANK.AVG(Table2[[#This Row],[1Y Return vs Nifty Z-Score]],Table2[1Y Return vs Nifty Z-Score])</f>
        <v>96</v>
      </c>
      <c r="AT109">
        <f>_xlfn.RANK.AVG(Table2[[#This Row],[6M Return vs Nifty Z-Score]],Table2[6M Return vs Nifty Z-Score])</f>
        <v>83</v>
      </c>
      <c r="AU109">
        <f>_xlfn.RANK.AVG(Table2[[#This Row],[Sharpe Ratio Z-Score]],Table2[Sharpe Ratio Z-Score])</f>
        <v>332</v>
      </c>
      <c r="AV109">
        <f>(Table2[[#This Row],[Rank 1Y]]+Table2[[#This Row],[Rank 6M]]+Table2[[#This Row],[Rank Sharpe]])/3</f>
        <v>170.33333333333334</v>
      </c>
    </row>
    <row r="110" spans="1:48" x14ac:dyDescent="0.3">
      <c r="A110" t="s">
        <v>191</v>
      </c>
      <c r="B110" t="s">
        <v>192</v>
      </c>
      <c r="C110" t="s">
        <v>3129</v>
      </c>
      <c r="D110" t="s">
        <v>143</v>
      </c>
      <c r="E110">
        <v>137994.10372000001</v>
      </c>
      <c r="F110">
        <v>532.4</v>
      </c>
      <c r="G110">
        <v>61.8401344827342</v>
      </c>
      <c r="H110">
        <f>(Table2[[#This Row],[1Y Return vs Nifty]]-AVERAGE(Table2[1Y Return vs Nifty]))/_xlfn.STDEV.P(Table2[1Y Return vs Nifty])</f>
        <v>0.59327817473979294</v>
      </c>
      <c r="I110">
        <v>-12.676405309910599</v>
      </c>
      <c r="J110">
        <f>(Table2[[#This Row],[1M Return vs Nifty]]-AVERAGE(Table2[1M Return vs Nifty]))/_xlfn.STDEV.P(Table2[1M Return vs Nifty])</f>
        <v>-1.2136706304829581</v>
      </c>
      <c r="K110">
        <v>10.4221045971988</v>
      </c>
      <c r="L110">
        <f>(Table2[[#This Row],[6M Return vs Nifty]]-AVERAGE(Table2[6M Return vs Nifty]))/_xlfn.STDEV.P(Table2[6M Return vs Nifty])</f>
        <v>3.148738149066007E-2</v>
      </c>
      <c r="M110">
        <v>-1.73023185367043</v>
      </c>
      <c r="N110">
        <f>(Table2[[#This Row],[1W Return vs Nifty]]-AVERAGE(Table2[1W Return vs Nifty]))/_xlfn.STDEV.P(Table2[1W Return vs Nifty])</f>
        <v>-0.70558827263206014</v>
      </c>
      <c r="O110">
        <v>547.34</v>
      </c>
      <c r="P110">
        <v>564.05305357065595</v>
      </c>
      <c r="Q110">
        <v>501.77269429799702</v>
      </c>
      <c r="R110">
        <v>28.511193467040499</v>
      </c>
      <c r="S110" s="1">
        <f>(Table2[[#This Row],[Close Price]]-Table2[[#This Row],[20D EMA]])/Table2[[#This Row],[20D EMA]]</f>
        <v>-2.7295648043263884E-2</v>
      </c>
      <c r="T110" s="1">
        <f>(Table2[[#This Row],[Close Price]]-Table2[[#This Row],[50D EMA]])/Table2[[#This Row],[50D EMA]]</f>
        <v>-5.6117156658014547E-2</v>
      </c>
      <c r="U110" s="1">
        <f>(Table2[[#This Row],[Close Price]]-Table2[[#This Row],[200D EMA]])/Table2[[#This Row],[200D EMA]]</f>
        <v>6.103820724013681E-2</v>
      </c>
      <c r="V110">
        <v>0.93447006596940796</v>
      </c>
      <c r="W110">
        <v>526.70000000000005</v>
      </c>
      <c r="X110">
        <v>535.85</v>
      </c>
      <c r="Y110">
        <v>484.1</v>
      </c>
      <c r="Z110">
        <v>535.85</v>
      </c>
      <c r="AA110">
        <v>484.1</v>
      </c>
      <c r="AB110">
        <v>569.45000000000005</v>
      </c>
      <c r="AC110" s="1">
        <f>(Table2[[#This Row],[Close Price]]/Table2[[#This Row],[Day Low]])-1</f>
        <v>1.0822099867096924E-2</v>
      </c>
      <c r="AD110" s="1">
        <f>(Table2[[#This Row],[Day High]]/Table2[[#This Row],[Close Price]])-1</f>
        <v>6.4800901577761749E-3</v>
      </c>
      <c r="AE110" s="1">
        <f>(Table2[[#This Row],[Close Price]]/Table2[[#This Row],[Current Week Low]])-1</f>
        <v>9.9772774220202365E-2</v>
      </c>
      <c r="AF110" s="1">
        <f>(Table2[[#This Row],[Current Week High]]/Table2[[#This Row],[Close Price]])-1</f>
        <v>6.4800901577761749E-3</v>
      </c>
      <c r="AG110" s="1">
        <f>(Table2[[#This Row],[Close Price]]/Table2[[#This Row],[Current Month Low]])-1</f>
        <v>9.9772774220202365E-2</v>
      </c>
      <c r="AH110" s="1">
        <f>(Table2[[#This Row],[Current Month High]]/Table2[[#This Row],[Close Price]])-1</f>
        <v>6.9590533433508739E-2</v>
      </c>
      <c r="AI110">
        <v>22.839969947407901</v>
      </c>
      <c r="AJ110">
        <v>105.203314704181</v>
      </c>
      <c r="AK110" t="str">
        <f>IF(AND(Table2[[#This Row],[20D EMA]]&gt;Table2[[#This Row],[50D EMA]],Table2[[#This Row],[50D EMA]]&gt;Table2[[#This Row],[200D EMA]]),"Uptrend","Downtrend/NoTrend")</f>
        <v>Downtrend/NoTrend</v>
      </c>
      <c r="AL110">
        <v>-0.14000000000000001</v>
      </c>
      <c r="AM110" t="s">
        <v>3189</v>
      </c>
      <c r="AN110">
        <v>-1.4</v>
      </c>
      <c r="AO110" t="s">
        <v>3189</v>
      </c>
      <c r="AP110">
        <v>0.180078364937545</v>
      </c>
      <c r="AQ110">
        <f>(Table2[[#This Row],[Sharpe Ratio]]-AVERAGE(Table2[Sharpe Ratio]))/_xlfn.STDEV.P(Table2[Sharpe Ratio])</f>
        <v>1.3840337743839721</v>
      </c>
      <c r="AR1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0">
        <f>_xlfn.RANK.AVG(Table2[[#This Row],[1Y Return vs Nifty Z-Score]],Table2[1Y Return vs Nifty Z-Score])</f>
        <v>155</v>
      </c>
      <c r="AT110">
        <f>_xlfn.RANK.AVG(Table2[[#This Row],[6M Return vs Nifty Z-Score]],Table2[6M Return vs Nifty Z-Score])</f>
        <v>301</v>
      </c>
      <c r="AU110">
        <f>_xlfn.RANK.AVG(Table2[[#This Row],[Sharpe Ratio Z-Score]],Table2[Sharpe Ratio Z-Score])</f>
        <v>59</v>
      </c>
      <c r="AV110">
        <f>(Table2[[#This Row],[Rank 1Y]]+Table2[[#This Row],[Rank 6M]]+Table2[[#This Row],[Rank Sharpe]])/3</f>
        <v>171.66666666666666</v>
      </c>
    </row>
    <row r="111" spans="1:48" x14ac:dyDescent="0.3">
      <c r="A111" t="s">
        <v>188</v>
      </c>
      <c r="B111" t="s">
        <v>189</v>
      </c>
      <c r="C111" t="s">
        <v>3135</v>
      </c>
      <c r="D111" t="s">
        <v>190</v>
      </c>
      <c r="E111">
        <v>141373.240486164</v>
      </c>
      <c r="F111">
        <v>206.05</v>
      </c>
      <c r="G111">
        <v>99.773939857508793</v>
      </c>
      <c r="H111">
        <f>(Table2[[#This Row],[1Y Return vs Nifty]]-AVERAGE(Table2[1Y Return vs Nifty]))/_xlfn.STDEV.P(Table2[1Y Return vs Nifty])</f>
        <v>1.2306596966442296</v>
      </c>
      <c r="I111">
        <v>8.8066401138399808</v>
      </c>
      <c r="J111">
        <f>(Table2[[#This Row],[1M Return vs Nifty]]-AVERAGE(Table2[1M Return vs Nifty]))/_xlfn.STDEV.P(Table2[1M Return vs Nifty])</f>
        <v>1.1352343465087604</v>
      </c>
      <c r="K111">
        <v>64.584209737132895</v>
      </c>
      <c r="L111">
        <f>(Table2[[#This Row],[6M Return vs Nifty]]-AVERAGE(Table2[6M Return vs Nifty]))/_xlfn.STDEV.P(Table2[6M Return vs Nifty])</f>
        <v>1.799959784240418</v>
      </c>
      <c r="M111">
        <v>1.79434224851414</v>
      </c>
      <c r="N111">
        <f>(Table2[[#This Row],[1W Return vs Nifty]]-AVERAGE(Table2[1W Return vs Nifty]))/_xlfn.STDEV.P(Table2[1W Return vs Nifty])</f>
        <v>0.26981484831527053</v>
      </c>
      <c r="O111">
        <v>202.66</v>
      </c>
      <c r="P111">
        <v>196.03846217522801</v>
      </c>
      <c r="Q111">
        <v>159.48262061573999</v>
      </c>
      <c r="R111">
        <v>42.042523324314999</v>
      </c>
      <c r="S111" s="1">
        <f>(Table2[[#This Row],[Close Price]]-Table2[[#This Row],[20D EMA]])/Table2[[#This Row],[20D EMA]]</f>
        <v>1.6727523931708354E-2</v>
      </c>
      <c r="T111" s="1">
        <f>(Table2[[#This Row],[Close Price]]-Table2[[#This Row],[50D EMA]])/Table2[[#This Row],[50D EMA]]</f>
        <v>5.1069253011295522E-2</v>
      </c>
      <c r="U111" s="1">
        <f>(Table2[[#This Row],[Close Price]]-Table2[[#This Row],[200D EMA]])/Table2[[#This Row],[200D EMA]]</f>
        <v>0.29199030718500807</v>
      </c>
      <c r="V111">
        <v>0.97735535268208795</v>
      </c>
      <c r="W111">
        <v>204.08</v>
      </c>
      <c r="X111">
        <v>208.78</v>
      </c>
      <c r="Y111">
        <v>195.36</v>
      </c>
      <c r="Z111">
        <v>208.78</v>
      </c>
      <c r="AA111">
        <v>195.36</v>
      </c>
      <c r="AB111">
        <v>214.45</v>
      </c>
      <c r="AC111" s="1">
        <f>(Table2[[#This Row],[Close Price]]/Table2[[#This Row],[Day Low]])-1</f>
        <v>9.6530772246177232E-3</v>
      </c>
      <c r="AD111" s="1">
        <f>(Table2[[#This Row],[Day High]]/Table2[[#This Row],[Close Price]])-1</f>
        <v>1.3249211356466839E-2</v>
      </c>
      <c r="AE111" s="1">
        <f>(Table2[[#This Row],[Close Price]]/Table2[[#This Row],[Current Week Low]])-1</f>
        <v>5.4719492219492238E-2</v>
      </c>
      <c r="AF111" s="1">
        <f>(Table2[[#This Row],[Current Week High]]/Table2[[#This Row],[Close Price]])-1</f>
        <v>1.3249211356466839E-2</v>
      </c>
      <c r="AG111" s="1">
        <f>(Table2[[#This Row],[Close Price]]/Table2[[#This Row],[Current Month Low]])-1</f>
        <v>5.4719492219492238E-2</v>
      </c>
      <c r="AH111" s="1">
        <f>(Table2[[#This Row],[Current Month High]]/Table2[[#This Row],[Close Price]])-1</f>
        <v>4.076680417374412E-2</v>
      </c>
      <c r="AI111">
        <v>5.3093909245328801</v>
      </c>
      <c r="AJ111">
        <v>137.384792626728</v>
      </c>
      <c r="AK111" t="str">
        <f>IF(AND(Table2[[#This Row],[20D EMA]]&gt;Table2[[#This Row],[50D EMA]],Table2[[#This Row],[50D EMA]]&gt;Table2[[#This Row],[200D EMA]]),"Uptrend","Downtrend/NoTrend")</f>
        <v>Uptrend</v>
      </c>
      <c r="AL111">
        <v>0.03</v>
      </c>
      <c r="AM111" t="s">
        <v>3188</v>
      </c>
      <c r="AN111">
        <v>1.62</v>
      </c>
      <c r="AO111" t="s">
        <v>3188</v>
      </c>
      <c r="AP111">
        <v>4.1821824080237997E-2</v>
      </c>
      <c r="AQ111">
        <f>(Table2[[#This Row],[Sharpe Ratio]]-AVERAGE(Table2[Sharpe Ratio]))/_xlfn.STDEV.P(Table2[Sharpe Ratio])</f>
        <v>-0.22797641824550219</v>
      </c>
      <c r="AR1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4.2076922574631768</v>
      </c>
      <c r="AS111">
        <f>_xlfn.RANK.AVG(Table2[[#This Row],[1Y Return vs Nifty Z-Score]],Table2[1Y Return vs Nifty Z-Score])</f>
        <v>73</v>
      </c>
      <c r="AT111">
        <f>_xlfn.RANK.AVG(Table2[[#This Row],[6M Return vs Nifty Z-Score]],Table2[6M Return vs Nifty Z-Score])</f>
        <v>44</v>
      </c>
      <c r="AU111">
        <f>_xlfn.RANK.AVG(Table2[[#This Row],[Sharpe Ratio Z-Score]],Table2[Sharpe Ratio Z-Score])</f>
        <v>401</v>
      </c>
      <c r="AV111">
        <f>(Table2[[#This Row],[Rank 1Y]]+Table2[[#This Row],[Rank 6M]]+Table2[[#This Row],[Rank Sharpe]])/3</f>
        <v>172.66666666666666</v>
      </c>
    </row>
    <row r="112" spans="1:48" x14ac:dyDescent="0.3">
      <c r="A112" t="s">
        <v>987</v>
      </c>
      <c r="B112" t="s">
        <v>988</v>
      </c>
      <c r="C112" t="s">
        <v>3133</v>
      </c>
      <c r="D112" t="s">
        <v>51</v>
      </c>
      <c r="E112">
        <v>14968.603234800001</v>
      </c>
      <c r="F112">
        <v>1903.8</v>
      </c>
      <c r="G112">
        <v>52.766243297573403</v>
      </c>
      <c r="H112">
        <f>(Table2[[#This Row],[1Y Return vs Nifty]]-AVERAGE(Table2[1Y Return vs Nifty]))/_xlfn.STDEV.P(Table2[1Y Return vs Nifty])</f>
        <v>0.44081441540814942</v>
      </c>
      <c r="I112">
        <v>-4.6679040936853804</v>
      </c>
      <c r="J112">
        <f>(Table2[[#This Row],[1M Return vs Nifty]]-AVERAGE(Table2[1M Return vs Nifty]))/_xlfn.STDEV.P(Table2[1M Return vs Nifty])</f>
        <v>-0.33804019755379267</v>
      </c>
      <c r="K112">
        <v>37.079087766194498</v>
      </c>
      <c r="L112">
        <f>(Table2[[#This Row],[6M Return vs Nifty]]-AVERAGE(Table2[6M Return vs Nifty]))/_xlfn.STDEV.P(Table2[6M Return vs Nifty])</f>
        <v>0.90187709313751141</v>
      </c>
      <c r="M112">
        <v>-1.0409492515457599</v>
      </c>
      <c r="N112">
        <f>(Table2[[#This Row],[1W Return vs Nifty]]-AVERAGE(Table2[1W Return vs Nifty]))/_xlfn.STDEV.P(Table2[1W Return vs Nifty])</f>
        <v>-0.51483376390705315</v>
      </c>
      <c r="O112">
        <v>1935.16</v>
      </c>
      <c r="P112">
        <v>1834.92847161908</v>
      </c>
      <c r="Q112">
        <v>1519.5798253241601</v>
      </c>
      <c r="R112">
        <v>51.785698149669003</v>
      </c>
      <c r="S112" s="1">
        <f>(Table2[[#This Row],[Close Price]]-Table2[[#This Row],[20D EMA]])/Table2[[#This Row],[20D EMA]]</f>
        <v>-1.6205378366646751E-2</v>
      </c>
      <c r="T112" s="1">
        <f>(Table2[[#This Row],[Close Price]]-Table2[[#This Row],[50D EMA]])/Table2[[#This Row],[50D EMA]]</f>
        <v>3.7533631117593357E-2</v>
      </c>
      <c r="U112" s="1">
        <f>(Table2[[#This Row],[Close Price]]-Table2[[#This Row],[200D EMA]])/Table2[[#This Row],[200D EMA]]</f>
        <v>0.25284632519642541</v>
      </c>
      <c r="V112">
        <v>0.83123163027491098</v>
      </c>
      <c r="W112">
        <v>1895</v>
      </c>
      <c r="X112">
        <v>1975.4</v>
      </c>
      <c r="Y112">
        <v>1826.3</v>
      </c>
      <c r="Z112">
        <v>1987.75</v>
      </c>
      <c r="AA112">
        <v>1826.3</v>
      </c>
      <c r="AB112">
        <v>2109.9499999999998</v>
      </c>
      <c r="AC112" s="1">
        <f>(Table2[[#This Row],[Close Price]]/Table2[[#This Row],[Day Low]])-1</f>
        <v>4.643799472295429E-3</v>
      </c>
      <c r="AD112" s="1">
        <f>(Table2[[#This Row],[Day High]]/Table2[[#This Row],[Close Price]])-1</f>
        <v>3.7608992541233288E-2</v>
      </c>
      <c r="AE112" s="1">
        <f>(Table2[[#This Row],[Close Price]]/Table2[[#This Row],[Current Week Low]])-1</f>
        <v>4.2435525379181938E-2</v>
      </c>
      <c r="AF112" s="1">
        <f>(Table2[[#This Row],[Current Week High]]/Table2[[#This Row],[Close Price]])-1</f>
        <v>4.4096018489337085E-2</v>
      </c>
      <c r="AG112" s="1">
        <f>(Table2[[#This Row],[Close Price]]/Table2[[#This Row],[Current Month Low]])-1</f>
        <v>4.2435525379181938E-2</v>
      </c>
      <c r="AH112" s="1">
        <f>(Table2[[#This Row],[Current Month High]]/Table2[[#This Row],[Close Price]])-1</f>
        <v>0.10828343313373257</v>
      </c>
      <c r="AI112">
        <v>13.394264103372199</v>
      </c>
      <c r="AJ112">
        <v>99.559748427672901</v>
      </c>
      <c r="AK112" t="str">
        <f>IF(AND(Table2[[#This Row],[20D EMA]]&gt;Table2[[#This Row],[50D EMA]],Table2[[#This Row],[50D EMA]]&gt;Table2[[#This Row],[200D EMA]]),"Uptrend","Downtrend/NoTrend")</f>
        <v>Uptrend</v>
      </c>
      <c r="AL112">
        <v>0.12</v>
      </c>
      <c r="AM112" t="s">
        <v>3188</v>
      </c>
      <c r="AN112">
        <v>-1.85</v>
      </c>
      <c r="AO112" t="s">
        <v>3189</v>
      </c>
      <c r="AP112">
        <v>9.7822986902675005E-2</v>
      </c>
      <c r="AQ112">
        <f>(Table2[[#This Row],[Sharpe Ratio]]-AVERAGE(Table2[Sharpe Ratio]))/_xlfn.STDEV.P(Table2[Sharpe Ratio])</f>
        <v>0.42497240217987248</v>
      </c>
      <c r="AR1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0.91478994926468749</v>
      </c>
      <c r="AS112">
        <f>_xlfn.RANK.AVG(Table2[[#This Row],[1Y Return vs Nifty Z-Score]],Table2[1Y Return vs Nifty Z-Score])</f>
        <v>187</v>
      </c>
      <c r="AT112">
        <f>_xlfn.RANK.AVG(Table2[[#This Row],[6M Return vs Nifty Z-Score]],Table2[6M Return vs Nifty Z-Score])</f>
        <v>104</v>
      </c>
      <c r="AU112">
        <f>_xlfn.RANK.AVG(Table2[[#This Row],[Sharpe Ratio Z-Score]],Table2[Sharpe Ratio Z-Score])</f>
        <v>232</v>
      </c>
      <c r="AV112">
        <f>(Table2[[#This Row],[Rank 1Y]]+Table2[[#This Row],[Rank 6M]]+Table2[[#This Row],[Rank Sharpe]])/3</f>
        <v>174.33333333333334</v>
      </c>
    </row>
    <row r="113" spans="1:48" x14ac:dyDescent="0.3">
      <c r="A113" t="s">
        <v>207</v>
      </c>
      <c r="B113" t="s">
        <v>208</v>
      </c>
      <c r="C113" t="s">
        <v>3129</v>
      </c>
      <c r="D113" t="s">
        <v>54</v>
      </c>
      <c r="E113">
        <v>125441.29814832</v>
      </c>
      <c r="F113">
        <v>3387.95</v>
      </c>
      <c r="G113">
        <v>58.027614157823898</v>
      </c>
      <c r="H113">
        <f>(Table2[[#This Row],[1Y Return vs Nifty]]-AVERAGE(Table2[1Y Return vs Nifty]))/_xlfn.STDEV.P(Table2[1Y Return vs Nifty])</f>
        <v>0.52921842689812615</v>
      </c>
      <c r="I113">
        <v>1.0118641763856999</v>
      </c>
      <c r="J113">
        <f>(Table2[[#This Row],[1M Return vs Nifty]]-AVERAGE(Table2[1M Return vs Nifty]))/_xlfn.STDEV.P(Table2[1M Return vs Nifty])</f>
        <v>0.28297212609843031</v>
      </c>
      <c r="K113">
        <v>22.509046055627699</v>
      </c>
      <c r="L113">
        <f>(Table2[[#This Row],[6M Return vs Nifty]]-AVERAGE(Table2[6M Return vs Nifty]))/_xlfn.STDEV.P(Table2[6M Return vs Nifty])</f>
        <v>0.42614379943559655</v>
      </c>
      <c r="M113">
        <v>-3.4524001891852301</v>
      </c>
      <c r="N113">
        <f>(Table2[[#This Row],[1W Return vs Nifty]]-AVERAGE(Table2[1W Return vs Nifty]))/_xlfn.STDEV.P(Table2[1W Return vs Nifty])</f>
        <v>-1.1821872376578322</v>
      </c>
      <c r="O113">
        <v>3412.76</v>
      </c>
      <c r="P113">
        <v>3255.76871030551</v>
      </c>
      <c r="Q113">
        <v>2717.1886632737301</v>
      </c>
      <c r="R113">
        <v>31.9469903581926</v>
      </c>
      <c r="S113" s="1">
        <f>(Table2[[#This Row],[Close Price]]-Table2[[#This Row],[20D EMA]])/Table2[[#This Row],[20D EMA]]</f>
        <v>-7.2697757826511089E-3</v>
      </c>
      <c r="T113" s="1">
        <f>(Table2[[#This Row],[Close Price]]-Table2[[#This Row],[50D EMA]])/Table2[[#This Row],[50D EMA]]</f>
        <v>4.0599103147620816E-2</v>
      </c>
      <c r="U113" s="1">
        <f>(Table2[[#This Row],[Close Price]]-Table2[[#This Row],[200D EMA]])/Table2[[#This Row],[200D EMA]]</f>
        <v>0.24685858063242519</v>
      </c>
      <c r="V113">
        <v>0.88990358247048496</v>
      </c>
      <c r="W113">
        <v>3340</v>
      </c>
      <c r="X113">
        <v>3480</v>
      </c>
      <c r="Y113">
        <v>3256</v>
      </c>
      <c r="Z113">
        <v>3480</v>
      </c>
      <c r="AA113">
        <v>3256</v>
      </c>
      <c r="AB113">
        <v>3627.8</v>
      </c>
      <c r="AC113" s="1">
        <f>(Table2[[#This Row],[Close Price]]/Table2[[#This Row],[Day Low]])-1</f>
        <v>1.4356287425149716E-2</v>
      </c>
      <c r="AD113" s="1">
        <f>(Table2[[#This Row],[Day High]]/Table2[[#This Row],[Close Price]])-1</f>
        <v>2.7169822459009119E-2</v>
      </c>
      <c r="AE113" s="1">
        <f>(Table2[[#This Row],[Close Price]]/Table2[[#This Row],[Current Week Low]])-1</f>
        <v>4.0525184275184145E-2</v>
      </c>
      <c r="AF113" s="1">
        <f>(Table2[[#This Row],[Current Week High]]/Table2[[#This Row],[Close Price]])-1</f>
        <v>2.7169822459009119E-2</v>
      </c>
      <c r="AG113" s="1">
        <f>(Table2[[#This Row],[Close Price]]/Table2[[#This Row],[Current Month Low]])-1</f>
        <v>4.0525184275184145E-2</v>
      </c>
      <c r="AH113" s="1">
        <f>(Table2[[#This Row],[Current Month High]]/Table2[[#This Row],[Close Price]])-1</f>
        <v>7.0795023539308444E-2</v>
      </c>
      <c r="AI113">
        <v>7.8011777033309304</v>
      </c>
      <c r="AJ113">
        <v>92.404236590283006</v>
      </c>
      <c r="AK113" t="str">
        <f>IF(AND(Table2[[#This Row],[20D EMA]]&gt;Table2[[#This Row],[50D EMA]],Table2[[#This Row],[50D EMA]]&gt;Table2[[#This Row],[200D EMA]]),"Uptrend","Downtrend/NoTrend")</f>
        <v>Uptrend</v>
      </c>
      <c r="AL113">
        <v>0.2</v>
      </c>
      <c r="AM113" t="s">
        <v>3188</v>
      </c>
      <c r="AN113">
        <v>-4.08</v>
      </c>
      <c r="AO113" t="s">
        <v>3189</v>
      </c>
      <c r="AP113">
        <v>0.122433199131151</v>
      </c>
      <c r="AQ113">
        <f>(Table2[[#This Row],[Sharpe Ratio]]-AVERAGE(Table2[Sharpe Ratio]))/_xlfn.STDEV.P(Table2[Sharpe Ratio])</f>
        <v>0.71191660539137014</v>
      </c>
      <c r="AR1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0.76806372016569102</v>
      </c>
      <c r="AS113">
        <f>_xlfn.RANK.AVG(Table2[[#This Row],[1Y Return vs Nifty Z-Score]],Table2[1Y Return vs Nifty Z-Score])</f>
        <v>163</v>
      </c>
      <c r="AT113">
        <f>_xlfn.RANK.AVG(Table2[[#This Row],[6M Return vs Nifty Z-Score]],Table2[6M Return vs Nifty Z-Score])</f>
        <v>196</v>
      </c>
      <c r="AU113">
        <f>_xlfn.RANK.AVG(Table2[[#This Row],[Sharpe Ratio Z-Score]],Table2[Sharpe Ratio Z-Score])</f>
        <v>166</v>
      </c>
      <c r="AV113">
        <f>(Table2[[#This Row],[Rank 1Y]]+Table2[[#This Row],[Rank 6M]]+Table2[[#This Row],[Rank Sharpe]])/3</f>
        <v>175</v>
      </c>
    </row>
    <row r="114" spans="1:48" x14ac:dyDescent="0.3">
      <c r="A114" t="s">
        <v>694</v>
      </c>
      <c r="B114" t="s">
        <v>695</v>
      </c>
      <c r="C114" t="s">
        <v>3134</v>
      </c>
      <c r="D114" t="s">
        <v>57</v>
      </c>
      <c r="E114">
        <v>25755.833454899999</v>
      </c>
      <c r="F114">
        <v>187.65</v>
      </c>
      <c r="G114">
        <v>89.912773370932797</v>
      </c>
      <c r="H114">
        <f>(Table2[[#This Row],[1Y Return vs Nifty]]-AVERAGE(Table2[1Y Return vs Nifty]))/_xlfn.STDEV.P(Table2[1Y Return vs Nifty])</f>
        <v>1.064967769855717</v>
      </c>
      <c r="I114">
        <v>1.92237235395388</v>
      </c>
      <c r="J114">
        <f>(Table2[[#This Row],[1M Return vs Nifty]]-AVERAGE(Table2[1M Return vs Nifty]))/_xlfn.STDEV.P(Table2[1M Return vs Nifty])</f>
        <v>0.38252491983395542</v>
      </c>
      <c r="K114">
        <v>21.122689573240901</v>
      </c>
      <c r="L114">
        <f>(Table2[[#This Row],[6M Return vs Nifty]]-AVERAGE(Table2[6M Return vs Nifty]))/_xlfn.STDEV.P(Table2[6M Return vs Nifty])</f>
        <v>0.38087722101993221</v>
      </c>
      <c r="M114">
        <v>0.18415536741202801</v>
      </c>
      <c r="N114">
        <f>(Table2[[#This Row],[1W Return vs Nifty]]-AVERAGE(Table2[1W Return vs Nifty]))/_xlfn.STDEV.P(Table2[1W Return vs Nifty])</f>
        <v>-0.17579397238223871</v>
      </c>
      <c r="O114">
        <v>193.63</v>
      </c>
      <c r="P114">
        <v>187.89199160385499</v>
      </c>
      <c r="Q114">
        <v>155.699197889327</v>
      </c>
      <c r="R114">
        <v>43.9751108271916</v>
      </c>
      <c r="S114" s="1">
        <f>(Table2[[#This Row],[Close Price]]-Table2[[#This Row],[20D EMA]])/Table2[[#This Row],[20D EMA]]</f>
        <v>-3.0883644063419872E-2</v>
      </c>
      <c r="T114" s="1">
        <f>(Table2[[#This Row],[Close Price]]-Table2[[#This Row],[50D EMA]])/Table2[[#This Row],[50D EMA]]</f>
        <v>-1.2879293140135057E-3</v>
      </c>
      <c r="U114" s="1">
        <f>(Table2[[#This Row],[Close Price]]-Table2[[#This Row],[200D EMA]])/Table2[[#This Row],[200D EMA]]</f>
        <v>0.20520852094166891</v>
      </c>
      <c r="V114">
        <v>0.64196244747349895</v>
      </c>
      <c r="W114">
        <v>187.01</v>
      </c>
      <c r="X114">
        <v>191.97</v>
      </c>
      <c r="Y114">
        <v>179.11</v>
      </c>
      <c r="Z114">
        <v>194.7</v>
      </c>
      <c r="AA114">
        <v>179.11</v>
      </c>
      <c r="AB114">
        <v>204.12</v>
      </c>
      <c r="AC114" s="1">
        <f>(Table2[[#This Row],[Close Price]]/Table2[[#This Row],[Day Low]])-1</f>
        <v>3.4222768835892037E-3</v>
      </c>
      <c r="AD114" s="1">
        <f>(Table2[[#This Row],[Day High]]/Table2[[#This Row],[Close Price]])-1</f>
        <v>2.302158273381294E-2</v>
      </c>
      <c r="AE114" s="1">
        <f>(Table2[[#This Row],[Close Price]]/Table2[[#This Row],[Current Week Low]])-1</f>
        <v>4.7680196527273733E-2</v>
      </c>
      <c r="AF114" s="1">
        <f>(Table2[[#This Row],[Current Week High]]/Table2[[#This Row],[Close Price]])-1</f>
        <v>3.7569944044764103E-2</v>
      </c>
      <c r="AG114" s="1">
        <f>(Table2[[#This Row],[Close Price]]/Table2[[#This Row],[Current Month Low]])-1</f>
        <v>4.7680196527273733E-2</v>
      </c>
      <c r="AH114" s="1">
        <f>(Table2[[#This Row],[Current Month High]]/Table2[[#This Row],[Close Price]])-1</f>
        <v>8.7769784172661902E-2</v>
      </c>
      <c r="AI114">
        <v>13.237410071942399</v>
      </c>
      <c r="AJ114">
        <v>128.00729040097201</v>
      </c>
      <c r="AK114" t="str">
        <f>IF(AND(Table2[[#This Row],[20D EMA]]&gt;Table2[[#This Row],[50D EMA]],Table2[[#This Row],[50D EMA]]&gt;Table2[[#This Row],[200D EMA]]),"Uptrend","Downtrend/NoTrend")</f>
        <v>Uptrend</v>
      </c>
      <c r="AL114">
        <v>0.14000000000000001</v>
      </c>
      <c r="AM114" t="s">
        <v>3188</v>
      </c>
      <c r="AN114">
        <v>0.69</v>
      </c>
      <c r="AO114" t="s">
        <v>3188</v>
      </c>
      <c r="AP114">
        <v>9.8640593481086003E-2</v>
      </c>
      <c r="AQ114">
        <f>(Table2[[#This Row],[Sharpe Ratio]]-AVERAGE(Table2[Sharpe Ratio]))/_xlfn.STDEV.P(Table2[Sharpe Ratio])</f>
        <v>0.43450533371270839</v>
      </c>
      <c r="AR1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2.087081272040074</v>
      </c>
      <c r="AS114">
        <f>_xlfn.RANK.AVG(Table2[[#This Row],[1Y Return vs Nifty Z-Score]],Table2[1Y Return vs Nifty Z-Score])</f>
        <v>93</v>
      </c>
      <c r="AT114">
        <f>_xlfn.RANK.AVG(Table2[[#This Row],[6M Return vs Nifty Z-Score]],Table2[6M Return vs Nifty Z-Score])</f>
        <v>208</v>
      </c>
      <c r="AU114">
        <f>_xlfn.RANK.AVG(Table2[[#This Row],[Sharpe Ratio Z-Score]],Table2[Sharpe Ratio Z-Score])</f>
        <v>229</v>
      </c>
      <c r="AV114">
        <f>(Table2[[#This Row],[Rank 1Y]]+Table2[[#This Row],[Rank 6M]]+Table2[[#This Row],[Rank Sharpe]])/3</f>
        <v>176.66666666666666</v>
      </c>
    </row>
    <row r="115" spans="1:48" x14ac:dyDescent="0.3">
      <c r="A115" t="s">
        <v>847</v>
      </c>
      <c r="B115" t="s">
        <v>848</v>
      </c>
      <c r="C115" t="s">
        <v>3141</v>
      </c>
      <c r="D115" t="s">
        <v>117</v>
      </c>
      <c r="E115">
        <v>18889.469382949999</v>
      </c>
      <c r="F115">
        <v>706.6</v>
      </c>
      <c r="G115">
        <v>57.184774138122599</v>
      </c>
      <c r="H115">
        <f>(Table2[[#This Row],[1Y Return vs Nifty]]-AVERAGE(Table2[1Y Return vs Nifty]))/_xlfn.STDEV.P(Table2[1Y Return vs Nifty])</f>
        <v>0.51505663508283905</v>
      </c>
      <c r="I115">
        <v>2.1046045515757301</v>
      </c>
      <c r="J115">
        <f>(Table2[[#This Row],[1M Return vs Nifty]]-AVERAGE(Table2[1M Return vs Nifty]))/_xlfn.STDEV.P(Table2[1M Return vs Nifty])</f>
        <v>0.40244975393074855</v>
      </c>
      <c r="K115">
        <v>13.928309791218</v>
      </c>
      <c r="L115">
        <f>(Table2[[#This Row],[6M Return vs Nifty]]-AVERAGE(Table2[6M Return vs Nifty]))/_xlfn.STDEV.P(Table2[6M Return vs Nifty])</f>
        <v>0.14597013853972188</v>
      </c>
      <c r="M115">
        <v>-2.6196407656141698</v>
      </c>
      <c r="N115">
        <f>(Table2[[#This Row],[1W Return vs Nifty]]-AVERAGE(Table2[1W Return vs Nifty]))/_xlfn.STDEV.P(Table2[1W Return vs Nifty])</f>
        <v>-0.95172644517625138</v>
      </c>
      <c r="O115">
        <v>707.69</v>
      </c>
      <c r="P115">
        <v>687.34974813527504</v>
      </c>
      <c r="Q115">
        <v>593.02846184441398</v>
      </c>
      <c r="R115">
        <v>51.406500336302997</v>
      </c>
      <c r="S115" s="1">
        <f>(Table2[[#This Row],[Close Price]]-Table2[[#This Row],[20D EMA]])/Table2[[#This Row],[20D EMA]]</f>
        <v>-1.5402224137687855E-3</v>
      </c>
      <c r="T115" s="1">
        <f>(Table2[[#This Row],[Close Price]]-Table2[[#This Row],[50D EMA]])/Table2[[#This Row],[50D EMA]]</f>
        <v>2.8006487115110442E-2</v>
      </c>
      <c r="U115" s="1">
        <f>(Table2[[#This Row],[Close Price]]-Table2[[#This Row],[200D EMA]])/Table2[[#This Row],[200D EMA]]</f>
        <v>0.19151110859394552</v>
      </c>
      <c r="V115">
        <v>1.2036208694521899</v>
      </c>
      <c r="W115">
        <v>687.85</v>
      </c>
      <c r="X115">
        <v>711</v>
      </c>
      <c r="Y115">
        <v>662</v>
      </c>
      <c r="Z115">
        <v>733.6</v>
      </c>
      <c r="AA115">
        <v>662</v>
      </c>
      <c r="AB115">
        <v>794.75</v>
      </c>
      <c r="AC115" s="1">
        <f>(Table2[[#This Row],[Close Price]]/Table2[[#This Row],[Day Low]])-1</f>
        <v>2.7258850039979743E-2</v>
      </c>
      <c r="AD115" s="1">
        <f>(Table2[[#This Row],[Day High]]/Table2[[#This Row],[Close Price]])-1</f>
        <v>6.2270025474100432E-3</v>
      </c>
      <c r="AE115" s="1">
        <f>(Table2[[#This Row],[Close Price]]/Table2[[#This Row],[Current Week Low]])-1</f>
        <v>6.7371601208459309E-2</v>
      </c>
      <c r="AF115" s="1">
        <f>(Table2[[#This Row],[Current Week High]]/Table2[[#This Row],[Close Price]])-1</f>
        <v>3.8211151995471315E-2</v>
      </c>
      <c r="AG115" s="1">
        <f>(Table2[[#This Row],[Close Price]]/Table2[[#This Row],[Current Month Low]])-1</f>
        <v>6.7371601208459309E-2</v>
      </c>
      <c r="AH115" s="1">
        <f>(Table2[[#This Row],[Current Month High]]/Table2[[#This Row],[Close Price]])-1</f>
        <v>0.12475233512595518</v>
      </c>
      <c r="AI115">
        <v>12.4752335125955</v>
      </c>
      <c r="AJ115">
        <v>87.850591519340696</v>
      </c>
      <c r="AK115" t="str">
        <f>IF(AND(Table2[[#This Row],[20D EMA]]&gt;Table2[[#This Row],[50D EMA]],Table2[[#This Row],[50D EMA]]&gt;Table2[[#This Row],[200D EMA]]),"Uptrend","Downtrend/NoTrend")</f>
        <v>Uptrend</v>
      </c>
      <c r="AL115">
        <v>0.03</v>
      </c>
      <c r="AM115" t="s">
        <v>3188</v>
      </c>
      <c r="AN115">
        <v>7.43</v>
      </c>
      <c r="AO115" t="s">
        <v>3188</v>
      </c>
      <c r="AP115">
        <v>0.15989541213516001</v>
      </c>
      <c r="AQ115">
        <f>(Table2[[#This Row],[Sharpe Ratio]]-AVERAGE(Table2[Sharpe Ratio]))/_xlfn.STDEV.P(Table2[Sharpe Ratio])</f>
        <v>1.1487094603727939</v>
      </c>
      <c r="AR1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1.2604595427498522</v>
      </c>
      <c r="AS115">
        <f>_xlfn.RANK.AVG(Table2[[#This Row],[1Y Return vs Nifty Z-Score]],Table2[1Y Return vs Nifty Z-Score])</f>
        <v>167</v>
      </c>
      <c r="AT115">
        <f>_xlfn.RANK.AVG(Table2[[#This Row],[6M Return vs Nifty Z-Score]],Table2[6M Return vs Nifty Z-Score])</f>
        <v>269</v>
      </c>
      <c r="AU115">
        <f>_xlfn.RANK.AVG(Table2[[#This Row],[Sharpe Ratio Z-Score]],Table2[Sharpe Ratio Z-Score])</f>
        <v>95</v>
      </c>
      <c r="AV115">
        <f>(Table2[[#This Row],[Rank 1Y]]+Table2[[#This Row],[Rank 6M]]+Table2[[#This Row],[Rank Sharpe]])/3</f>
        <v>177</v>
      </c>
    </row>
    <row r="116" spans="1:48" x14ac:dyDescent="0.3">
      <c r="A116" t="s">
        <v>242</v>
      </c>
      <c r="B116" t="s">
        <v>243</v>
      </c>
      <c r="C116" t="s">
        <v>3135</v>
      </c>
      <c r="D116" t="s">
        <v>190</v>
      </c>
      <c r="E116">
        <v>108343.41185800001</v>
      </c>
      <c r="F116">
        <v>38606.15</v>
      </c>
      <c r="G116">
        <v>72.450693593994103</v>
      </c>
      <c r="H116">
        <f>(Table2[[#This Row],[1Y Return vs Nifty]]-AVERAGE(Table2[1Y Return vs Nifty]))/_xlfn.STDEV.P(Table2[1Y Return vs Nifty])</f>
        <v>0.77156174655062681</v>
      </c>
      <c r="I116">
        <v>17.522029209558099</v>
      </c>
      <c r="J116">
        <f>(Table2[[#This Row],[1M Return vs Nifty]]-AVERAGE(Table2[1M Return vs Nifty]))/_xlfn.STDEV.P(Table2[1M Return vs Nifty])</f>
        <v>2.0881542151563983</v>
      </c>
      <c r="K116">
        <v>18.065661827591398</v>
      </c>
      <c r="L116">
        <f>(Table2[[#This Row],[6M Return vs Nifty]]-AVERAGE(Table2[6M Return vs Nifty]))/_xlfn.STDEV.P(Table2[6M Return vs Nifty])</f>
        <v>0.281060768379221</v>
      </c>
      <c r="M116">
        <v>4.7771407710491296</v>
      </c>
      <c r="N116">
        <f>(Table2[[#This Row],[1W Return vs Nifty]]-AVERAGE(Table2[1W Return vs Nifty]))/_xlfn.STDEV.P(Table2[1W Return vs Nifty])</f>
        <v>1.0952850764016706</v>
      </c>
      <c r="O116">
        <v>36317.769999999997</v>
      </c>
      <c r="P116">
        <v>34796.771631470503</v>
      </c>
      <c r="Q116">
        <v>30525.188988889298</v>
      </c>
      <c r="R116">
        <v>56.815500580957902</v>
      </c>
      <c r="S116" s="1">
        <f>(Table2[[#This Row],[Close Price]]-Table2[[#This Row],[20D EMA]])/Table2[[#This Row],[20D EMA]]</f>
        <v>6.3009925994905652E-2</v>
      </c>
      <c r="T116" s="1">
        <f>(Table2[[#This Row],[Close Price]]-Table2[[#This Row],[50D EMA]])/Table2[[#This Row],[50D EMA]]</f>
        <v>0.10947505156151507</v>
      </c>
      <c r="U116" s="1">
        <f>(Table2[[#This Row],[Close Price]]-Table2[[#This Row],[200D EMA]])/Table2[[#This Row],[200D EMA]]</f>
        <v>0.26473090843277169</v>
      </c>
      <c r="V116">
        <v>1.1823895233494</v>
      </c>
      <c r="W116">
        <v>37862.9</v>
      </c>
      <c r="X116">
        <v>39088.800000000003</v>
      </c>
      <c r="Y116">
        <v>36220.300000000003</v>
      </c>
      <c r="Z116">
        <v>39088.800000000003</v>
      </c>
      <c r="AA116">
        <v>36220.300000000003</v>
      </c>
      <c r="AB116">
        <v>39088.800000000003</v>
      </c>
      <c r="AC116" s="1">
        <f>(Table2[[#This Row],[Close Price]]/Table2[[#This Row],[Day Low]])-1</f>
        <v>1.9630033621302223E-2</v>
      </c>
      <c r="AD116" s="1">
        <f>(Table2[[#This Row],[Day High]]/Table2[[#This Row],[Close Price]])-1</f>
        <v>1.2501894128267077E-2</v>
      </c>
      <c r="AE116" s="1">
        <f>(Table2[[#This Row],[Close Price]]/Table2[[#This Row],[Current Week Low]])-1</f>
        <v>6.5870520122693677E-2</v>
      </c>
      <c r="AF116" s="1">
        <f>(Table2[[#This Row],[Current Week High]]/Table2[[#This Row],[Close Price]])-1</f>
        <v>1.2501894128267077E-2</v>
      </c>
      <c r="AG116" s="1">
        <f>(Table2[[#This Row],[Close Price]]/Table2[[#This Row],[Current Month Low]])-1</f>
        <v>6.5870520122693677E-2</v>
      </c>
      <c r="AH116" s="1">
        <f>(Table2[[#This Row],[Current Month High]]/Table2[[#This Row],[Close Price]])-1</f>
        <v>1.2501894128267077E-2</v>
      </c>
      <c r="AI116">
        <v>1.2501894128266999</v>
      </c>
      <c r="AJ116">
        <v>102.64312671576199</v>
      </c>
      <c r="AK116" t="str">
        <f>IF(AND(Table2[[#This Row],[20D EMA]]&gt;Table2[[#This Row],[50D EMA]],Table2[[#This Row],[50D EMA]]&gt;Table2[[#This Row],[200D EMA]]),"Uptrend","Downtrend/NoTrend")</f>
        <v>Uptrend</v>
      </c>
      <c r="AL116">
        <v>0.08</v>
      </c>
      <c r="AM116" t="s">
        <v>3188</v>
      </c>
      <c r="AN116">
        <v>8.18</v>
      </c>
      <c r="AO116" t="s">
        <v>3188</v>
      </c>
      <c r="AP116">
        <v>0.11919546611482899</v>
      </c>
      <c r="AQ116">
        <f>(Table2[[#This Row],[Sharpe Ratio]]-AVERAGE(Table2[Sharpe Ratio]))/_xlfn.STDEV.P(Table2[Sharpe Ratio])</f>
        <v>0.67416606866478745</v>
      </c>
      <c r="AR1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4.910227875152704</v>
      </c>
      <c r="AS116">
        <f>_xlfn.RANK.AVG(Table2[[#This Row],[1Y Return vs Nifty Z-Score]],Table2[1Y Return vs Nifty Z-Score])</f>
        <v>125</v>
      </c>
      <c r="AT116">
        <f>_xlfn.RANK.AVG(Table2[[#This Row],[6M Return vs Nifty Z-Score]],Table2[6M Return vs Nifty Z-Score])</f>
        <v>234</v>
      </c>
      <c r="AU116">
        <f>_xlfn.RANK.AVG(Table2[[#This Row],[Sharpe Ratio Z-Score]],Table2[Sharpe Ratio Z-Score])</f>
        <v>176</v>
      </c>
      <c r="AV116">
        <f>(Table2[[#This Row],[Rank 1Y]]+Table2[[#This Row],[Rank 6M]]+Table2[[#This Row],[Rank Sharpe]])/3</f>
        <v>178.33333333333334</v>
      </c>
    </row>
    <row r="117" spans="1:48" x14ac:dyDescent="0.3">
      <c r="A117" t="s">
        <v>144</v>
      </c>
      <c r="B117" t="s">
        <v>145</v>
      </c>
      <c r="C117" t="s">
        <v>3136</v>
      </c>
      <c r="D117" t="s">
        <v>146</v>
      </c>
      <c r="E117">
        <v>198586.50724171899</v>
      </c>
      <c r="F117">
        <v>496.25</v>
      </c>
      <c r="G117">
        <v>98.6184425729286</v>
      </c>
      <c r="H117">
        <f>(Table2[[#This Row],[1Y Return vs Nifty]]-AVERAGE(Table2[1Y Return vs Nifty]))/_xlfn.STDEV.P(Table2[1Y Return vs Nifty])</f>
        <v>1.2112444913800637</v>
      </c>
      <c r="I117">
        <v>7.73576463173577</v>
      </c>
      <c r="J117">
        <f>(Table2[[#This Row],[1M Return vs Nifty]]-AVERAGE(Table2[1M Return vs Nifty]))/_xlfn.STDEV.P(Table2[1M Return vs Nifty])</f>
        <v>1.0181473739665852</v>
      </c>
      <c r="K117">
        <v>36.488626007815299</v>
      </c>
      <c r="L117">
        <f>(Table2[[#This Row],[6M Return vs Nifty]]-AVERAGE(Table2[6M Return vs Nifty]))/_xlfn.STDEV.P(Table2[6M Return vs Nifty])</f>
        <v>0.88259764818471909</v>
      </c>
      <c r="M117">
        <v>-0.22990706220923199</v>
      </c>
      <c r="N117">
        <f>(Table2[[#This Row],[1W Return vs Nifty]]-AVERAGE(Table2[1W Return vs Nifty]))/_xlfn.STDEV.P(Table2[1W Return vs Nifty])</f>
        <v>-0.29038307574916278</v>
      </c>
      <c r="O117">
        <v>484.77</v>
      </c>
      <c r="P117">
        <v>466.00008771585601</v>
      </c>
      <c r="Q117">
        <v>396.57171172102602</v>
      </c>
      <c r="R117">
        <v>73.788186367790502</v>
      </c>
      <c r="S117" s="1">
        <f>(Table2[[#This Row],[Close Price]]-Table2[[#This Row],[20D EMA]])/Table2[[#This Row],[20D EMA]]</f>
        <v>2.3681333415846727E-2</v>
      </c>
      <c r="T117" s="1">
        <f>(Table2[[#This Row],[Close Price]]-Table2[[#This Row],[50D EMA]])/Table2[[#This Row],[50D EMA]]</f>
        <v>6.4913962639828737E-2</v>
      </c>
      <c r="U117" s="1">
        <f>(Table2[[#This Row],[Close Price]]-Table2[[#This Row],[200D EMA]])/Table2[[#This Row],[200D EMA]]</f>
        <v>0.25134997109701585</v>
      </c>
      <c r="V117">
        <v>1.1882715913940001</v>
      </c>
      <c r="W117">
        <v>489.15</v>
      </c>
      <c r="X117">
        <v>502.5</v>
      </c>
      <c r="Y117">
        <v>484.6</v>
      </c>
      <c r="Z117">
        <v>513.79999999999995</v>
      </c>
      <c r="AA117">
        <v>484.6</v>
      </c>
      <c r="AB117">
        <v>521.35</v>
      </c>
      <c r="AC117" s="1">
        <f>(Table2[[#This Row],[Close Price]]/Table2[[#This Row],[Day Low]])-1</f>
        <v>1.4514974956557403E-2</v>
      </c>
      <c r="AD117" s="1">
        <f>(Table2[[#This Row],[Day High]]/Table2[[#This Row],[Close Price]])-1</f>
        <v>1.2594458438287104E-2</v>
      </c>
      <c r="AE117" s="1">
        <f>(Table2[[#This Row],[Close Price]]/Table2[[#This Row],[Current Week Low]])-1</f>
        <v>2.4040445728435778E-2</v>
      </c>
      <c r="AF117" s="1">
        <f>(Table2[[#This Row],[Current Week High]]/Table2[[#This Row],[Close Price]])-1</f>
        <v>3.5365239294710138E-2</v>
      </c>
      <c r="AG117" s="1">
        <f>(Table2[[#This Row],[Close Price]]/Table2[[#This Row],[Current Month Low]])-1</f>
        <v>2.4040445728435778E-2</v>
      </c>
      <c r="AH117" s="1">
        <f>(Table2[[#This Row],[Current Month High]]/Table2[[#This Row],[Close Price]])-1</f>
        <v>5.0579345088161309E-2</v>
      </c>
      <c r="AI117">
        <v>5.5214105793450701</v>
      </c>
      <c r="AJ117">
        <v>134.96685606060601</v>
      </c>
      <c r="AK117" t="str">
        <f>IF(AND(Table2[[#This Row],[20D EMA]]&gt;Table2[[#This Row],[50D EMA]],Table2[[#This Row],[50D EMA]]&gt;Table2[[#This Row],[200D EMA]]),"Uptrend","Downtrend/NoTrend")</f>
        <v>Uptrend</v>
      </c>
      <c r="AL117">
        <v>0.06</v>
      </c>
      <c r="AM117" t="s">
        <v>3188</v>
      </c>
      <c r="AN117">
        <v>10.29</v>
      </c>
      <c r="AO117" t="s">
        <v>3188</v>
      </c>
      <c r="AP117">
        <v>5.6007539827778001E-2</v>
      </c>
      <c r="AQ117">
        <f>(Table2[[#This Row],[Sharpe Ratio]]-AVERAGE(Table2[Sharpe Ratio]))/_xlfn.STDEV.P(Table2[Sharpe Ratio])</f>
        <v>-6.257723906033634E-2</v>
      </c>
      <c r="AR1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2.7590291987218691</v>
      </c>
      <c r="AS117">
        <f>_xlfn.RANK.AVG(Table2[[#This Row],[1Y Return vs Nifty Z-Score]],Table2[1Y Return vs Nifty Z-Score])</f>
        <v>75</v>
      </c>
      <c r="AT117">
        <f>_xlfn.RANK.AVG(Table2[[#This Row],[6M Return vs Nifty Z-Score]],Table2[6M Return vs Nifty Z-Score])</f>
        <v>109</v>
      </c>
      <c r="AU117">
        <f>_xlfn.RANK.AVG(Table2[[#This Row],[Sharpe Ratio Z-Score]],Table2[Sharpe Ratio Z-Score])</f>
        <v>358</v>
      </c>
      <c r="AV117">
        <f>(Table2[[#This Row],[Rank 1Y]]+Table2[[#This Row],[Rank 6M]]+Table2[[#This Row],[Rank Sharpe]])/3</f>
        <v>180.66666666666666</v>
      </c>
    </row>
    <row r="118" spans="1:48" x14ac:dyDescent="0.3">
      <c r="A118" t="s">
        <v>170</v>
      </c>
      <c r="B118" t="s">
        <v>171</v>
      </c>
      <c r="C118" t="s">
        <v>3129</v>
      </c>
      <c r="D118" t="s">
        <v>143</v>
      </c>
      <c r="E118">
        <v>152910.2150496</v>
      </c>
      <c r="F118">
        <v>470.8</v>
      </c>
      <c r="G118">
        <v>67.931061521704805</v>
      </c>
      <c r="H118">
        <f>(Table2[[#This Row],[1Y Return vs Nifty]]-AVERAGE(Table2[1Y Return vs Nifty]))/_xlfn.STDEV.P(Table2[1Y Return vs Nifty])</f>
        <v>0.6956207767422169</v>
      </c>
      <c r="I118">
        <v>-13.625622707169599</v>
      </c>
      <c r="J118">
        <f>(Table2[[#This Row],[1M Return vs Nifty]]-AVERAGE(Table2[1M Return vs Nifty]))/_xlfn.STDEV.P(Table2[1M Return vs Nifty])</f>
        <v>-1.3174557980273991</v>
      </c>
      <c r="K118">
        <v>6.5654370590570199</v>
      </c>
      <c r="L118">
        <f>(Table2[[#This Row],[6M Return vs Nifty]]-AVERAGE(Table2[6M Return vs Nifty]))/_xlfn.STDEV.P(Table2[6M Return vs Nifty])</f>
        <v>-9.4438486607769004E-2</v>
      </c>
      <c r="M118">
        <v>-1.14451493574547</v>
      </c>
      <c r="N118">
        <f>(Table2[[#This Row],[1W Return vs Nifty]]-AVERAGE(Table2[1W Return vs Nifty]))/_xlfn.STDEV.P(Table2[1W Return vs Nifty])</f>
        <v>-0.54349489817823526</v>
      </c>
      <c r="O118">
        <v>484.11</v>
      </c>
      <c r="P118">
        <v>498.42654022167198</v>
      </c>
      <c r="Q118">
        <v>447.46831611379099</v>
      </c>
      <c r="R118">
        <v>29.689335912791901</v>
      </c>
      <c r="S118" s="1">
        <f>(Table2[[#This Row],[Close Price]]-Table2[[#This Row],[20D EMA]])/Table2[[#This Row],[20D EMA]]</f>
        <v>-2.7493751420131791E-2</v>
      </c>
      <c r="T118" s="1">
        <f>(Table2[[#This Row],[Close Price]]-Table2[[#This Row],[50D EMA]])/Table2[[#This Row],[50D EMA]]</f>
        <v>-5.5427506347044138E-2</v>
      </c>
      <c r="U118" s="1">
        <f>(Table2[[#This Row],[Close Price]]-Table2[[#This Row],[200D EMA]])/Table2[[#This Row],[200D EMA]]</f>
        <v>5.2141532810282339E-2</v>
      </c>
      <c r="V118">
        <v>1.0635228214001999</v>
      </c>
      <c r="W118">
        <v>467.45</v>
      </c>
      <c r="X118">
        <v>477.5</v>
      </c>
      <c r="Y118">
        <v>432.4</v>
      </c>
      <c r="Z118">
        <v>477.5</v>
      </c>
      <c r="AA118">
        <v>432.4</v>
      </c>
      <c r="AB118">
        <v>505.05</v>
      </c>
      <c r="AC118" s="1">
        <f>(Table2[[#This Row],[Close Price]]/Table2[[#This Row],[Day Low]])-1</f>
        <v>7.166541876136634E-3</v>
      </c>
      <c r="AD118" s="1">
        <f>(Table2[[#This Row],[Day High]]/Table2[[#This Row],[Close Price]])-1</f>
        <v>1.423109600679684E-2</v>
      </c>
      <c r="AE118" s="1">
        <f>(Table2[[#This Row],[Close Price]]/Table2[[#This Row],[Current Week Low]])-1</f>
        <v>8.8806660499537449E-2</v>
      </c>
      <c r="AF118" s="1">
        <f>(Table2[[#This Row],[Current Week High]]/Table2[[#This Row],[Close Price]])-1</f>
        <v>1.423109600679684E-2</v>
      </c>
      <c r="AG118" s="1">
        <f>(Table2[[#This Row],[Close Price]]/Table2[[#This Row],[Current Month Low]])-1</f>
        <v>8.8806660499537449E-2</v>
      </c>
      <c r="AH118" s="1">
        <f>(Table2[[#This Row],[Current Month High]]/Table2[[#This Row],[Close Price]])-1</f>
        <v>7.2748513169073936E-2</v>
      </c>
      <c r="AI118">
        <v>23.1945624468989</v>
      </c>
      <c r="AJ118">
        <v>108.78048780487801</v>
      </c>
      <c r="AK118" t="str">
        <f>IF(AND(Table2[[#This Row],[20D EMA]]&gt;Table2[[#This Row],[50D EMA]],Table2[[#This Row],[50D EMA]]&gt;Table2[[#This Row],[200D EMA]]),"Uptrend","Downtrend/NoTrend")</f>
        <v>Downtrend/NoTrend</v>
      </c>
      <c r="AL118">
        <v>-0.13</v>
      </c>
      <c r="AM118" t="s">
        <v>3189</v>
      </c>
      <c r="AN118">
        <v>-2.2999999999999998</v>
      </c>
      <c r="AO118" t="s">
        <v>3189</v>
      </c>
      <c r="AP118">
        <v>0.17658680941042301</v>
      </c>
      <c r="AQ118">
        <f>(Table2[[#This Row],[Sharpe Ratio]]-AVERAGE(Table2[Sharpe Ratio]))/_xlfn.STDEV.P(Table2[Sharpe Ratio])</f>
        <v>1.3433237793056094</v>
      </c>
      <c r="AR1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8">
        <f>_xlfn.RANK.AVG(Table2[[#This Row],[1Y Return vs Nifty Z-Score]],Table2[1Y Return vs Nifty Z-Score])</f>
        <v>136</v>
      </c>
      <c r="AT118">
        <f>_xlfn.RANK.AVG(Table2[[#This Row],[6M Return vs Nifty Z-Score]],Table2[6M Return vs Nifty Z-Score])</f>
        <v>343</v>
      </c>
      <c r="AU118">
        <f>_xlfn.RANK.AVG(Table2[[#This Row],[Sharpe Ratio Z-Score]],Table2[Sharpe Ratio Z-Score])</f>
        <v>68</v>
      </c>
      <c r="AV118">
        <f>(Table2[[#This Row],[Rank 1Y]]+Table2[[#This Row],[Rank 6M]]+Table2[[#This Row],[Rank Sharpe]])/3</f>
        <v>182.33333333333334</v>
      </c>
    </row>
    <row r="119" spans="1:48" x14ac:dyDescent="0.3">
      <c r="A119" t="s">
        <v>386</v>
      </c>
      <c r="B119" t="s">
        <v>387</v>
      </c>
      <c r="C119" t="s">
        <v>3142</v>
      </c>
      <c r="D119" t="s">
        <v>135</v>
      </c>
      <c r="E119">
        <v>59783.026277659999</v>
      </c>
      <c r="F119">
        <v>1728.75</v>
      </c>
      <c r="G119">
        <v>64.003847002060397</v>
      </c>
      <c r="H119">
        <f>(Table2[[#This Row],[1Y Return vs Nifty]]-AVERAGE(Table2[1Y Return vs Nifty]))/_xlfn.STDEV.P(Table2[1Y Return vs Nifty])</f>
        <v>0.62963388345149796</v>
      </c>
      <c r="I119">
        <v>-9.66529376849161</v>
      </c>
      <c r="J119">
        <f>(Table2[[#This Row],[1M Return vs Nifty]]-AVERAGE(Table2[1M Return vs Nifty]))/_xlfn.STDEV.P(Table2[1M Return vs Nifty])</f>
        <v>-0.88444287220168027</v>
      </c>
      <c r="K119">
        <v>8.5468521355002505</v>
      </c>
      <c r="L119">
        <f>(Table2[[#This Row],[6M Return vs Nifty]]-AVERAGE(Table2[6M Return vs Nifty]))/_xlfn.STDEV.P(Table2[6M Return vs Nifty])</f>
        <v>-2.9742369792719749E-2</v>
      </c>
      <c r="M119">
        <v>0.87316711385268897</v>
      </c>
      <c r="N119">
        <f>(Table2[[#This Row],[1W Return vs Nifty]]-AVERAGE(Table2[1W Return vs Nifty]))/_xlfn.STDEV.P(Table2[1W Return vs Nifty])</f>
        <v>1.4885578781415026E-2</v>
      </c>
      <c r="O119">
        <v>1747.24</v>
      </c>
      <c r="P119">
        <v>1760.10469947362</v>
      </c>
      <c r="Q119">
        <v>1561.0744489916201</v>
      </c>
      <c r="R119">
        <v>34.089015756377499</v>
      </c>
      <c r="S119" s="1">
        <f>(Table2[[#This Row],[Close Price]]-Table2[[#This Row],[20D EMA]])/Table2[[#This Row],[20D EMA]]</f>
        <v>-1.0582404248986979E-2</v>
      </c>
      <c r="T119" s="1">
        <f>(Table2[[#This Row],[Close Price]]-Table2[[#This Row],[50D EMA]])/Table2[[#This Row],[50D EMA]]</f>
        <v>-1.7814110423656628E-2</v>
      </c>
      <c r="U119" s="1">
        <f>(Table2[[#This Row],[Close Price]]-Table2[[#This Row],[200D EMA]])/Table2[[#This Row],[200D EMA]]</f>
        <v>0.10741034876119479</v>
      </c>
      <c r="V119">
        <v>1.39598832308204</v>
      </c>
      <c r="W119">
        <v>1658.2</v>
      </c>
      <c r="X119">
        <v>1756.75</v>
      </c>
      <c r="Y119">
        <v>1640</v>
      </c>
      <c r="Z119">
        <v>1756.75</v>
      </c>
      <c r="AA119">
        <v>1560</v>
      </c>
      <c r="AB119">
        <v>1850.85</v>
      </c>
      <c r="AC119" s="1">
        <f>(Table2[[#This Row],[Close Price]]/Table2[[#This Row],[Day Low]])-1</f>
        <v>4.2546134362561716E-2</v>
      </c>
      <c r="AD119" s="1">
        <f>(Table2[[#This Row],[Day High]]/Table2[[#This Row],[Close Price]])-1</f>
        <v>1.6196673897324709E-2</v>
      </c>
      <c r="AE119" s="1">
        <f>(Table2[[#This Row],[Close Price]]/Table2[[#This Row],[Current Week Low]])-1</f>
        <v>5.4115853658536661E-2</v>
      </c>
      <c r="AF119" s="1">
        <f>(Table2[[#This Row],[Current Week High]]/Table2[[#This Row],[Close Price]])-1</f>
        <v>1.6196673897324709E-2</v>
      </c>
      <c r="AG119" s="1">
        <f>(Table2[[#This Row],[Close Price]]/Table2[[#This Row],[Current Month Low]])-1</f>
        <v>0.10817307692307687</v>
      </c>
      <c r="AH119" s="1">
        <f>(Table2[[#This Row],[Current Month High]]/Table2[[#This Row],[Close Price]])-1</f>
        <v>7.0629067245119304E-2</v>
      </c>
      <c r="AI119">
        <v>19.6529284164858</v>
      </c>
      <c r="AJ119">
        <v>100.0810161743</v>
      </c>
      <c r="AK119" t="str">
        <f>IF(AND(Table2[[#This Row],[20D EMA]]&gt;Table2[[#This Row],[50D EMA]],Table2[[#This Row],[50D EMA]]&gt;Table2[[#This Row],[200D EMA]]),"Uptrend","Downtrend/NoTrend")</f>
        <v>Downtrend/NoTrend</v>
      </c>
      <c r="AL119">
        <v>-0.04</v>
      </c>
      <c r="AM119" t="s">
        <v>3189</v>
      </c>
      <c r="AN119">
        <v>-6.25</v>
      </c>
      <c r="AO119" t="s">
        <v>3189</v>
      </c>
      <c r="AP119">
        <v>0.165421392416088</v>
      </c>
      <c r="AQ119">
        <f>(Table2[[#This Row],[Sharpe Ratio]]-AVERAGE(Table2[Sharpe Ratio]))/_xlfn.STDEV.P(Table2[Sharpe Ratio])</f>
        <v>1.213139949389</v>
      </c>
      <c r="AR1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9">
        <f>_xlfn.RANK.AVG(Table2[[#This Row],[1Y Return vs Nifty Z-Score]],Table2[1Y Return vs Nifty Z-Score])</f>
        <v>147</v>
      </c>
      <c r="AT119">
        <f>_xlfn.RANK.AVG(Table2[[#This Row],[6M Return vs Nifty Z-Score]],Table2[6M Return vs Nifty Z-Score])</f>
        <v>317</v>
      </c>
      <c r="AU119">
        <f>_xlfn.RANK.AVG(Table2[[#This Row],[Sharpe Ratio Z-Score]],Table2[Sharpe Ratio Z-Score])</f>
        <v>83</v>
      </c>
      <c r="AV119">
        <f>(Table2[[#This Row],[Rank 1Y]]+Table2[[#This Row],[Rank 6M]]+Table2[[#This Row],[Rank Sharpe]])/3</f>
        <v>182.33333333333334</v>
      </c>
    </row>
    <row r="120" spans="1:48" x14ac:dyDescent="0.3">
      <c r="A120" t="s">
        <v>548</v>
      </c>
      <c r="B120" t="s">
        <v>549</v>
      </c>
      <c r="C120" t="s">
        <v>3134</v>
      </c>
      <c r="D120" t="s">
        <v>146</v>
      </c>
      <c r="E120">
        <v>38319.702689714999</v>
      </c>
      <c r="F120">
        <v>273</v>
      </c>
      <c r="G120">
        <v>74.490777692730902</v>
      </c>
      <c r="H120">
        <f>(Table2[[#This Row],[1Y Return vs Nifty]]-AVERAGE(Table2[1Y Return vs Nifty]))/_xlfn.STDEV.P(Table2[1Y Return vs Nifty])</f>
        <v>0.80584019277607699</v>
      </c>
      <c r="I120">
        <v>2.9388095394412601</v>
      </c>
      <c r="J120">
        <f>(Table2[[#This Row],[1M Return vs Nifty]]-AVERAGE(Table2[1M Return vs Nifty]))/_xlfn.STDEV.P(Table2[1M Return vs Nifty])</f>
        <v>0.49365973878989572</v>
      </c>
      <c r="K120">
        <v>8.0302526431154</v>
      </c>
      <c r="L120">
        <f>(Table2[[#This Row],[6M Return vs Nifty]]-AVERAGE(Table2[6M Return vs Nifty]))/_xlfn.STDEV.P(Table2[6M Return vs Nifty])</f>
        <v>-4.6610103112847738E-2</v>
      </c>
      <c r="M120">
        <v>-0.172470085490386</v>
      </c>
      <c r="N120">
        <f>(Table2[[#This Row],[1W Return vs Nifty]]-AVERAGE(Table2[1W Return vs Nifty]))/_xlfn.STDEV.P(Table2[1W Return vs Nifty])</f>
        <v>-0.27448776337238029</v>
      </c>
      <c r="O120">
        <v>275.52999999999997</v>
      </c>
      <c r="P120">
        <v>271.51723909097598</v>
      </c>
      <c r="Q120">
        <v>238.71158448424299</v>
      </c>
      <c r="R120">
        <v>47.211697338354497</v>
      </c>
      <c r="S120" s="1">
        <f>(Table2[[#This Row],[Close Price]]-Table2[[#This Row],[20D EMA]])/Table2[[#This Row],[20D EMA]]</f>
        <v>-9.1823031974738612E-3</v>
      </c>
      <c r="T120" s="1">
        <f>(Table2[[#This Row],[Close Price]]-Table2[[#This Row],[50D EMA]])/Table2[[#This Row],[50D EMA]]</f>
        <v>5.4610193959993879E-3</v>
      </c>
      <c r="U120" s="1">
        <f>(Table2[[#This Row],[Close Price]]-Table2[[#This Row],[200D EMA]])/Table2[[#This Row],[200D EMA]]</f>
        <v>0.1436395120489862</v>
      </c>
      <c r="V120">
        <v>0.71743538050561595</v>
      </c>
      <c r="W120">
        <v>272.10000000000002</v>
      </c>
      <c r="X120">
        <v>279.89999999999998</v>
      </c>
      <c r="Y120">
        <v>257.25</v>
      </c>
      <c r="Z120">
        <v>279.89999999999998</v>
      </c>
      <c r="AA120">
        <v>257.25</v>
      </c>
      <c r="AB120">
        <v>296.8</v>
      </c>
      <c r="AC120" s="1">
        <f>(Table2[[#This Row],[Close Price]]/Table2[[#This Row],[Day Low]])-1</f>
        <v>3.3076074972435698E-3</v>
      </c>
      <c r="AD120" s="1">
        <f>(Table2[[#This Row],[Day High]]/Table2[[#This Row],[Close Price]])-1</f>
        <v>2.5274725274725185E-2</v>
      </c>
      <c r="AE120" s="1">
        <f>(Table2[[#This Row],[Close Price]]/Table2[[#This Row],[Current Week Low]])-1</f>
        <v>6.1224489795918435E-2</v>
      </c>
      <c r="AF120" s="1">
        <f>(Table2[[#This Row],[Current Week High]]/Table2[[#This Row],[Close Price]])-1</f>
        <v>2.5274725274725185E-2</v>
      </c>
      <c r="AG120" s="1">
        <f>(Table2[[#This Row],[Close Price]]/Table2[[#This Row],[Current Month Low]])-1</f>
        <v>6.1224489795918435E-2</v>
      </c>
      <c r="AH120" s="1">
        <f>(Table2[[#This Row],[Current Month High]]/Table2[[#This Row],[Close Price]])-1</f>
        <v>8.7179487179487314E-2</v>
      </c>
      <c r="AI120">
        <v>14.212454212454199</v>
      </c>
      <c r="AJ120">
        <v>133.73287671232799</v>
      </c>
      <c r="AK120" t="str">
        <f>IF(AND(Table2[[#This Row],[20D EMA]]&gt;Table2[[#This Row],[50D EMA]],Table2[[#This Row],[50D EMA]]&gt;Table2[[#This Row],[200D EMA]]),"Uptrend","Downtrend/NoTrend")</f>
        <v>Uptrend</v>
      </c>
      <c r="AL120">
        <v>0.03</v>
      </c>
      <c r="AM120" t="s">
        <v>3188</v>
      </c>
      <c r="AN120">
        <v>1.47</v>
      </c>
      <c r="AO120" t="s">
        <v>3188</v>
      </c>
      <c r="AP120">
        <v>0.15112420552216599</v>
      </c>
      <c r="AQ120">
        <f>(Table2[[#This Row],[Sharpe Ratio]]-AVERAGE(Table2[Sharpe Ratio]))/_xlfn.STDEV.P(Table2[Sharpe Ratio])</f>
        <v>1.0464410658785441</v>
      </c>
      <c r="AR1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2.0248431309592889</v>
      </c>
      <c r="AS120">
        <f>_xlfn.RANK.AVG(Table2[[#This Row],[1Y Return vs Nifty Z-Score]],Table2[1Y Return vs Nifty Z-Score])</f>
        <v>121</v>
      </c>
      <c r="AT120">
        <f>_xlfn.RANK.AVG(Table2[[#This Row],[6M Return vs Nifty Z-Score]],Table2[6M Return vs Nifty Z-Score])</f>
        <v>323</v>
      </c>
      <c r="AU120">
        <f>_xlfn.RANK.AVG(Table2[[#This Row],[Sharpe Ratio Z-Score]],Table2[Sharpe Ratio Z-Score])</f>
        <v>105</v>
      </c>
      <c r="AV120">
        <f>(Table2[[#This Row],[Rank 1Y]]+Table2[[#This Row],[Rank 6M]]+Table2[[#This Row],[Rank Sharpe]])/3</f>
        <v>183</v>
      </c>
    </row>
    <row r="121" spans="1:48" x14ac:dyDescent="0.3">
      <c r="A121" t="s">
        <v>729</v>
      </c>
      <c r="B121" t="s">
        <v>730</v>
      </c>
      <c r="C121" t="s">
        <v>3133</v>
      </c>
      <c r="D121" t="s">
        <v>731</v>
      </c>
      <c r="E121">
        <v>23778.466586574999</v>
      </c>
      <c r="F121">
        <v>2344.25</v>
      </c>
      <c r="G121">
        <v>42.801096739240499</v>
      </c>
      <c r="H121">
        <f>(Table2[[#This Row],[1Y Return vs Nifty]]-AVERAGE(Table2[1Y Return vs Nifty]))/_xlfn.STDEV.P(Table2[1Y Return vs Nifty])</f>
        <v>0.27337536687085973</v>
      </c>
      <c r="I121">
        <v>-7.8078125113710497</v>
      </c>
      <c r="J121">
        <f>(Table2[[#This Row],[1M Return vs Nifty]]-AVERAGE(Table2[1M Return vs Nifty]))/_xlfn.STDEV.P(Table2[1M Return vs Nifty])</f>
        <v>-0.68135029926992308</v>
      </c>
      <c r="K121">
        <v>39.017680274426198</v>
      </c>
      <c r="L121">
        <f>(Table2[[#This Row],[6M Return vs Nifty]]-AVERAGE(Table2[6M Return vs Nifty]))/_xlfn.STDEV.P(Table2[6M Return vs Nifty])</f>
        <v>0.96517499011045338</v>
      </c>
      <c r="M121">
        <v>2.7151752784321799</v>
      </c>
      <c r="N121">
        <f>(Table2[[#This Row],[1W Return vs Nifty]]-AVERAGE(Table2[1W Return vs Nifty]))/_xlfn.STDEV.P(Table2[1W Return vs Nifty])</f>
        <v>0.52464944257071222</v>
      </c>
      <c r="O121">
        <v>2352.88</v>
      </c>
      <c r="P121">
        <v>2271.5316892916599</v>
      </c>
      <c r="Q121">
        <v>1892.6957017367099</v>
      </c>
      <c r="R121">
        <v>47.715635072021499</v>
      </c>
      <c r="S121" s="1">
        <f>(Table2[[#This Row],[Close Price]]-Table2[[#This Row],[20D EMA]])/Table2[[#This Row],[20D EMA]]</f>
        <v>-3.6678453639795096E-3</v>
      </c>
      <c r="T121" s="1">
        <f>(Table2[[#This Row],[Close Price]]-Table2[[#This Row],[50D EMA]])/Table2[[#This Row],[50D EMA]]</f>
        <v>3.2012897311160186E-2</v>
      </c>
      <c r="U121" s="1">
        <f>(Table2[[#This Row],[Close Price]]-Table2[[#This Row],[200D EMA]])/Table2[[#This Row],[200D EMA]]</f>
        <v>0.23857733593886776</v>
      </c>
      <c r="V121">
        <v>0.59393493354631299</v>
      </c>
      <c r="W121">
        <v>2312.15</v>
      </c>
      <c r="X121">
        <v>2398.35</v>
      </c>
      <c r="Y121">
        <v>2277.0500000000002</v>
      </c>
      <c r="Z121">
        <v>2442.5</v>
      </c>
      <c r="AA121">
        <v>2277.0500000000002</v>
      </c>
      <c r="AB121">
        <v>2442.5</v>
      </c>
      <c r="AC121" s="1">
        <f>(Table2[[#This Row],[Close Price]]/Table2[[#This Row],[Day Low]])-1</f>
        <v>1.3883182319486043E-2</v>
      </c>
      <c r="AD121" s="1">
        <f>(Table2[[#This Row],[Day High]]/Table2[[#This Row],[Close Price]])-1</f>
        <v>2.3077743414738228E-2</v>
      </c>
      <c r="AE121" s="1">
        <f>(Table2[[#This Row],[Close Price]]/Table2[[#This Row],[Current Week Low]])-1</f>
        <v>2.9511868426253196E-2</v>
      </c>
      <c r="AF121" s="1">
        <f>(Table2[[#This Row],[Current Week High]]/Table2[[#This Row],[Close Price]])-1</f>
        <v>4.1911058974085424E-2</v>
      </c>
      <c r="AG121" s="1">
        <f>(Table2[[#This Row],[Close Price]]/Table2[[#This Row],[Current Month Low]])-1</f>
        <v>2.9511868426253196E-2</v>
      </c>
      <c r="AH121" s="1">
        <f>(Table2[[#This Row],[Current Month High]]/Table2[[#This Row],[Close Price]])-1</f>
        <v>4.1911058974085424E-2</v>
      </c>
      <c r="AI121">
        <v>14.603817852191501</v>
      </c>
      <c r="AJ121">
        <v>87.524998000159997</v>
      </c>
      <c r="AK121" t="str">
        <f>IF(AND(Table2[[#This Row],[20D EMA]]&gt;Table2[[#This Row],[50D EMA]],Table2[[#This Row],[50D EMA]]&gt;Table2[[#This Row],[200D EMA]]),"Uptrend","Downtrend/NoTrend")</f>
        <v>Uptrend</v>
      </c>
      <c r="AL121">
        <v>-0.01</v>
      </c>
      <c r="AM121" t="s">
        <v>3189</v>
      </c>
      <c r="AN121">
        <v>0.11</v>
      </c>
      <c r="AO121" t="s">
        <v>3188</v>
      </c>
      <c r="AP121">
        <v>9.7087836294088001E-2</v>
      </c>
      <c r="AQ121">
        <f>(Table2[[#This Row],[Sharpe Ratio]]-AVERAGE(Table2[Sharpe Ratio]))/_xlfn.STDEV.P(Table2[Sharpe Ratio])</f>
        <v>0.416400870830892</v>
      </c>
      <c r="AR1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1.4982503711129942</v>
      </c>
      <c r="AS121">
        <f>_xlfn.RANK.AVG(Table2[[#This Row],[1Y Return vs Nifty Z-Score]],Table2[1Y Return vs Nifty Z-Score])</f>
        <v>220</v>
      </c>
      <c r="AT121">
        <f>_xlfn.RANK.AVG(Table2[[#This Row],[6M Return vs Nifty Z-Score]],Table2[6M Return vs Nifty Z-Score])</f>
        <v>97</v>
      </c>
      <c r="AU121">
        <f>_xlfn.RANK.AVG(Table2[[#This Row],[Sharpe Ratio Z-Score]],Table2[Sharpe Ratio Z-Score])</f>
        <v>234</v>
      </c>
      <c r="AV121">
        <f>(Table2[[#This Row],[Rank 1Y]]+Table2[[#This Row],[Rank 6M]]+Table2[[#This Row],[Rank Sharpe]])/3</f>
        <v>183.66666666666666</v>
      </c>
    </row>
    <row r="122" spans="1:48" x14ac:dyDescent="0.3">
      <c r="A122" t="s">
        <v>861</v>
      </c>
      <c r="B122" t="s">
        <v>862</v>
      </c>
      <c r="C122" t="s">
        <v>3133</v>
      </c>
      <c r="D122" t="s">
        <v>51</v>
      </c>
      <c r="E122">
        <v>18591.75</v>
      </c>
      <c r="F122">
        <v>7880.65</v>
      </c>
      <c r="G122">
        <v>40.861911983462903</v>
      </c>
      <c r="H122">
        <f>(Table2[[#This Row],[1Y Return vs Nifty]]-AVERAGE(Table2[1Y Return vs Nifty]))/_xlfn.STDEV.P(Table2[1Y Return vs Nifty])</f>
        <v>0.24079227854950375</v>
      </c>
      <c r="I122">
        <v>13.1963041329311</v>
      </c>
      <c r="J122">
        <f>(Table2[[#This Row],[1M Return vs Nifty]]-AVERAGE(Table2[1M Return vs Nifty]))/_xlfn.STDEV.P(Table2[1M Return vs Nifty])</f>
        <v>1.6151897466107115</v>
      </c>
      <c r="K122">
        <v>36.7716239967707</v>
      </c>
      <c r="L122">
        <f>(Table2[[#This Row],[6M Return vs Nifty]]-AVERAGE(Table2[6M Return vs Nifty]))/_xlfn.STDEV.P(Table2[6M Return vs Nifty])</f>
        <v>0.89183794880095768</v>
      </c>
      <c r="M122">
        <v>4.4123115809158504</v>
      </c>
      <c r="N122">
        <f>(Table2[[#This Row],[1W Return vs Nifty]]-AVERAGE(Table2[1W Return vs Nifty]))/_xlfn.STDEV.P(Table2[1W Return vs Nifty])</f>
        <v>0.99432095411293087</v>
      </c>
      <c r="O122">
        <v>7382.39</v>
      </c>
      <c r="P122">
        <v>7045.0182139872704</v>
      </c>
      <c r="Q122">
        <v>6139.5080662390901</v>
      </c>
      <c r="R122">
        <v>53.307025289150403</v>
      </c>
      <c r="S122" s="1">
        <f>(Table2[[#This Row],[Close Price]]-Table2[[#This Row],[20D EMA]])/Table2[[#This Row],[20D EMA]]</f>
        <v>6.7493047644461929E-2</v>
      </c>
      <c r="T122" s="1">
        <f>(Table2[[#This Row],[Close Price]]-Table2[[#This Row],[50D EMA]])/Table2[[#This Row],[50D EMA]]</f>
        <v>0.11861314770679443</v>
      </c>
      <c r="U122" s="1">
        <f>(Table2[[#This Row],[Close Price]]-Table2[[#This Row],[200D EMA]])/Table2[[#This Row],[200D EMA]]</f>
        <v>0.28359632644435789</v>
      </c>
      <c r="V122">
        <v>3.4256426021714601</v>
      </c>
      <c r="W122">
        <v>7802</v>
      </c>
      <c r="X122">
        <v>8094</v>
      </c>
      <c r="Y122">
        <v>7440</v>
      </c>
      <c r="Z122">
        <v>8139</v>
      </c>
      <c r="AA122">
        <v>7374.9</v>
      </c>
      <c r="AB122">
        <v>8139</v>
      </c>
      <c r="AC122" s="1">
        <f>(Table2[[#This Row],[Close Price]]/Table2[[#This Row],[Day Low]])-1</f>
        <v>1.0080748526018812E-2</v>
      </c>
      <c r="AD122" s="1">
        <f>(Table2[[#This Row],[Day High]]/Table2[[#This Row],[Close Price]])-1</f>
        <v>2.707263994721254E-2</v>
      </c>
      <c r="AE122" s="1">
        <f>(Table2[[#This Row],[Close Price]]/Table2[[#This Row],[Current Week Low]])-1</f>
        <v>5.9227150537634277E-2</v>
      </c>
      <c r="AF122" s="1">
        <f>(Table2[[#This Row],[Current Week High]]/Table2[[#This Row],[Close Price]])-1</f>
        <v>3.2782828827571331E-2</v>
      </c>
      <c r="AG122" s="1">
        <f>(Table2[[#This Row],[Close Price]]/Table2[[#This Row],[Current Month Low]])-1</f>
        <v>6.8577201046793768E-2</v>
      </c>
      <c r="AH122" s="1">
        <f>(Table2[[#This Row],[Current Month High]]/Table2[[#This Row],[Close Price]])-1</f>
        <v>3.2782828827571331E-2</v>
      </c>
      <c r="AI122">
        <v>3.27828288275713</v>
      </c>
      <c r="AJ122">
        <v>76.103910614525105</v>
      </c>
      <c r="AK122" t="str">
        <f>IF(AND(Table2[[#This Row],[20D EMA]]&gt;Table2[[#This Row],[50D EMA]],Table2[[#This Row],[50D EMA]]&gt;Table2[[#This Row],[200D EMA]]),"Uptrend","Downtrend/NoTrend")</f>
        <v>Uptrend</v>
      </c>
      <c r="AL122">
        <v>0.09</v>
      </c>
      <c r="AM122" t="s">
        <v>3188</v>
      </c>
      <c r="AN122">
        <v>14.66</v>
      </c>
      <c r="AO122" t="s">
        <v>3188</v>
      </c>
      <c r="AP122">
        <v>0.106661983216224</v>
      </c>
      <c r="AQ122">
        <f>(Table2[[#This Row],[Sharpe Ratio]]-AVERAGE(Table2[Sharpe Ratio]))/_xlfn.STDEV.P(Table2[Sharpe Ratio])</f>
        <v>0.52803119463701265</v>
      </c>
      <c r="AR1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4.2701721227111165</v>
      </c>
      <c r="AS122">
        <f>_xlfn.RANK.AVG(Table2[[#This Row],[1Y Return vs Nifty Z-Score]],Table2[1Y Return vs Nifty Z-Score])</f>
        <v>230</v>
      </c>
      <c r="AT122">
        <f>_xlfn.RANK.AVG(Table2[[#This Row],[6M Return vs Nifty Z-Score]],Table2[6M Return vs Nifty Z-Score])</f>
        <v>108</v>
      </c>
      <c r="AU122">
        <f>_xlfn.RANK.AVG(Table2[[#This Row],[Sharpe Ratio Z-Score]],Table2[Sharpe Ratio Z-Score])</f>
        <v>213</v>
      </c>
      <c r="AV122">
        <f>(Table2[[#This Row],[Rank 1Y]]+Table2[[#This Row],[Rank 6M]]+Table2[[#This Row],[Rank Sharpe]])/3</f>
        <v>183.66666666666666</v>
      </c>
    </row>
    <row r="123" spans="1:48" x14ac:dyDescent="0.3">
      <c r="A123" t="s">
        <v>1286</v>
      </c>
      <c r="B123" t="s">
        <v>1287</v>
      </c>
      <c r="C123" t="s">
        <v>607</v>
      </c>
      <c r="D123" t="s">
        <v>469</v>
      </c>
      <c r="E123">
        <v>8927.6264681399898</v>
      </c>
      <c r="F123">
        <v>352.65</v>
      </c>
      <c r="G123">
        <v>74.582713824184694</v>
      </c>
      <c r="H123">
        <f>(Table2[[#This Row],[1Y Return vs Nifty]]-AVERAGE(Table2[1Y Return vs Nifty]))/_xlfn.STDEV.P(Table2[1Y Return vs Nifty])</f>
        <v>0.80738494661253202</v>
      </c>
      <c r="I123">
        <v>-11.1609117413552</v>
      </c>
      <c r="J123">
        <f>(Table2[[#This Row],[1M Return vs Nifty]]-AVERAGE(Table2[1M Return vs Nifty]))/_xlfn.STDEV.P(Table2[1M Return vs Nifty])</f>
        <v>-1.0479701762148106</v>
      </c>
      <c r="K123">
        <v>8.5265311298380908</v>
      </c>
      <c r="L123">
        <f>(Table2[[#This Row],[6M Return vs Nifty]]-AVERAGE(Table2[6M Return vs Nifty]))/_xlfn.STDEV.P(Table2[6M Return vs Nifty])</f>
        <v>-3.0405880518840956E-2</v>
      </c>
      <c r="M123">
        <v>0.92383926591888998</v>
      </c>
      <c r="N123">
        <f>(Table2[[#This Row],[1W Return vs Nifty]]-AVERAGE(Table2[1W Return vs Nifty]))/_xlfn.STDEV.P(Table2[1W Return vs Nifty])</f>
        <v>2.890876962307035E-2</v>
      </c>
      <c r="O123">
        <v>373.06</v>
      </c>
      <c r="P123">
        <v>381.49987145129199</v>
      </c>
      <c r="Q123">
        <v>333.75825786675199</v>
      </c>
      <c r="R123">
        <v>11.022754286100801</v>
      </c>
      <c r="S123" s="1">
        <f>(Table2[[#This Row],[Close Price]]-Table2[[#This Row],[20D EMA]])/Table2[[#This Row],[20D EMA]]</f>
        <v>-5.4709698171875903E-2</v>
      </c>
      <c r="T123" s="1">
        <f>(Table2[[#This Row],[Close Price]]-Table2[[#This Row],[50D EMA]])/Table2[[#This Row],[50D EMA]]</f>
        <v>-7.5622231120398758E-2</v>
      </c>
      <c r="U123" s="1">
        <f>(Table2[[#This Row],[Close Price]]-Table2[[#This Row],[200D EMA]])/Table2[[#This Row],[200D EMA]]</f>
        <v>5.6603070300032046E-2</v>
      </c>
      <c r="V123">
        <v>0.63015563899447602</v>
      </c>
      <c r="W123">
        <v>350.35</v>
      </c>
      <c r="X123">
        <v>360</v>
      </c>
      <c r="Y123">
        <v>327.7</v>
      </c>
      <c r="Z123">
        <v>360</v>
      </c>
      <c r="AA123">
        <v>327.7</v>
      </c>
      <c r="AB123">
        <v>372.3</v>
      </c>
      <c r="AC123" s="1">
        <f>(Table2[[#This Row],[Close Price]]/Table2[[#This Row],[Day Low]])-1</f>
        <v>6.5648637077206917E-3</v>
      </c>
      <c r="AD123" s="1">
        <f>(Table2[[#This Row],[Day High]]/Table2[[#This Row],[Close Price]])-1</f>
        <v>2.0842194810718917E-2</v>
      </c>
      <c r="AE123" s="1">
        <f>(Table2[[#This Row],[Close Price]]/Table2[[#This Row],[Current Week Low]])-1</f>
        <v>7.6136710405859009E-2</v>
      </c>
      <c r="AF123" s="1">
        <f>(Table2[[#This Row],[Current Week High]]/Table2[[#This Row],[Close Price]])-1</f>
        <v>2.0842194810718917E-2</v>
      </c>
      <c r="AG123" s="1">
        <f>(Table2[[#This Row],[Close Price]]/Table2[[#This Row],[Current Month Low]])-1</f>
        <v>7.6136710405859009E-2</v>
      </c>
      <c r="AH123" s="1">
        <f>(Table2[[#This Row],[Current Month High]]/Table2[[#This Row],[Close Price]])-1</f>
        <v>5.5720969800085118E-2</v>
      </c>
      <c r="AI123">
        <v>19.466893520487702</v>
      </c>
      <c r="AJ123">
        <v>115.622133904004</v>
      </c>
      <c r="AK123" t="str">
        <f>IF(AND(Table2[[#This Row],[20D EMA]]&gt;Table2[[#This Row],[50D EMA]],Table2[[#This Row],[50D EMA]]&gt;Table2[[#This Row],[200D EMA]]),"Uptrend","Downtrend/NoTrend")</f>
        <v>Downtrend/NoTrend</v>
      </c>
      <c r="AL123">
        <v>-0.13</v>
      </c>
      <c r="AM123" t="s">
        <v>3189</v>
      </c>
      <c r="AN123">
        <v>-11.84</v>
      </c>
      <c r="AO123" t="s">
        <v>3189</v>
      </c>
      <c r="AP123">
        <v>0.14314109480700701</v>
      </c>
      <c r="AQ123">
        <f>(Table2[[#This Row],[Sharpe Ratio]]-AVERAGE(Table2[Sharpe Ratio]))/_xlfn.STDEV.P(Table2[Sharpe Ratio])</f>
        <v>0.95336152141773178</v>
      </c>
      <c r="AR1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3">
        <f>_xlfn.RANK.AVG(Table2[[#This Row],[1Y Return vs Nifty Z-Score]],Table2[1Y Return vs Nifty Z-Score])</f>
        <v>120</v>
      </c>
      <c r="AT123">
        <f>_xlfn.RANK.AVG(Table2[[#This Row],[6M Return vs Nifty Z-Score]],Table2[6M Return vs Nifty Z-Score])</f>
        <v>318</v>
      </c>
      <c r="AU123">
        <f>_xlfn.RANK.AVG(Table2[[#This Row],[Sharpe Ratio Z-Score]],Table2[Sharpe Ratio Z-Score])</f>
        <v>118</v>
      </c>
      <c r="AV123">
        <f>(Table2[[#This Row],[Rank 1Y]]+Table2[[#This Row],[Rank 6M]]+Table2[[#This Row],[Rank Sharpe]])/3</f>
        <v>185.33333333333334</v>
      </c>
    </row>
    <row r="124" spans="1:48" x14ac:dyDescent="0.3">
      <c r="A124" t="s">
        <v>486</v>
      </c>
      <c r="B124" t="s">
        <v>487</v>
      </c>
      <c r="C124" t="s">
        <v>3133</v>
      </c>
      <c r="D124" t="s">
        <v>284</v>
      </c>
      <c r="E124">
        <v>43893.266724720001</v>
      </c>
      <c r="F124">
        <v>607.45000000000005</v>
      </c>
      <c r="G124">
        <v>55.737997617081497</v>
      </c>
      <c r="H124">
        <f>(Table2[[#This Row],[1Y Return vs Nifty]]-AVERAGE(Table2[1Y Return vs Nifty]))/_xlfn.STDEV.P(Table2[1Y Return vs Nifty])</f>
        <v>0.49074721999183424</v>
      </c>
      <c r="I124">
        <v>8.8153276353733592</v>
      </c>
      <c r="J124">
        <f>(Table2[[#This Row],[1M Return vs Nifty]]-AVERAGE(Table2[1M Return vs Nifty]))/_xlfn.STDEV.P(Table2[1M Return vs Nifty])</f>
        <v>1.1361842194045704</v>
      </c>
      <c r="K124">
        <v>28.721405664217802</v>
      </c>
      <c r="L124">
        <f>(Table2[[#This Row],[6M Return vs Nifty]]-AVERAGE(Table2[6M Return vs Nifty]))/_xlfn.STDEV.P(Table2[6M Return vs Nifty])</f>
        <v>0.62898647874734559</v>
      </c>
      <c r="M124">
        <v>2.5847227546475899</v>
      </c>
      <c r="N124">
        <f>(Table2[[#This Row],[1W Return vs Nifty]]-AVERAGE(Table2[1W Return vs Nifty]))/_xlfn.STDEV.P(Table2[1W Return vs Nifty])</f>
        <v>0.48854754908063702</v>
      </c>
      <c r="O124">
        <v>589.58000000000004</v>
      </c>
      <c r="P124">
        <v>560.18894799517</v>
      </c>
      <c r="Q124">
        <v>477.27945131956398</v>
      </c>
      <c r="R124">
        <v>41.308500957689198</v>
      </c>
      <c r="S124" s="1">
        <f>(Table2[[#This Row],[Close Price]]-Table2[[#This Row],[20D EMA]])/Table2[[#This Row],[20D EMA]]</f>
        <v>3.0309711998371729E-2</v>
      </c>
      <c r="T124" s="1">
        <f>(Table2[[#This Row],[Close Price]]-Table2[[#This Row],[50D EMA]])/Table2[[#This Row],[50D EMA]]</f>
        <v>8.4366269941543975E-2</v>
      </c>
      <c r="U124" s="1">
        <f>(Table2[[#This Row],[Close Price]]-Table2[[#This Row],[200D EMA]])/Table2[[#This Row],[200D EMA]]</f>
        <v>0.27273445005969882</v>
      </c>
      <c r="V124">
        <v>0.91808464994100603</v>
      </c>
      <c r="W124">
        <v>600</v>
      </c>
      <c r="X124">
        <v>610.75</v>
      </c>
      <c r="Y124">
        <v>574</v>
      </c>
      <c r="Z124">
        <v>610.75</v>
      </c>
      <c r="AA124">
        <v>574</v>
      </c>
      <c r="AB124">
        <v>628.5</v>
      </c>
      <c r="AC124" s="1">
        <f>(Table2[[#This Row],[Close Price]]/Table2[[#This Row],[Day Low]])-1</f>
        <v>1.2416666666666742E-2</v>
      </c>
      <c r="AD124" s="1">
        <f>(Table2[[#This Row],[Day High]]/Table2[[#This Row],[Close Price]])-1</f>
        <v>5.4325458885504663E-3</v>
      </c>
      <c r="AE124" s="1">
        <f>(Table2[[#This Row],[Close Price]]/Table2[[#This Row],[Current Week Low]])-1</f>
        <v>5.8275261324041816E-2</v>
      </c>
      <c r="AF124" s="1">
        <f>(Table2[[#This Row],[Current Week High]]/Table2[[#This Row],[Close Price]])-1</f>
        <v>5.4325458885504663E-3</v>
      </c>
      <c r="AG124" s="1">
        <f>(Table2[[#This Row],[Close Price]]/Table2[[#This Row],[Current Month Low]])-1</f>
        <v>5.8275261324041816E-2</v>
      </c>
      <c r="AH124" s="1">
        <f>(Table2[[#This Row],[Current Month High]]/Table2[[#This Row],[Close Price]])-1</f>
        <v>3.4653057864844738E-2</v>
      </c>
      <c r="AI124">
        <v>3.4653057864844699</v>
      </c>
      <c r="AJ124">
        <v>93.578712555768007</v>
      </c>
      <c r="AK124" t="str">
        <f>IF(AND(Table2[[#This Row],[20D EMA]]&gt;Table2[[#This Row],[50D EMA]],Table2[[#This Row],[50D EMA]]&gt;Table2[[#This Row],[200D EMA]]),"Uptrend","Downtrend/NoTrend")</f>
        <v>Uptrend</v>
      </c>
      <c r="AL124">
        <v>7.0000000000000007E-2</v>
      </c>
      <c r="AM124" t="s">
        <v>3188</v>
      </c>
      <c r="AN124">
        <v>0.27</v>
      </c>
      <c r="AO124" t="s">
        <v>3188</v>
      </c>
      <c r="AP124">
        <v>9.5756296959994006E-2</v>
      </c>
      <c r="AQ124">
        <f>(Table2[[#This Row],[Sharpe Ratio]]-AVERAGE(Table2[Sharpe Ratio]))/_xlfn.STDEV.P(Table2[Sharpe Ratio])</f>
        <v>0.40087571039264613</v>
      </c>
      <c r="AR1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3.1453411776170332</v>
      </c>
      <c r="AS124">
        <f>_xlfn.RANK.AVG(Table2[[#This Row],[1Y Return vs Nifty Z-Score]],Table2[1Y Return vs Nifty Z-Score])</f>
        <v>173</v>
      </c>
      <c r="AT124">
        <f>_xlfn.RANK.AVG(Table2[[#This Row],[6M Return vs Nifty Z-Score]],Table2[6M Return vs Nifty Z-Score])</f>
        <v>143</v>
      </c>
      <c r="AU124">
        <f>_xlfn.RANK.AVG(Table2[[#This Row],[Sharpe Ratio Z-Score]],Table2[Sharpe Ratio Z-Score])</f>
        <v>241</v>
      </c>
      <c r="AV124">
        <f>(Table2[[#This Row],[Rank 1Y]]+Table2[[#This Row],[Rank 6M]]+Table2[[#This Row],[Rank Sharpe]])/3</f>
        <v>185.66666666666666</v>
      </c>
    </row>
    <row r="125" spans="1:48" x14ac:dyDescent="0.3">
      <c r="A125" t="s">
        <v>1126</v>
      </c>
      <c r="B125" t="s">
        <v>1127</v>
      </c>
      <c r="C125" t="s">
        <v>3138</v>
      </c>
      <c r="D125" t="s">
        <v>325</v>
      </c>
      <c r="E125">
        <v>11370.953769</v>
      </c>
      <c r="F125">
        <v>1798.15</v>
      </c>
      <c r="G125">
        <v>79.955336449306103</v>
      </c>
      <c r="H125">
        <f>(Table2[[#This Row],[1Y Return vs Nifty]]-AVERAGE(Table2[1Y Return vs Nifty]))/_xlfn.STDEV.P(Table2[1Y Return vs Nifty])</f>
        <v>0.8976582622365763</v>
      </c>
      <c r="I125">
        <v>9.2621404958109501</v>
      </c>
      <c r="J125">
        <f>(Table2[[#This Row],[1M Return vs Nifty]]-AVERAGE(Table2[1M Return vs Nifty]))/_xlfn.STDEV.P(Table2[1M Return vs Nifty])</f>
        <v>1.1850376724864813</v>
      </c>
      <c r="K125">
        <v>73.585433634457502</v>
      </c>
      <c r="L125">
        <f>(Table2[[#This Row],[6M Return vs Nifty]]-AVERAGE(Table2[6M Return vs Nifty]))/_xlfn.STDEV.P(Table2[6M Return vs Nifty])</f>
        <v>2.0938629848686636</v>
      </c>
      <c r="M125">
        <v>8.3682141200670497</v>
      </c>
      <c r="N125">
        <f>(Table2[[#This Row],[1W Return vs Nifty]]-AVERAGE(Table2[1W Return vs Nifty]))/_xlfn.STDEV.P(Table2[1W Return vs Nifty])</f>
        <v>2.0890914344554914</v>
      </c>
      <c r="O125">
        <v>1609.57</v>
      </c>
      <c r="P125">
        <v>1517.14621530109</v>
      </c>
      <c r="Q125">
        <v>1220.72885649105</v>
      </c>
      <c r="R125">
        <v>62.451617260617198</v>
      </c>
      <c r="S125" s="1">
        <f>(Table2[[#This Row],[Close Price]]-Table2[[#This Row],[20D EMA]])/Table2[[#This Row],[20D EMA]]</f>
        <v>0.11716172642382758</v>
      </c>
      <c r="T125" s="1">
        <f>(Table2[[#This Row],[Close Price]]-Table2[[#This Row],[50D EMA]])/Table2[[#This Row],[50D EMA]]</f>
        <v>0.18521865715042013</v>
      </c>
      <c r="U125" s="1">
        <f>(Table2[[#This Row],[Close Price]]-Table2[[#This Row],[200D EMA]])/Table2[[#This Row],[200D EMA]]</f>
        <v>0.47301343000011531</v>
      </c>
      <c r="V125">
        <v>0.89699006948435001</v>
      </c>
      <c r="W125">
        <v>1684.95</v>
      </c>
      <c r="X125">
        <v>1818</v>
      </c>
      <c r="Y125">
        <v>1592.45</v>
      </c>
      <c r="Z125">
        <v>1818</v>
      </c>
      <c r="AA125">
        <v>1581.05</v>
      </c>
      <c r="AB125">
        <v>1818</v>
      </c>
      <c r="AC125" s="1">
        <f>(Table2[[#This Row],[Close Price]]/Table2[[#This Row],[Day Low]])-1</f>
        <v>6.7183002462981145E-2</v>
      </c>
      <c r="AD125" s="1">
        <f>(Table2[[#This Row],[Day High]]/Table2[[#This Row],[Close Price]])-1</f>
        <v>1.1039123543642004E-2</v>
      </c>
      <c r="AE125" s="1">
        <f>(Table2[[#This Row],[Close Price]]/Table2[[#This Row],[Current Week Low]])-1</f>
        <v>0.1291720305190116</v>
      </c>
      <c r="AF125" s="1">
        <f>(Table2[[#This Row],[Current Week High]]/Table2[[#This Row],[Close Price]])-1</f>
        <v>1.1039123543642004E-2</v>
      </c>
      <c r="AG125" s="1">
        <f>(Table2[[#This Row],[Close Price]]/Table2[[#This Row],[Current Month Low]])-1</f>
        <v>0.13731381044242763</v>
      </c>
      <c r="AH125" s="1">
        <f>(Table2[[#This Row],[Current Month High]]/Table2[[#This Row],[Close Price]])-1</f>
        <v>1.1039123543642004E-2</v>
      </c>
      <c r="AI125">
        <v>1.1039123543642</v>
      </c>
      <c r="AJ125">
        <v>119.286585365853</v>
      </c>
      <c r="AK125" t="str">
        <f>IF(AND(Table2[[#This Row],[20D EMA]]&gt;Table2[[#This Row],[50D EMA]],Table2[[#This Row],[50D EMA]]&gt;Table2[[#This Row],[200D EMA]]),"Uptrend","Downtrend/NoTrend")</f>
        <v>Uptrend</v>
      </c>
      <c r="AL125">
        <v>0.49</v>
      </c>
      <c r="AM125" t="s">
        <v>3188</v>
      </c>
      <c r="AN125">
        <v>12.91</v>
      </c>
      <c r="AO125" t="s">
        <v>3188</v>
      </c>
      <c r="AP125">
        <v>3.4845784100297997E-2</v>
      </c>
      <c r="AQ125">
        <f>(Table2[[#This Row],[Sharpe Ratio]]-AVERAGE(Table2[Sharpe Ratio]))/_xlfn.STDEV.P(Table2[Sharpe Ratio])</f>
        <v>-0.30931396279943613</v>
      </c>
      <c r="AR1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5.9563363912477758</v>
      </c>
      <c r="AS125">
        <f>_xlfn.RANK.AVG(Table2[[#This Row],[1Y Return vs Nifty Z-Score]],Table2[1Y Return vs Nifty Z-Score])</f>
        <v>113</v>
      </c>
      <c r="AT125">
        <f>_xlfn.RANK.AVG(Table2[[#This Row],[6M Return vs Nifty Z-Score]],Table2[6M Return vs Nifty Z-Score])</f>
        <v>27</v>
      </c>
      <c r="AU125">
        <f>_xlfn.RANK.AVG(Table2[[#This Row],[Sharpe Ratio Z-Score]],Table2[Sharpe Ratio Z-Score])</f>
        <v>418</v>
      </c>
      <c r="AV125">
        <f>(Table2[[#This Row],[Rank 1Y]]+Table2[[#This Row],[Rank 6M]]+Table2[[#This Row],[Rank Sharpe]])/3</f>
        <v>186</v>
      </c>
    </row>
    <row r="126" spans="1:48" x14ac:dyDescent="0.3">
      <c r="A126" t="s">
        <v>1480</v>
      </c>
      <c r="B126" t="s">
        <v>1481</v>
      </c>
      <c r="C126" t="s">
        <v>3141</v>
      </c>
      <c r="D126" t="s">
        <v>271</v>
      </c>
      <c r="E126">
        <v>7056.2281935600004</v>
      </c>
      <c r="F126">
        <v>3081.4</v>
      </c>
      <c r="G126">
        <v>25.390315424744902</v>
      </c>
      <c r="H126">
        <f>(Table2[[#This Row],[1Y Return vs Nifty]]-AVERAGE(Table2[1Y Return vs Nifty]))/_xlfn.STDEV.P(Table2[1Y Return vs Nifty])</f>
        <v>-1.9168715699830006E-2</v>
      </c>
      <c r="I126">
        <v>-8.4377203409710297</v>
      </c>
      <c r="J126">
        <f>(Table2[[#This Row],[1M Return vs Nifty]]-AVERAGE(Table2[1M Return vs Nifty]))/_xlfn.STDEV.P(Table2[1M Return vs Nifty])</f>
        <v>-0.75022291983226097</v>
      </c>
      <c r="K126">
        <v>33.354254774501896</v>
      </c>
      <c r="L126">
        <f>(Table2[[#This Row],[6M Return vs Nifty]]-AVERAGE(Table2[6M Return vs Nifty]))/_xlfn.STDEV.P(Table2[6M Return vs Nifty])</f>
        <v>0.78025581690311807</v>
      </c>
      <c r="M126">
        <v>-3.48169096433088</v>
      </c>
      <c r="N126">
        <f>(Table2[[#This Row],[1W Return vs Nifty]]-AVERAGE(Table2[1W Return vs Nifty]))/_xlfn.STDEV.P(Table2[1W Return vs Nifty])</f>
        <v>-1.1902932705184621</v>
      </c>
      <c r="O126">
        <v>3218.35</v>
      </c>
      <c r="P126">
        <v>3236.9380686008799</v>
      </c>
      <c r="Q126">
        <v>2737.5783816661501</v>
      </c>
      <c r="R126">
        <v>36.4450545122709</v>
      </c>
      <c r="S126" s="1">
        <f>(Table2[[#This Row],[Close Price]]-Table2[[#This Row],[20D EMA]])/Table2[[#This Row],[20D EMA]]</f>
        <v>-4.2552860938058268E-2</v>
      </c>
      <c r="T126" s="1">
        <f>(Table2[[#This Row],[Close Price]]-Table2[[#This Row],[50D EMA]])/Table2[[#This Row],[50D EMA]]</f>
        <v>-4.8050986859970696E-2</v>
      </c>
      <c r="U126" s="1">
        <f>(Table2[[#This Row],[Close Price]]-Table2[[#This Row],[200D EMA]])/Table2[[#This Row],[200D EMA]]</f>
        <v>0.1255933421437207</v>
      </c>
      <c r="V126">
        <v>0.445070488725052</v>
      </c>
      <c r="W126">
        <v>3055</v>
      </c>
      <c r="X126">
        <v>3104.4</v>
      </c>
      <c r="Y126">
        <v>2955.1</v>
      </c>
      <c r="Z126">
        <v>3190</v>
      </c>
      <c r="AA126">
        <v>2955.1</v>
      </c>
      <c r="AB126">
        <v>3418.4</v>
      </c>
      <c r="AC126" s="1">
        <f>(Table2[[#This Row],[Close Price]]/Table2[[#This Row],[Day Low]])-1</f>
        <v>8.6415711947627205E-3</v>
      </c>
      <c r="AD126" s="1">
        <f>(Table2[[#This Row],[Day High]]/Table2[[#This Row],[Close Price]])-1</f>
        <v>7.4641396767702872E-3</v>
      </c>
      <c r="AE126" s="1">
        <f>(Table2[[#This Row],[Close Price]]/Table2[[#This Row],[Current Week Low]])-1</f>
        <v>4.2739670400324892E-2</v>
      </c>
      <c r="AF126" s="1">
        <f>(Table2[[#This Row],[Current Week High]]/Table2[[#This Row],[Close Price]])-1</f>
        <v>3.5243720386837207E-2</v>
      </c>
      <c r="AG126" s="1">
        <f>(Table2[[#This Row],[Close Price]]/Table2[[#This Row],[Current Month Low]])-1</f>
        <v>4.2739670400324892E-2</v>
      </c>
      <c r="AH126" s="1">
        <f>(Table2[[#This Row],[Current Month High]]/Table2[[#This Row],[Close Price]])-1</f>
        <v>0.10936587265528663</v>
      </c>
      <c r="AI126">
        <v>27.6367884727721</v>
      </c>
      <c r="AJ126">
        <v>101.07014681892301</v>
      </c>
      <c r="AK126" t="str">
        <f>IF(AND(Table2[[#This Row],[20D EMA]]&gt;Table2[[#This Row],[50D EMA]],Table2[[#This Row],[50D EMA]]&gt;Table2[[#This Row],[200D EMA]]),"Uptrend","Downtrend/NoTrend")</f>
        <v>Downtrend/NoTrend</v>
      </c>
      <c r="AL126">
        <v>0.08</v>
      </c>
      <c r="AM126" t="s">
        <v>3188</v>
      </c>
      <c r="AN126">
        <v>-3.67</v>
      </c>
      <c r="AO126" t="s">
        <v>3189</v>
      </c>
      <c r="AP126">
        <v>0.13485557000897999</v>
      </c>
      <c r="AQ126">
        <f>(Table2[[#This Row],[Sharpe Ratio]]-AVERAGE(Table2[Sharpe Ratio]))/_xlfn.STDEV.P(Table2[Sharpe Ratio])</f>
        <v>0.85675596233977991</v>
      </c>
      <c r="AR1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6">
        <f>_xlfn.RANK.AVG(Table2[[#This Row],[1Y Return vs Nifty Z-Score]],Table2[1Y Return vs Nifty Z-Score])</f>
        <v>300</v>
      </c>
      <c r="AT126">
        <f>_xlfn.RANK.AVG(Table2[[#This Row],[6M Return vs Nifty Z-Score]],Table2[6M Return vs Nifty Z-Score])</f>
        <v>123</v>
      </c>
      <c r="AU126">
        <f>_xlfn.RANK.AVG(Table2[[#This Row],[Sharpe Ratio Z-Score]],Table2[Sharpe Ratio Z-Score])</f>
        <v>137</v>
      </c>
      <c r="AV126">
        <f>(Table2[[#This Row],[Rank 1Y]]+Table2[[#This Row],[Rank 6M]]+Table2[[#This Row],[Rank Sharpe]])/3</f>
        <v>186.66666666666666</v>
      </c>
    </row>
    <row r="127" spans="1:48" x14ac:dyDescent="0.3">
      <c r="A127" t="s">
        <v>1578</v>
      </c>
      <c r="B127" t="s">
        <v>1579</v>
      </c>
      <c r="C127" t="s">
        <v>3141</v>
      </c>
      <c r="D127" t="s">
        <v>161</v>
      </c>
      <c r="E127">
        <v>6185.8977006099904</v>
      </c>
      <c r="F127">
        <v>388.55</v>
      </c>
      <c r="G127">
        <v>24.4307551857463</v>
      </c>
      <c r="H127">
        <f>(Table2[[#This Row],[1Y Return vs Nifty]]-AVERAGE(Table2[1Y Return vs Nifty]))/_xlfn.STDEV.P(Table2[1Y Return vs Nifty])</f>
        <v>-3.529169517550957E-2</v>
      </c>
      <c r="I127">
        <v>-11.3741247540906</v>
      </c>
      <c r="J127">
        <f>(Table2[[#This Row],[1M Return vs Nifty]]-AVERAGE(Table2[1M Return vs Nifty]))/_xlfn.STDEV.P(Table2[1M Return vs Nifty])</f>
        <v>-1.071282378786421</v>
      </c>
      <c r="K127">
        <v>22.962409843718198</v>
      </c>
      <c r="L127">
        <f>(Table2[[#This Row],[6M Return vs Nifty]]-AVERAGE(Table2[6M Return vs Nifty]))/_xlfn.STDEV.P(Table2[6M Return vs Nifty])</f>
        <v>0.44094679399374181</v>
      </c>
      <c r="M127">
        <v>-0.93163953998692906</v>
      </c>
      <c r="N127">
        <f>(Table2[[#This Row],[1W Return vs Nifty]]-AVERAGE(Table2[1W Return vs Nifty]))/_xlfn.STDEV.P(Table2[1W Return vs Nifty])</f>
        <v>-0.48458300715937941</v>
      </c>
      <c r="O127">
        <v>403.1</v>
      </c>
      <c r="P127">
        <v>403.401702280878</v>
      </c>
      <c r="Q127">
        <v>349.35496567432398</v>
      </c>
      <c r="R127">
        <v>36.422416276104897</v>
      </c>
      <c r="S127" s="1">
        <f>(Table2[[#This Row],[Close Price]]-Table2[[#This Row],[20D EMA]])/Table2[[#This Row],[20D EMA]]</f>
        <v>-3.6095261721657182E-2</v>
      </c>
      <c r="T127" s="1">
        <f>(Table2[[#This Row],[Close Price]]-Table2[[#This Row],[50D EMA]])/Table2[[#This Row],[50D EMA]]</f>
        <v>-3.6816161649553814E-2</v>
      </c>
      <c r="U127" s="1">
        <f>(Table2[[#This Row],[Close Price]]-Table2[[#This Row],[200D EMA]])/Table2[[#This Row],[200D EMA]]</f>
        <v>0.11219257825639285</v>
      </c>
      <c r="V127">
        <v>0.58668545476130396</v>
      </c>
      <c r="W127">
        <v>387</v>
      </c>
      <c r="X127">
        <v>398.45</v>
      </c>
      <c r="Y127">
        <v>372.2</v>
      </c>
      <c r="Z127">
        <v>398.65</v>
      </c>
      <c r="AA127">
        <v>372.2</v>
      </c>
      <c r="AB127">
        <v>423.9</v>
      </c>
      <c r="AC127" s="1">
        <f>(Table2[[#This Row],[Close Price]]/Table2[[#This Row],[Day Low]])-1</f>
        <v>4.0051679586563527E-3</v>
      </c>
      <c r="AD127" s="1">
        <f>(Table2[[#This Row],[Day High]]/Table2[[#This Row],[Close Price]])-1</f>
        <v>2.5479346287478943E-2</v>
      </c>
      <c r="AE127" s="1">
        <f>(Table2[[#This Row],[Close Price]]/Table2[[#This Row],[Current Week Low]])-1</f>
        <v>4.3927995701235956E-2</v>
      </c>
      <c r="AF127" s="1">
        <f>(Table2[[#This Row],[Current Week High]]/Table2[[#This Row],[Close Price]])-1</f>
        <v>2.5994080555912902E-2</v>
      </c>
      <c r="AG127" s="1">
        <f>(Table2[[#This Row],[Close Price]]/Table2[[#This Row],[Current Month Low]])-1</f>
        <v>4.3927995701235956E-2</v>
      </c>
      <c r="AH127" s="1">
        <f>(Table2[[#This Row],[Current Month High]]/Table2[[#This Row],[Close Price]])-1</f>
        <v>9.0979281945695378E-2</v>
      </c>
      <c r="AI127">
        <v>16.072577531849099</v>
      </c>
      <c r="AJ127">
        <v>71.886750718867503</v>
      </c>
      <c r="AK127" t="str">
        <f>IF(AND(Table2[[#This Row],[20D EMA]]&gt;Table2[[#This Row],[50D EMA]],Table2[[#This Row],[50D EMA]]&gt;Table2[[#This Row],[200D EMA]]),"Uptrend","Downtrend/NoTrend")</f>
        <v>Downtrend/NoTrend</v>
      </c>
      <c r="AL127">
        <v>0</v>
      </c>
      <c r="AM127" t="s">
        <v>3190</v>
      </c>
      <c r="AN127">
        <v>-1.71</v>
      </c>
      <c r="AO127" t="s">
        <v>3189</v>
      </c>
      <c r="AP127">
        <v>0.17912952459769699</v>
      </c>
      <c r="AQ127">
        <f>(Table2[[#This Row],[Sharpe Ratio]]-AVERAGE(Table2[Sharpe Ratio]))/_xlfn.STDEV.P(Table2[Sharpe Ratio])</f>
        <v>1.3729707151642883</v>
      </c>
      <c r="AR1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7">
        <f>_xlfn.RANK.AVG(Table2[[#This Row],[1Y Return vs Nifty Z-Score]],Table2[1Y Return vs Nifty Z-Score])</f>
        <v>307</v>
      </c>
      <c r="AT127">
        <f>_xlfn.RANK.AVG(Table2[[#This Row],[6M Return vs Nifty Z-Score]],Table2[6M Return vs Nifty Z-Score])</f>
        <v>193</v>
      </c>
      <c r="AU127">
        <f>_xlfn.RANK.AVG(Table2[[#This Row],[Sharpe Ratio Z-Score]],Table2[Sharpe Ratio Z-Score])</f>
        <v>60</v>
      </c>
      <c r="AV127">
        <f>(Table2[[#This Row],[Rank 1Y]]+Table2[[#This Row],[Rank 6M]]+Table2[[#This Row],[Rank Sharpe]])/3</f>
        <v>186.66666666666666</v>
      </c>
    </row>
    <row r="128" spans="1:48" x14ac:dyDescent="0.3">
      <c r="A128" t="s">
        <v>756</v>
      </c>
      <c r="B128" t="s">
        <v>757</v>
      </c>
      <c r="C128" t="s">
        <v>3132</v>
      </c>
      <c r="D128" t="s">
        <v>224</v>
      </c>
      <c r="E128">
        <v>21896.116828079899</v>
      </c>
      <c r="F128">
        <v>1323.75</v>
      </c>
      <c r="G128">
        <v>79.974493587219001</v>
      </c>
      <c r="H128">
        <f>(Table2[[#This Row],[1Y Return vs Nifty]]-AVERAGE(Table2[1Y Return vs Nifty]))/_xlfn.STDEV.P(Table2[1Y Return vs Nifty])</f>
        <v>0.8979801494186721</v>
      </c>
      <c r="I128">
        <v>-5.5081296489227096</v>
      </c>
      <c r="J128">
        <f>(Table2[[#This Row],[1M Return vs Nifty]]-AVERAGE(Table2[1M Return vs Nifty]))/_xlfn.STDEV.P(Table2[1M Return vs Nifty])</f>
        <v>-0.42990845689800411</v>
      </c>
      <c r="K128">
        <v>4.8529149124650397</v>
      </c>
      <c r="L128">
        <f>(Table2[[#This Row],[6M Return vs Nifty]]-AVERAGE(Table2[6M Return vs Nifty]))/_xlfn.STDEV.P(Table2[6M Return vs Nifty])</f>
        <v>-0.15035485373421445</v>
      </c>
      <c r="M128">
        <v>2.0200207391460498</v>
      </c>
      <c r="N128">
        <f>(Table2[[#This Row],[1W Return vs Nifty]]-AVERAGE(Table2[1W Return vs Nifty]))/_xlfn.STDEV.P(Table2[1W Return vs Nifty])</f>
        <v>0.3322699131574624</v>
      </c>
      <c r="O128">
        <v>1341.02</v>
      </c>
      <c r="P128">
        <v>1324.62933572631</v>
      </c>
      <c r="Q128">
        <v>1137.13456710389</v>
      </c>
      <c r="R128">
        <v>49.515115114641503</v>
      </c>
      <c r="S128" s="1">
        <f>(Table2[[#This Row],[Close Price]]-Table2[[#This Row],[20D EMA]])/Table2[[#This Row],[20D EMA]]</f>
        <v>-1.287825684926398E-2</v>
      </c>
      <c r="T128" s="1">
        <f>(Table2[[#This Row],[Close Price]]-Table2[[#This Row],[50D EMA]])/Table2[[#This Row],[50D EMA]]</f>
        <v>-6.6383531044773055E-4</v>
      </c>
      <c r="U128" s="1">
        <f>(Table2[[#This Row],[Close Price]]-Table2[[#This Row],[200D EMA]])/Table2[[#This Row],[200D EMA]]</f>
        <v>0.16411024543154226</v>
      </c>
      <c r="V128">
        <v>0.85764764025463303</v>
      </c>
      <c r="W128">
        <v>1320</v>
      </c>
      <c r="X128">
        <v>1364.3</v>
      </c>
      <c r="Y128">
        <v>1278.5</v>
      </c>
      <c r="Z128">
        <v>1364.3</v>
      </c>
      <c r="AA128">
        <v>1269.55</v>
      </c>
      <c r="AB128">
        <v>1426.95</v>
      </c>
      <c r="AC128" s="1">
        <f>(Table2[[#This Row],[Close Price]]/Table2[[#This Row],[Day Low]])-1</f>
        <v>2.8409090909091717E-3</v>
      </c>
      <c r="AD128" s="1">
        <f>(Table2[[#This Row],[Day High]]/Table2[[#This Row],[Close Price]])-1</f>
        <v>3.0632672332389088E-2</v>
      </c>
      <c r="AE128" s="1">
        <f>(Table2[[#This Row],[Close Price]]/Table2[[#This Row],[Current Week Low]])-1</f>
        <v>3.539303871724675E-2</v>
      </c>
      <c r="AF128" s="1">
        <f>(Table2[[#This Row],[Current Week High]]/Table2[[#This Row],[Close Price]])-1</f>
        <v>3.0632672332389088E-2</v>
      </c>
      <c r="AG128" s="1">
        <f>(Table2[[#This Row],[Close Price]]/Table2[[#This Row],[Current Month Low]])-1</f>
        <v>4.2692292544602495E-2</v>
      </c>
      <c r="AH128" s="1">
        <f>(Table2[[#This Row],[Current Month High]]/Table2[[#This Row],[Close Price]])-1</f>
        <v>7.7960339943342838E-2</v>
      </c>
      <c r="AI128">
        <v>9.4617563739376607</v>
      </c>
      <c r="AJ128">
        <v>120.16632016632001</v>
      </c>
      <c r="AK128" t="str">
        <f>IF(AND(Table2[[#This Row],[20D EMA]]&gt;Table2[[#This Row],[50D EMA]],Table2[[#This Row],[50D EMA]]&gt;Table2[[#This Row],[200D EMA]]),"Uptrend","Downtrend/NoTrend")</f>
        <v>Uptrend</v>
      </c>
      <c r="AL128">
        <v>0.01</v>
      </c>
      <c r="AM128" t="s">
        <v>3188</v>
      </c>
      <c r="AN128">
        <v>-0.85</v>
      </c>
      <c r="AO128" t="s">
        <v>3189</v>
      </c>
      <c r="AP128">
        <v>0.16720734763471201</v>
      </c>
      <c r="AQ128">
        <f>(Table2[[#This Row],[Sharpe Ratio]]-AVERAGE(Table2[Sharpe Ratio]))/_xlfn.STDEV.P(Table2[Sharpe Ratio])</f>
        <v>1.2339633983061336</v>
      </c>
      <c r="AR1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1.8839501502500495</v>
      </c>
      <c r="AS128">
        <f>_xlfn.RANK.AVG(Table2[[#This Row],[1Y Return vs Nifty Z-Score]],Table2[1Y Return vs Nifty Z-Score])</f>
        <v>112</v>
      </c>
      <c r="AT128">
        <f>_xlfn.RANK.AVG(Table2[[#This Row],[6M Return vs Nifty Z-Score]],Table2[6M Return vs Nifty Z-Score])</f>
        <v>370</v>
      </c>
      <c r="AU128">
        <f>_xlfn.RANK.AVG(Table2[[#This Row],[Sharpe Ratio Z-Score]],Table2[Sharpe Ratio Z-Score])</f>
        <v>79</v>
      </c>
      <c r="AV128">
        <f>(Table2[[#This Row],[Rank 1Y]]+Table2[[#This Row],[Rank 6M]]+Table2[[#This Row],[Rank Sharpe]])/3</f>
        <v>187</v>
      </c>
    </row>
    <row r="129" spans="1:48" x14ac:dyDescent="0.3">
      <c r="A129" t="s">
        <v>1304</v>
      </c>
      <c r="B129" t="s">
        <v>1305</v>
      </c>
      <c r="C129" t="s">
        <v>3135</v>
      </c>
      <c r="D129" t="s">
        <v>190</v>
      </c>
      <c r="E129">
        <v>8732.3389656599993</v>
      </c>
      <c r="F129">
        <v>1619.65</v>
      </c>
      <c r="G129">
        <v>49.095600365119402</v>
      </c>
      <c r="H129">
        <f>(Table2[[#This Row],[1Y Return vs Nifty]]-AVERAGE(Table2[1Y Return vs Nifty]))/_xlfn.STDEV.P(Table2[1Y Return vs Nifty])</f>
        <v>0.37913855780460159</v>
      </c>
      <c r="I129">
        <v>14.611707595378</v>
      </c>
      <c r="J129">
        <f>(Table2[[#This Row],[1M Return vs Nifty]]-AVERAGE(Table2[1M Return vs Nifty]))/_xlfn.STDEV.P(Table2[1M Return vs Nifty])</f>
        <v>1.7699465872640983</v>
      </c>
      <c r="K129">
        <v>44.540967806681699</v>
      </c>
      <c r="L129">
        <f>(Table2[[#This Row],[6M Return vs Nifty]]-AVERAGE(Table2[6M Return vs Nifty]))/_xlfn.STDEV.P(Table2[6M Return vs Nifty])</f>
        <v>1.145518452536987</v>
      </c>
      <c r="M129">
        <v>1.06986974284626</v>
      </c>
      <c r="N129">
        <f>(Table2[[#This Row],[1W Return vs Nifty]]-AVERAGE(Table2[1W Return vs Nifty]))/_xlfn.STDEV.P(Table2[1W Return vs Nifty])</f>
        <v>6.9321761042402091E-2</v>
      </c>
      <c r="O129">
        <v>1601.67</v>
      </c>
      <c r="P129">
        <v>1518.8987862357101</v>
      </c>
      <c r="Q129">
        <v>1250.2326909211899</v>
      </c>
      <c r="R129">
        <v>45.893189703181598</v>
      </c>
      <c r="S129" s="1">
        <f>(Table2[[#This Row],[Close Price]]-Table2[[#This Row],[20D EMA]])/Table2[[#This Row],[20D EMA]]</f>
        <v>1.1225783088900971E-2</v>
      </c>
      <c r="T129" s="1">
        <f>(Table2[[#This Row],[Close Price]]-Table2[[#This Row],[50D EMA]])/Table2[[#This Row],[50D EMA]]</f>
        <v>6.6331749473565613E-2</v>
      </c>
      <c r="U129" s="1">
        <f>(Table2[[#This Row],[Close Price]]-Table2[[#This Row],[200D EMA]])/Table2[[#This Row],[200D EMA]]</f>
        <v>0.29547884306769967</v>
      </c>
      <c r="V129">
        <v>0.57253368674218996</v>
      </c>
      <c r="W129">
        <v>1581.05</v>
      </c>
      <c r="X129">
        <v>1625</v>
      </c>
      <c r="Y129">
        <v>1520.05</v>
      </c>
      <c r="Z129">
        <v>1625</v>
      </c>
      <c r="AA129">
        <v>1520.05</v>
      </c>
      <c r="AB129">
        <v>1697</v>
      </c>
      <c r="AC129" s="1">
        <f>(Table2[[#This Row],[Close Price]]/Table2[[#This Row],[Day Low]])-1</f>
        <v>2.4414155150058514E-2</v>
      </c>
      <c r="AD129" s="1">
        <f>(Table2[[#This Row],[Day High]]/Table2[[#This Row],[Close Price]])-1</f>
        <v>3.3031827864045127E-3</v>
      </c>
      <c r="AE129" s="1">
        <f>(Table2[[#This Row],[Close Price]]/Table2[[#This Row],[Current Week Low]])-1</f>
        <v>6.5524160389460961E-2</v>
      </c>
      <c r="AF129" s="1">
        <f>(Table2[[#This Row],[Current Week High]]/Table2[[#This Row],[Close Price]])-1</f>
        <v>3.3031827864045127E-3</v>
      </c>
      <c r="AG129" s="1">
        <f>(Table2[[#This Row],[Close Price]]/Table2[[#This Row],[Current Month Low]])-1</f>
        <v>6.5524160389460961E-2</v>
      </c>
      <c r="AH129" s="1">
        <f>(Table2[[#This Row],[Current Month High]]/Table2[[#This Row],[Close Price]])-1</f>
        <v>4.7757231500632713E-2</v>
      </c>
      <c r="AI129">
        <v>8.5604914642052101</v>
      </c>
      <c r="AJ129">
        <v>97.397928092626401</v>
      </c>
      <c r="AK129" t="str">
        <f>IF(AND(Table2[[#This Row],[20D EMA]]&gt;Table2[[#This Row],[50D EMA]],Table2[[#This Row],[50D EMA]]&gt;Table2[[#This Row],[200D EMA]]),"Uptrend","Downtrend/NoTrend")</f>
        <v>Uptrend</v>
      </c>
      <c r="AL129">
        <v>0.15</v>
      </c>
      <c r="AM129" t="s">
        <v>3188</v>
      </c>
      <c r="AN129">
        <v>-2.83</v>
      </c>
      <c r="AO129" t="s">
        <v>3189</v>
      </c>
      <c r="AP129">
        <v>8.0512141712208996E-2</v>
      </c>
      <c r="AQ129">
        <f>(Table2[[#This Row],[Sharpe Ratio]]-AVERAGE(Table2[Sharpe Ratio]))/_xlfn.STDEV.P(Table2[Sharpe Ratio])</f>
        <v>0.22313559419215626</v>
      </c>
      <c r="AR1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3.5870609528402451</v>
      </c>
      <c r="AS129">
        <f>_xlfn.RANK.AVG(Table2[[#This Row],[1Y Return vs Nifty Z-Score]],Table2[1Y Return vs Nifty Z-Score])</f>
        <v>200</v>
      </c>
      <c r="AT129">
        <f>_xlfn.RANK.AVG(Table2[[#This Row],[6M Return vs Nifty Z-Score]],Table2[6M Return vs Nifty Z-Score])</f>
        <v>77</v>
      </c>
      <c r="AU129">
        <f>_xlfn.RANK.AVG(Table2[[#This Row],[Sharpe Ratio Z-Score]],Table2[Sharpe Ratio Z-Score])</f>
        <v>284</v>
      </c>
      <c r="AV129">
        <f>(Table2[[#This Row],[Rank 1Y]]+Table2[[#This Row],[Rank 6M]]+Table2[[#This Row],[Rank Sharpe]])/3</f>
        <v>187</v>
      </c>
    </row>
    <row r="130" spans="1:48" x14ac:dyDescent="0.3">
      <c r="A130" t="s">
        <v>404</v>
      </c>
      <c r="B130" t="s">
        <v>405</v>
      </c>
      <c r="C130" t="s">
        <v>3143</v>
      </c>
      <c r="D130" t="s">
        <v>406</v>
      </c>
      <c r="E130">
        <v>58957.96291101</v>
      </c>
      <c r="F130">
        <v>885.2</v>
      </c>
      <c r="G130">
        <v>44.673624441126599</v>
      </c>
      <c r="H130">
        <f>(Table2[[#This Row],[1Y Return vs Nifty]]-AVERAGE(Table2[1Y Return vs Nifty]))/_xlfn.STDEV.P(Table2[1Y Return vs Nifty])</f>
        <v>0.30483845222822931</v>
      </c>
      <c r="I130">
        <v>-10.5721421543399</v>
      </c>
      <c r="J130">
        <f>(Table2[[#This Row],[1M Return vs Nifty]]-AVERAGE(Table2[1M Return vs Nifty]))/_xlfn.STDEV.P(Table2[1M Return vs Nifty])</f>
        <v>-0.98359551303448434</v>
      </c>
      <c r="K130">
        <v>18.4067375423183</v>
      </c>
      <c r="L130">
        <f>(Table2[[#This Row],[6M Return vs Nifty]]-AVERAGE(Table2[6M Return vs Nifty]))/_xlfn.STDEV.P(Table2[6M Return vs Nifty])</f>
        <v>0.29219739217152524</v>
      </c>
      <c r="M130">
        <v>-5.4244112093243002</v>
      </c>
      <c r="N130">
        <f>(Table2[[#This Row],[1W Return vs Nifty]]-AVERAGE(Table2[1W Return vs Nifty]))/_xlfn.STDEV.P(Table2[1W Return vs Nifty])</f>
        <v>-1.7279285521599073</v>
      </c>
      <c r="O130">
        <v>944.13</v>
      </c>
      <c r="P130">
        <v>956.87731328378902</v>
      </c>
      <c r="Q130">
        <v>838.43594605078704</v>
      </c>
      <c r="R130">
        <v>23.506305169899498</v>
      </c>
      <c r="S130" s="1">
        <f>(Table2[[#This Row],[Close Price]]-Table2[[#This Row],[20D EMA]])/Table2[[#This Row],[20D EMA]]</f>
        <v>-6.2417251861502071E-2</v>
      </c>
      <c r="T130" s="1">
        <f>(Table2[[#This Row],[Close Price]]-Table2[[#This Row],[50D EMA]])/Table2[[#This Row],[50D EMA]]</f>
        <v>-7.4907527107951233E-2</v>
      </c>
      <c r="U130" s="1">
        <f>(Table2[[#This Row],[Close Price]]-Table2[[#This Row],[200D EMA]])/Table2[[#This Row],[200D EMA]]</f>
        <v>5.5775344758871234E-2</v>
      </c>
      <c r="V130">
        <v>0.33616729533755602</v>
      </c>
      <c r="W130">
        <v>880</v>
      </c>
      <c r="X130">
        <v>901.65</v>
      </c>
      <c r="Y130">
        <v>838.4</v>
      </c>
      <c r="Z130">
        <v>910.7</v>
      </c>
      <c r="AA130">
        <v>838.4</v>
      </c>
      <c r="AB130">
        <v>997.05</v>
      </c>
      <c r="AC130" s="1">
        <f>(Table2[[#This Row],[Close Price]]/Table2[[#This Row],[Day Low]])-1</f>
        <v>5.9090909090908639E-3</v>
      </c>
      <c r="AD130" s="1">
        <f>(Table2[[#This Row],[Day High]]/Table2[[#This Row],[Close Price]])-1</f>
        <v>1.8583370989606829E-2</v>
      </c>
      <c r="AE130" s="1">
        <f>(Table2[[#This Row],[Close Price]]/Table2[[#This Row],[Current Week Low]])-1</f>
        <v>5.5820610687022931E-2</v>
      </c>
      <c r="AF130" s="1">
        <f>(Table2[[#This Row],[Current Week High]]/Table2[[#This Row],[Close Price]])-1</f>
        <v>2.8807049254405692E-2</v>
      </c>
      <c r="AG130" s="1">
        <f>(Table2[[#This Row],[Close Price]]/Table2[[#This Row],[Current Month Low]])-1</f>
        <v>5.5820610687022931E-2</v>
      </c>
      <c r="AH130" s="1">
        <f>(Table2[[#This Row],[Current Month High]]/Table2[[#This Row],[Close Price]])-1</f>
        <v>0.12635562584726601</v>
      </c>
      <c r="AI130">
        <v>34.093990058743699</v>
      </c>
      <c r="AJ130">
        <v>74.940711462450594</v>
      </c>
      <c r="AK130" t="str">
        <f>IF(AND(Table2[[#This Row],[20D EMA]]&gt;Table2[[#This Row],[50D EMA]],Table2[[#This Row],[50D EMA]]&gt;Table2[[#This Row],[200D EMA]]),"Uptrend","Downtrend/NoTrend")</f>
        <v>Downtrend/NoTrend</v>
      </c>
      <c r="AL130">
        <v>-0.19</v>
      </c>
      <c r="AM130" t="s">
        <v>3189</v>
      </c>
      <c r="AN130">
        <v>-9.35</v>
      </c>
      <c r="AO130" t="s">
        <v>3189</v>
      </c>
      <c r="AP130">
        <v>0.144003395056189</v>
      </c>
      <c r="AQ130">
        <f>(Table2[[#This Row],[Sharpe Ratio]]-AVERAGE(Table2[Sharpe Ratio]))/_xlfn.STDEV.P(Table2[Sharpe Ratio])</f>
        <v>0.96341556140867113</v>
      </c>
      <c r="AR1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0">
        <f>_xlfn.RANK.AVG(Table2[[#This Row],[1Y Return vs Nifty Z-Score]],Table2[1Y Return vs Nifty Z-Score])</f>
        <v>215</v>
      </c>
      <c r="AT130">
        <f>_xlfn.RANK.AVG(Table2[[#This Row],[6M Return vs Nifty Z-Score]],Table2[6M Return vs Nifty Z-Score])</f>
        <v>232</v>
      </c>
      <c r="AU130">
        <f>_xlfn.RANK.AVG(Table2[[#This Row],[Sharpe Ratio Z-Score]],Table2[Sharpe Ratio Z-Score])</f>
        <v>116</v>
      </c>
      <c r="AV130">
        <f>(Table2[[#This Row],[Rank 1Y]]+Table2[[#This Row],[Rank 6M]]+Table2[[#This Row],[Rank Sharpe]])/3</f>
        <v>187.66666666666666</v>
      </c>
    </row>
    <row r="131" spans="1:48" x14ac:dyDescent="0.3">
      <c r="A131" t="s">
        <v>1648</v>
      </c>
      <c r="B131" t="s">
        <v>1649</v>
      </c>
      <c r="C131" t="s">
        <v>3131</v>
      </c>
      <c r="D131" t="s">
        <v>233</v>
      </c>
      <c r="E131">
        <v>5506.9749139599999</v>
      </c>
      <c r="F131">
        <v>297.89999999999998</v>
      </c>
      <c r="G131">
        <v>15.465632326442201</v>
      </c>
      <c r="H131">
        <f>(Table2[[#This Row],[1Y Return vs Nifty]]-AVERAGE(Table2[1Y Return vs Nifty]))/_xlfn.STDEV.P(Table2[1Y Return vs Nifty])</f>
        <v>-0.18592787827575186</v>
      </c>
      <c r="I131">
        <v>-0.166190234414333</v>
      </c>
      <c r="J131">
        <f>(Table2[[#This Row],[1M Return vs Nifty]]-AVERAGE(Table2[1M Return vs Nifty]))/_xlfn.STDEV.P(Table2[1M Return vs Nifty])</f>
        <v>0.15416646497758971</v>
      </c>
      <c r="K131">
        <v>26.981844252686699</v>
      </c>
      <c r="L131">
        <f>(Table2[[#This Row],[6M Return vs Nifty]]-AVERAGE(Table2[6M Return vs Nifty]))/_xlfn.STDEV.P(Table2[6M Return vs Nifty])</f>
        <v>0.57218723984713993</v>
      </c>
      <c r="M131">
        <v>7.4180735500299901</v>
      </c>
      <c r="N131">
        <f>(Table2[[#This Row],[1W Return vs Nifty]]-AVERAGE(Table2[1W Return vs Nifty]))/_xlfn.STDEV.P(Table2[1W Return vs Nifty])</f>
        <v>1.8261461677413084</v>
      </c>
      <c r="O131">
        <v>295.77</v>
      </c>
      <c r="P131">
        <v>282.55665762117201</v>
      </c>
      <c r="Q131">
        <v>247.31068137316399</v>
      </c>
      <c r="R131">
        <v>34.388083199598597</v>
      </c>
      <c r="S131" s="1">
        <f>(Table2[[#This Row],[Close Price]]-Table2[[#This Row],[20D EMA]])/Table2[[#This Row],[20D EMA]]</f>
        <v>7.2015417385130186E-3</v>
      </c>
      <c r="T131" s="1">
        <f>(Table2[[#This Row],[Close Price]]-Table2[[#This Row],[50D EMA]])/Table2[[#This Row],[50D EMA]]</f>
        <v>5.4301825722326537E-2</v>
      </c>
      <c r="U131" s="1">
        <f>(Table2[[#This Row],[Close Price]]-Table2[[#This Row],[200D EMA]])/Table2[[#This Row],[200D EMA]]</f>
        <v>0.20455775846778895</v>
      </c>
      <c r="V131">
        <v>0.62825256402174801</v>
      </c>
      <c r="W131">
        <v>296.7</v>
      </c>
      <c r="X131">
        <v>308.39999999999998</v>
      </c>
      <c r="Y131">
        <v>265.60000000000002</v>
      </c>
      <c r="Z131">
        <v>308.39999999999998</v>
      </c>
      <c r="AA131">
        <v>265.60000000000002</v>
      </c>
      <c r="AB131">
        <v>308.39999999999998</v>
      </c>
      <c r="AC131" s="1">
        <f>(Table2[[#This Row],[Close Price]]/Table2[[#This Row],[Day Low]])-1</f>
        <v>4.0444893832152218E-3</v>
      </c>
      <c r="AD131" s="1">
        <f>(Table2[[#This Row],[Day High]]/Table2[[#This Row],[Close Price]])-1</f>
        <v>3.5246727089627505E-2</v>
      </c>
      <c r="AE131" s="1">
        <f>(Table2[[#This Row],[Close Price]]/Table2[[#This Row],[Current Week Low]])-1</f>
        <v>0.12161144578313232</v>
      </c>
      <c r="AF131" s="1">
        <f>(Table2[[#This Row],[Current Week High]]/Table2[[#This Row],[Close Price]])-1</f>
        <v>3.5246727089627505E-2</v>
      </c>
      <c r="AG131" s="1">
        <f>(Table2[[#This Row],[Close Price]]/Table2[[#This Row],[Current Month Low]])-1</f>
        <v>0.12161144578313232</v>
      </c>
      <c r="AH131" s="1">
        <f>(Table2[[#This Row],[Current Month High]]/Table2[[#This Row],[Close Price]])-1</f>
        <v>3.5246727089627505E-2</v>
      </c>
      <c r="AI131">
        <v>10.7418596844578</v>
      </c>
      <c r="AJ131">
        <v>68.305084745762599</v>
      </c>
      <c r="AK131" t="str">
        <f>IF(AND(Table2[[#This Row],[20D EMA]]&gt;Table2[[#This Row],[50D EMA]],Table2[[#This Row],[50D EMA]]&gt;Table2[[#This Row],[200D EMA]]),"Uptrend","Downtrend/NoTrend")</f>
        <v>Uptrend</v>
      </c>
      <c r="AL131">
        <v>0.16</v>
      </c>
      <c r="AM131" t="s">
        <v>3188</v>
      </c>
      <c r="AN131">
        <v>-5.79</v>
      </c>
      <c r="AO131" t="s">
        <v>3189</v>
      </c>
      <c r="AP131">
        <v>0.188426609951413</v>
      </c>
      <c r="AQ131">
        <f>(Table2[[#This Row],[Sharpe Ratio]]-AVERAGE(Table2[Sharpe Ratio]))/_xlfn.STDEV.P(Table2[Sharpe Ratio])</f>
        <v>1.4813706234724553</v>
      </c>
      <c r="AR1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3.8479426177627416</v>
      </c>
      <c r="AS131">
        <f>_xlfn.RANK.AVG(Table2[[#This Row],[1Y Return vs Nifty Z-Score]],Table2[1Y Return vs Nifty Z-Score])</f>
        <v>360</v>
      </c>
      <c r="AT131">
        <f>_xlfn.RANK.AVG(Table2[[#This Row],[6M Return vs Nifty Z-Score]],Table2[6M Return vs Nifty Z-Score])</f>
        <v>155</v>
      </c>
      <c r="AU131">
        <f>_xlfn.RANK.AVG(Table2[[#This Row],[Sharpe Ratio Z-Score]],Table2[Sharpe Ratio Z-Score])</f>
        <v>48</v>
      </c>
      <c r="AV131">
        <f>(Table2[[#This Row],[Rank 1Y]]+Table2[[#This Row],[Rank 6M]]+Table2[[#This Row],[Rank Sharpe]])/3</f>
        <v>187.66666666666666</v>
      </c>
    </row>
    <row r="132" spans="1:48" x14ac:dyDescent="0.3">
      <c r="A132" t="s">
        <v>1410</v>
      </c>
      <c r="B132" t="s">
        <v>1411</v>
      </c>
      <c r="C132" t="s">
        <v>3133</v>
      </c>
      <c r="D132" t="s">
        <v>51</v>
      </c>
      <c r="E132">
        <v>7845.7645488399903</v>
      </c>
      <c r="F132">
        <v>826.8</v>
      </c>
      <c r="G132">
        <v>119.810249118557</v>
      </c>
      <c r="H132">
        <f>(Table2[[#This Row],[1Y Return vs Nifty]]-AVERAGE(Table2[1Y Return vs Nifty]))/_xlfn.STDEV.P(Table2[1Y Return vs Nifty])</f>
        <v>1.5673191265111639</v>
      </c>
      <c r="I132">
        <v>0.44306378392092199</v>
      </c>
      <c r="J132">
        <f>(Table2[[#This Row],[1M Return vs Nifty]]-AVERAGE(Table2[1M Return vs Nifty]))/_xlfn.STDEV.P(Table2[1M Return vs Nifty])</f>
        <v>0.2207808470492188</v>
      </c>
      <c r="K132">
        <v>47.862919336589897</v>
      </c>
      <c r="L132">
        <f>(Table2[[#This Row],[6M Return vs Nifty]]-AVERAGE(Table2[6M Return vs Nifty]))/_xlfn.STDEV.P(Table2[6M Return vs Nifty])</f>
        <v>1.2539850564242769</v>
      </c>
      <c r="M132">
        <v>3.04340205878266</v>
      </c>
      <c r="N132">
        <f>(Table2[[#This Row],[1W Return vs Nifty]]-AVERAGE(Table2[1W Return vs Nifty]))/_xlfn.STDEV.P(Table2[1W Return vs Nifty])</f>
        <v>0.61548408433180268</v>
      </c>
      <c r="O132">
        <v>818.35</v>
      </c>
      <c r="P132">
        <v>774.16693476379203</v>
      </c>
      <c r="Q132">
        <v>594.55723307327696</v>
      </c>
      <c r="R132">
        <v>38.669299585581904</v>
      </c>
      <c r="S132" s="1">
        <f>(Table2[[#This Row],[Close Price]]-Table2[[#This Row],[20D EMA]])/Table2[[#This Row],[20D EMA]]</f>
        <v>1.0325655281969734E-2</v>
      </c>
      <c r="T132" s="1">
        <f>(Table2[[#This Row],[Close Price]]-Table2[[#This Row],[50D EMA]])/Table2[[#This Row],[50D EMA]]</f>
        <v>6.7986713036597118E-2</v>
      </c>
      <c r="U132" s="1">
        <f>(Table2[[#This Row],[Close Price]]-Table2[[#This Row],[200D EMA]])/Table2[[#This Row],[200D EMA]]</f>
        <v>0.39061465239646648</v>
      </c>
      <c r="V132">
        <v>0.58426055915062203</v>
      </c>
      <c r="W132">
        <v>815</v>
      </c>
      <c r="X132">
        <v>839</v>
      </c>
      <c r="Y132">
        <v>747.1</v>
      </c>
      <c r="Z132">
        <v>839</v>
      </c>
      <c r="AA132">
        <v>747.1</v>
      </c>
      <c r="AB132">
        <v>839.95</v>
      </c>
      <c r="AC132" s="1">
        <f>(Table2[[#This Row],[Close Price]]/Table2[[#This Row],[Day Low]])-1</f>
        <v>1.4478527607362013E-2</v>
      </c>
      <c r="AD132" s="1">
        <f>(Table2[[#This Row],[Day High]]/Table2[[#This Row],[Close Price]])-1</f>
        <v>1.4755684567005378E-2</v>
      </c>
      <c r="AE132" s="1">
        <f>(Table2[[#This Row],[Close Price]]/Table2[[#This Row],[Current Week Low]])-1</f>
        <v>0.10667915941641004</v>
      </c>
      <c r="AF132" s="1">
        <f>(Table2[[#This Row],[Current Week High]]/Table2[[#This Row],[Close Price]])-1</f>
        <v>1.4755684567005378E-2</v>
      </c>
      <c r="AG132" s="1">
        <f>(Table2[[#This Row],[Close Price]]/Table2[[#This Row],[Current Month Low]])-1</f>
        <v>0.10667915941641004</v>
      </c>
      <c r="AH132" s="1">
        <f>(Table2[[#This Row],[Current Month High]]/Table2[[#This Row],[Close Price]])-1</f>
        <v>1.5904692791485431E-2</v>
      </c>
      <c r="AI132">
        <v>16.049830672472101</v>
      </c>
      <c r="AJ132">
        <v>178.57142857142799</v>
      </c>
      <c r="AK132" t="str">
        <f>IF(AND(Table2[[#This Row],[20D EMA]]&gt;Table2[[#This Row],[50D EMA]],Table2[[#This Row],[50D EMA]]&gt;Table2[[#This Row],[200D EMA]]),"Uptrend","Downtrend/NoTrend")</f>
        <v>Uptrend</v>
      </c>
      <c r="AL132">
        <v>0.11</v>
      </c>
      <c r="AM132" t="s">
        <v>3188</v>
      </c>
      <c r="AN132">
        <v>-4.5999999999999996</v>
      </c>
      <c r="AO132" t="s">
        <v>3189</v>
      </c>
      <c r="AP132">
        <v>2.2934913893482001E-2</v>
      </c>
      <c r="AQ132">
        <f>(Table2[[#This Row],[Sharpe Ratio]]-AVERAGE(Table2[Sharpe Ratio]))/_xlfn.STDEV.P(Table2[Sharpe Ratio])</f>
        <v>-0.44818944787533332</v>
      </c>
      <c r="AR1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3.2093796664411292</v>
      </c>
      <c r="AS132">
        <f>_xlfn.RANK.AVG(Table2[[#This Row],[1Y Return vs Nifty Z-Score]],Table2[1Y Return vs Nifty Z-Score])</f>
        <v>54</v>
      </c>
      <c r="AT132">
        <f>_xlfn.RANK.AVG(Table2[[#This Row],[6M Return vs Nifty Z-Score]],Table2[6M Return vs Nifty Z-Score])</f>
        <v>69</v>
      </c>
      <c r="AU132">
        <f>_xlfn.RANK.AVG(Table2[[#This Row],[Sharpe Ratio Z-Score]],Table2[Sharpe Ratio Z-Score])</f>
        <v>445</v>
      </c>
      <c r="AV132">
        <f>(Table2[[#This Row],[Rank 1Y]]+Table2[[#This Row],[Rank 6M]]+Table2[[#This Row],[Rank Sharpe]])/3</f>
        <v>189.33333333333334</v>
      </c>
    </row>
    <row r="133" spans="1:48" x14ac:dyDescent="0.3">
      <c r="A133" t="s">
        <v>156</v>
      </c>
      <c r="B133" t="s">
        <v>157</v>
      </c>
      <c r="C133" t="s">
        <v>3140</v>
      </c>
      <c r="D133" t="s">
        <v>158</v>
      </c>
      <c r="E133">
        <v>178046.38065541399</v>
      </c>
      <c r="F133">
        <v>4708.3</v>
      </c>
      <c r="G133">
        <v>62.3182293929191</v>
      </c>
      <c r="H133">
        <f>(Table2[[#This Row],[1Y Return vs Nifty]]-AVERAGE(Table2[1Y Return vs Nifty]))/_xlfn.STDEV.P(Table2[1Y Return vs Nifty])</f>
        <v>0.60131134880334369</v>
      </c>
      <c r="I133">
        <v>-3.74945427412203</v>
      </c>
      <c r="J133">
        <f>(Table2[[#This Row],[1M Return vs Nifty]]-AVERAGE(Table2[1M Return vs Nifty]))/_xlfn.STDEV.P(Table2[1M Return vs Nifty])</f>
        <v>-0.2376190836131947</v>
      </c>
      <c r="K133">
        <v>19.231564983238101</v>
      </c>
      <c r="L133">
        <f>(Table2[[#This Row],[6M Return vs Nifty]]-AVERAGE(Table2[6M Return vs Nifty]))/_xlfn.STDEV.P(Table2[6M Return vs Nifty])</f>
        <v>0.31912922140025801</v>
      </c>
      <c r="M133">
        <v>-1.4805232630167</v>
      </c>
      <c r="N133">
        <f>(Table2[[#This Row],[1W Return vs Nifty]]-AVERAGE(Table2[1W Return vs Nifty]))/_xlfn.STDEV.P(Table2[1W Return vs Nifty])</f>
        <v>-0.63648303279612017</v>
      </c>
      <c r="O133">
        <v>4753.28</v>
      </c>
      <c r="P133">
        <v>4660.4954065842203</v>
      </c>
      <c r="Q133">
        <v>3990.4256607866701</v>
      </c>
      <c r="R133">
        <v>33.108976735545603</v>
      </c>
      <c r="S133" s="1">
        <f>(Table2[[#This Row],[Close Price]]-Table2[[#This Row],[20D EMA]])/Table2[[#This Row],[20D EMA]]</f>
        <v>-9.4629392756159052E-3</v>
      </c>
      <c r="T133" s="1">
        <f>(Table2[[#This Row],[Close Price]]-Table2[[#This Row],[50D EMA]])/Table2[[#This Row],[50D EMA]]</f>
        <v>1.0257405971958018E-2</v>
      </c>
      <c r="U133" s="1">
        <f>(Table2[[#This Row],[Close Price]]-Table2[[#This Row],[200D EMA]])/Table2[[#This Row],[200D EMA]]</f>
        <v>0.17989918876769873</v>
      </c>
      <c r="V133">
        <v>0.95850115788813095</v>
      </c>
      <c r="W133">
        <v>4640</v>
      </c>
      <c r="X133">
        <v>4789.1499999999996</v>
      </c>
      <c r="Y133">
        <v>4430.3</v>
      </c>
      <c r="Z133">
        <v>4789.1499999999996</v>
      </c>
      <c r="AA133">
        <v>4430.3</v>
      </c>
      <c r="AB133">
        <v>4915</v>
      </c>
      <c r="AC133" s="1">
        <f>(Table2[[#This Row],[Close Price]]/Table2[[#This Row],[Day Low]])-1</f>
        <v>1.4719827586207046E-2</v>
      </c>
      <c r="AD133" s="1">
        <f>(Table2[[#This Row],[Day High]]/Table2[[#This Row],[Close Price]])-1</f>
        <v>1.7171802986215789E-2</v>
      </c>
      <c r="AE133" s="1">
        <f>(Table2[[#This Row],[Close Price]]/Table2[[#This Row],[Current Week Low]])-1</f>
        <v>6.2749700923188101E-2</v>
      </c>
      <c r="AF133" s="1">
        <f>(Table2[[#This Row],[Current Week High]]/Table2[[#This Row],[Close Price]])-1</f>
        <v>1.7171802986215789E-2</v>
      </c>
      <c r="AG133" s="1">
        <f>(Table2[[#This Row],[Close Price]]/Table2[[#This Row],[Current Month Low]])-1</f>
        <v>6.2749700923188101E-2</v>
      </c>
      <c r="AH133" s="1">
        <f>(Table2[[#This Row],[Current Month High]]/Table2[[#This Row],[Close Price]])-1</f>
        <v>4.3901195760677858E-2</v>
      </c>
      <c r="AI133">
        <v>6.9388101862668004</v>
      </c>
      <c r="AJ133">
        <v>97.094836427569703</v>
      </c>
      <c r="AK133" t="str">
        <f>IF(AND(Table2[[#This Row],[20D EMA]]&gt;Table2[[#This Row],[50D EMA]],Table2[[#This Row],[50D EMA]]&gt;Table2[[#This Row],[200D EMA]]),"Uptrend","Downtrend/NoTrend")</f>
        <v>Uptrend</v>
      </c>
      <c r="AL133">
        <v>0.09</v>
      </c>
      <c r="AM133" t="s">
        <v>3188</v>
      </c>
      <c r="AN133">
        <v>-3.98</v>
      </c>
      <c r="AO133" t="s">
        <v>3189</v>
      </c>
      <c r="AP133">
        <v>0.11195318260925501</v>
      </c>
      <c r="AQ133">
        <f>(Table2[[#This Row],[Sharpe Ratio]]-AVERAGE(Table2[Sharpe Ratio]))/_xlfn.STDEV.P(Table2[Sharpe Ratio])</f>
        <v>0.58972424221299702</v>
      </c>
      <c r="AR1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0.63606269600728371</v>
      </c>
      <c r="AS133">
        <f>_xlfn.RANK.AVG(Table2[[#This Row],[1Y Return vs Nifty Z-Score]],Table2[1Y Return vs Nifty Z-Score])</f>
        <v>154</v>
      </c>
      <c r="AT133">
        <f>_xlfn.RANK.AVG(Table2[[#This Row],[6M Return vs Nifty Z-Score]],Table2[6M Return vs Nifty Z-Score])</f>
        <v>220</v>
      </c>
      <c r="AU133">
        <f>_xlfn.RANK.AVG(Table2[[#This Row],[Sharpe Ratio Z-Score]],Table2[Sharpe Ratio Z-Score])</f>
        <v>196</v>
      </c>
      <c r="AV133">
        <f>(Table2[[#This Row],[Rank 1Y]]+Table2[[#This Row],[Rank 6M]]+Table2[[#This Row],[Rank Sharpe]])/3</f>
        <v>190</v>
      </c>
    </row>
    <row r="134" spans="1:48" x14ac:dyDescent="0.3">
      <c r="A134" t="s">
        <v>1460</v>
      </c>
      <c r="B134" t="s">
        <v>1461</v>
      </c>
      <c r="C134" t="s">
        <v>3143</v>
      </c>
      <c r="D134" t="s">
        <v>167</v>
      </c>
      <c r="E134">
        <v>7211.7487687499997</v>
      </c>
      <c r="F134">
        <v>1039.4000000000001</v>
      </c>
      <c r="G134">
        <v>87.031630300390603</v>
      </c>
      <c r="H134">
        <f>(Table2[[#This Row],[1Y Return vs Nifty]]-AVERAGE(Table2[1Y Return vs Nifty]))/_xlfn.STDEV.P(Table2[1Y Return vs Nifty])</f>
        <v>1.0165574578138945</v>
      </c>
      <c r="I134">
        <v>1.1873353010057599</v>
      </c>
      <c r="J134">
        <f>(Table2[[#This Row],[1M Return vs Nifty]]-AVERAGE(Table2[1M Return vs Nifty]))/_xlfn.STDEV.P(Table2[1M Return vs Nifty])</f>
        <v>0.30215772058973667</v>
      </c>
      <c r="K134">
        <v>48.356122281359802</v>
      </c>
      <c r="L134">
        <f>(Table2[[#This Row],[6M Return vs Nifty]]-AVERAGE(Table2[6M Return vs Nifty]))/_xlfn.STDEV.P(Table2[6M Return vs Nifty])</f>
        <v>1.2700888580495464</v>
      </c>
      <c r="M134">
        <v>-5.3145575620505303</v>
      </c>
      <c r="N134">
        <f>(Table2[[#This Row],[1W Return vs Nifty]]-AVERAGE(Table2[1W Return vs Nifty]))/_xlfn.STDEV.P(Table2[1W Return vs Nifty])</f>
        <v>-1.6975272647158814</v>
      </c>
      <c r="O134">
        <v>1039.3800000000001</v>
      </c>
      <c r="P134">
        <v>1002.27011477352</v>
      </c>
      <c r="Q134">
        <v>811.02992689038399</v>
      </c>
      <c r="R134">
        <v>44.566912311570199</v>
      </c>
      <c r="S134" s="1">
        <f>(Table2[[#This Row],[Close Price]]-Table2[[#This Row],[20D EMA]])/Table2[[#This Row],[20D EMA]]</f>
        <v>1.9242240566474059E-5</v>
      </c>
      <c r="T134" s="1">
        <f>(Table2[[#This Row],[Close Price]]-Table2[[#This Row],[50D EMA]])/Table2[[#This Row],[50D EMA]]</f>
        <v>3.7045787038028334E-2</v>
      </c>
      <c r="U134" s="1">
        <f>(Table2[[#This Row],[Close Price]]-Table2[[#This Row],[200D EMA]])/Table2[[#This Row],[200D EMA]]</f>
        <v>0.28158032834278113</v>
      </c>
      <c r="V134">
        <v>1.0154279336859899</v>
      </c>
      <c r="W134">
        <v>1017.3</v>
      </c>
      <c r="X134">
        <v>1062</v>
      </c>
      <c r="Y134">
        <v>972.25</v>
      </c>
      <c r="Z134">
        <v>1062</v>
      </c>
      <c r="AA134">
        <v>972.25</v>
      </c>
      <c r="AB134">
        <v>1131.9000000000001</v>
      </c>
      <c r="AC134" s="1">
        <f>(Table2[[#This Row],[Close Price]]/Table2[[#This Row],[Day Low]])-1</f>
        <v>2.1724171827386396E-2</v>
      </c>
      <c r="AD134" s="1">
        <f>(Table2[[#This Row],[Day High]]/Table2[[#This Row],[Close Price]])-1</f>
        <v>2.1743313450067303E-2</v>
      </c>
      <c r="AE134" s="1">
        <f>(Table2[[#This Row],[Close Price]]/Table2[[#This Row],[Current Week Low]])-1</f>
        <v>6.9066598097197396E-2</v>
      </c>
      <c r="AF134" s="1">
        <f>(Table2[[#This Row],[Current Week High]]/Table2[[#This Row],[Close Price]])-1</f>
        <v>2.1743313450067303E-2</v>
      </c>
      <c r="AG134" s="1">
        <f>(Table2[[#This Row],[Close Price]]/Table2[[#This Row],[Current Month Low]])-1</f>
        <v>6.9066598097197396E-2</v>
      </c>
      <c r="AH134" s="1">
        <f>(Table2[[#This Row],[Current Month High]]/Table2[[#This Row],[Close Price]])-1</f>
        <v>8.8993650182797701E-2</v>
      </c>
      <c r="AI134">
        <v>10.544544929767101</v>
      </c>
      <c r="AJ134">
        <v>137.794555021734</v>
      </c>
      <c r="AK134" t="str">
        <f>IF(AND(Table2[[#This Row],[20D EMA]]&gt;Table2[[#This Row],[50D EMA]],Table2[[#This Row],[50D EMA]]&gt;Table2[[#This Row],[200D EMA]]),"Uptrend","Downtrend/NoTrend")</f>
        <v>Uptrend</v>
      </c>
      <c r="AL134">
        <v>0.15</v>
      </c>
      <c r="AM134" t="s">
        <v>3188</v>
      </c>
      <c r="AN134">
        <v>1.63</v>
      </c>
      <c r="AO134" t="s">
        <v>3188</v>
      </c>
      <c r="AP134">
        <v>3.9690816636036998E-2</v>
      </c>
      <c r="AQ134">
        <f>(Table2[[#This Row],[Sharpe Ratio]]-AVERAGE(Table2[Sharpe Ratio]))/_xlfn.STDEV.P(Table2[Sharpe Ratio])</f>
        <v>-0.2528230236886887</v>
      </c>
      <c r="AR1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0.63845374804860744</v>
      </c>
      <c r="AS134">
        <f>_xlfn.RANK.AVG(Table2[[#This Row],[1Y Return vs Nifty Z-Score]],Table2[1Y Return vs Nifty Z-Score])</f>
        <v>98</v>
      </c>
      <c r="AT134">
        <f>_xlfn.RANK.AVG(Table2[[#This Row],[6M Return vs Nifty Z-Score]],Table2[6M Return vs Nifty Z-Score])</f>
        <v>67</v>
      </c>
      <c r="AU134">
        <f>_xlfn.RANK.AVG(Table2[[#This Row],[Sharpe Ratio Z-Score]],Table2[Sharpe Ratio Z-Score])</f>
        <v>405</v>
      </c>
      <c r="AV134">
        <f>(Table2[[#This Row],[Rank 1Y]]+Table2[[#This Row],[Rank 6M]]+Table2[[#This Row],[Rank Sharpe]])/3</f>
        <v>190</v>
      </c>
    </row>
    <row r="135" spans="1:48" x14ac:dyDescent="0.3">
      <c r="A135" t="s">
        <v>1851</v>
      </c>
      <c r="B135" t="s">
        <v>1852</v>
      </c>
      <c r="C135" t="s">
        <v>3143</v>
      </c>
      <c r="D135" t="s">
        <v>276</v>
      </c>
      <c r="E135">
        <v>4148.5313850000002</v>
      </c>
      <c r="F135">
        <v>1488.95</v>
      </c>
      <c r="G135">
        <v>86.205932571795003</v>
      </c>
      <c r="H135">
        <f>(Table2[[#This Row],[1Y Return vs Nifty]]-AVERAGE(Table2[1Y Return vs Nifty]))/_xlfn.STDEV.P(Table2[1Y Return vs Nifty])</f>
        <v>1.0026836987832417</v>
      </c>
      <c r="I135">
        <v>14.7001159082916</v>
      </c>
      <c r="J135">
        <f>(Table2[[#This Row],[1M Return vs Nifty]]-AVERAGE(Table2[1M Return vs Nifty]))/_xlfn.STDEV.P(Table2[1M Return vs Nifty])</f>
        <v>1.7796129414570943</v>
      </c>
      <c r="K135">
        <v>65.346050592914295</v>
      </c>
      <c r="L135">
        <f>(Table2[[#This Row],[6M Return vs Nifty]]-AVERAGE(Table2[6M Return vs Nifty]))/_xlfn.STDEV.P(Table2[6M Return vs Nifty])</f>
        <v>1.8248350088140526</v>
      </c>
      <c r="M135">
        <v>14.207993743690301</v>
      </c>
      <c r="N135">
        <f>(Table2[[#This Row],[1W Return vs Nifty]]-AVERAGE(Table2[1W Return vs Nifty]))/_xlfn.STDEV.P(Table2[1W Return vs Nifty])</f>
        <v>3.7052127317765535</v>
      </c>
      <c r="O135">
        <v>1314.29</v>
      </c>
      <c r="P135">
        <v>1243.4354918802601</v>
      </c>
      <c r="Q135">
        <v>1009.10420811684</v>
      </c>
      <c r="R135">
        <v>62.266884236229302</v>
      </c>
      <c r="S135" s="1">
        <f>(Table2[[#This Row],[Close Price]]-Table2[[#This Row],[20D EMA]])/Table2[[#This Row],[20D EMA]]</f>
        <v>0.13289304491398404</v>
      </c>
      <c r="T135" s="1">
        <f>(Table2[[#This Row],[Close Price]]-Table2[[#This Row],[50D EMA]])/Table2[[#This Row],[50D EMA]]</f>
        <v>0.19744852847049216</v>
      </c>
      <c r="U135" s="1">
        <f>(Table2[[#This Row],[Close Price]]-Table2[[#This Row],[200D EMA]])/Table2[[#This Row],[200D EMA]]</f>
        <v>0.47551658988582934</v>
      </c>
      <c r="V135">
        <v>1.5006618245293799</v>
      </c>
      <c r="W135">
        <v>1451.3</v>
      </c>
      <c r="X135">
        <v>1513.35</v>
      </c>
      <c r="Y135">
        <v>1249.0999999999999</v>
      </c>
      <c r="Z135">
        <v>1513.35</v>
      </c>
      <c r="AA135">
        <v>1249.0999999999999</v>
      </c>
      <c r="AB135">
        <v>1513.35</v>
      </c>
      <c r="AC135" s="1">
        <f>(Table2[[#This Row],[Close Price]]/Table2[[#This Row],[Day Low]])-1</f>
        <v>2.5942258664645612E-2</v>
      </c>
      <c r="AD135" s="1">
        <f>(Table2[[#This Row],[Day High]]/Table2[[#This Row],[Close Price]])-1</f>
        <v>1.6387387084858318E-2</v>
      </c>
      <c r="AE135" s="1">
        <f>(Table2[[#This Row],[Close Price]]/Table2[[#This Row],[Current Week Low]])-1</f>
        <v>0.19201825314226251</v>
      </c>
      <c r="AF135" s="1">
        <f>(Table2[[#This Row],[Current Week High]]/Table2[[#This Row],[Close Price]])-1</f>
        <v>1.6387387084858318E-2</v>
      </c>
      <c r="AG135" s="1">
        <f>(Table2[[#This Row],[Close Price]]/Table2[[#This Row],[Current Month Low]])-1</f>
        <v>0.19201825314226251</v>
      </c>
      <c r="AH135" s="1">
        <f>(Table2[[#This Row],[Current Month High]]/Table2[[#This Row],[Close Price]])-1</f>
        <v>1.6387387084858318E-2</v>
      </c>
      <c r="AI135">
        <v>1.63873870848583</v>
      </c>
      <c r="AJ135">
        <v>139.592887601576</v>
      </c>
      <c r="AK135" t="str">
        <f>IF(AND(Table2[[#This Row],[20D EMA]]&gt;Table2[[#This Row],[50D EMA]],Table2[[#This Row],[50D EMA]]&gt;Table2[[#This Row],[200D EMA]]),"Uptrend","Downtrend/NoTrend")</f>
        <v>Uptrend</v>
      </c>
      <c r="AL135">
        <v>0.41</v>
      </c>
      <c r="AM135" t="s">
        <v>3188</v>
      </c>
      <c r="AN135">
        <v>18.510000000000002</v>
      </c>
      <c r="AO135" t="s">
        <v>3188</v>
      </c>
      <c r="AP135">
        <v>3.0818046793978999E-2</v>
      </c>
      <c r="AQ135">
        <f>(Table2[[#This Row],[Sharpe Ratio]]-AVERAGE(Table2[Sharpe Ratio]))/_xlfn.STDEV.P(Table2[Sharpe Ratio])</f>
        <v>-0.35627560056904661</v>
      </c>
      <c r="AR1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7.9560687802618952</v>
      </c>
      <c r="AS135">
        <f>_xlfn.RANK.AVG(Table2[[#This Row],[1Y Return vs Nifty Z-Score]],Table2[1Y Return vs Nifty Z-Score])</f>
        <v>101</v>
      </c>
      <c r="AT135">
        <f>_xlfn.RANK.AVG(Table2[[#This Row],[6M Return vs Nifty Z-Score]],Table2[6M Return vs Nifty Z-Score])</f>
        <v>42</v>
      </c>
      <c r="AU135">
        <f>_xlfn.RANK.AVG(Table2[[#This Row],[Sharpe Ratio Z-Score]],Table2[Sharpe Ratio Z-Score])</f>
        <v>432</v>
      </c>
      <c r="AV135">
        <f>(Table2[[#This Row],[Rank 1Y]]+Table2[[#This Row],[Rank 6M]]+Table2[[#This Row],[Rank Sharpe]])/3</f>
        <v>191.66666666666666</v>
      </c>
    </row>
    <row r="136" spans="1:48" x14ac:dyDescent="0.3">
      <c r="A136" t="s">
        <v>831</v>
      </c>
      <c r="B136" t="s">
        <v>832</v>
      </c>
      <c r="C136" t="s">
        <v>3136</v>
      </c>
      <c r="D136" t="s">
        <v>117</v>
      </c>
      <c r="E136">
        <v>19360.712098889999</v>
      </c>
      <c r="F136">
        <v>1121.25</v>
      </c>
      <c r="G136">
        <v>95.815597764376506</v>
      </c>
      <c r="H136">
        <f>(Table2[[#This Row],[1Y Return vs Nifty]]-AVERAGE(Table2[1Y Return vs Nifty]))/_xlfn.STDEV.P(Table2[1Y Return vs Nifty])</f>
        <v>1.1641497833198788</v>
      </c>
      <c r="I136">
        <v>0.46766517847985101</v>
      </c>
      <c r="J136">
        <f>(Table2[[#This Row],[1M Return vs Nifty]]-AVERAGE(Table2[1M Return vs Nifty]))/_xlfn.STDEV.P(Table2[1M Return vs Nifty])</f>
        <v>0.22347070488736864</v>
      </c>
      <c r="K136">
        <v>-5.2169979288626402</v>
      </c>
      <c r="L136">
        <f>(Table2[[#This Row],[6M Return vs Nifty]]-AVERAGE(Table2[6M Return vs Nifty]))/_xlfn.STDEV.P(Table2[6M Return vs Nifty])</f>
        <v>-0.47915232037576078</v>
      </c>
      <c r="M136">
        <v>-0.63369228071574901</v>
      </c>
      <c r="N136">
        <f>(Table2[[#This Row],[1W Return vs Nifty]]-AVERAGE(Table2[1W Return vs Nifty]))/_xlfn.STDEV.P(Table2[1W Return vs Nifty])</f>
        <v>-0.40212802731069808</v>
      </c>
      <c r="O136">
        <v>1079.4000000000001</v>
      </c>
      <c r="P136">
        <v>1029.2763923730699</v>
      </c>
      <c r="Q136">
        <v>893.59716567562805</v>
      </c>
      <c r="R136">
        <v>42.622522796886898</v>
      </c>
      <c r="S136" s="1">
        <f>(Table2[[#This Row],[Close Price]]-Table2[[#This Row],[20D EMA]])/Table2[[#This Row],[20D EMA]]</f>
        <v>3.8771539744302301E-2</v>
      </c>
      <c r="T136" s="1">
        <f>(Table2[[#This Row],[Close Price]]-Table2[[#This Row],[50D EMA]])/Table2[[#This Row],[50D EMA]]</f>
        <v>8.9357541189571413E-2</v>
      </c>
      <c r="U136" s="1">
        <f>(Table2[[#This Row],[Close Price]]-Table2[[#This Row],[200D EMA]])/Table2[[#This Row],[200D EMA]]</f>
        <v>0.25476002282555243</v>
      </c>
      <c r="V136">
        <v>1.4472210857944099</v>
      </c>
      <c r="W136">
        <v>1074.3499999999999</v>
      </c>
      <c r="X136">
        <v>1121.25</v>
      </c>
      <c r="Y136">
        <v>972.25</v>
      </c>
      <c r="Z136">
        <v>1121.25</v>
      </c>
      <c r="AA136">
        <v>972.25</v>
      </c>
      <c r="AB136">
        <v>1134</v>
      </c>
      <c r="AC136" s="1">
        <f>(Table2[[#This Row],[Close Price]]/Table2[[#This Row],[Day Low]])-1</f>
        <v>4.3654302601573214E-2</v>
      </c>
      <c r="AD136" s="1">
        <f>(Table2[[#This Row],[Day High]]/Table2[[#This Row],[Close Price]])-1</f>
        <v>0</v>
      </c>
      <c r="AE136" s="1">
        <f>(Table2[[#This Row],[Close Price]]/Table2[[#This Row],[Current Week Low]])-1</f>
        <v>0.15325276420673695</v>
      </c>
      <c r="AF136" s="1">
        <f>(Table2[[#This Row],[Current Week High]]/Table2[[#This Row],[Close Price]])-1</f>
        <v>0</v>
      </c>
      <c r="AG136" s="1">
        <f>(Table2[[#This Row],[Close Price]]/Table2[[#This Row],[Current Month Low]])-1</f>
        <v>0.15325276420673695</v>
      </c>
      <c r="AH136" s="1">
        <f>(Table2[[#This Row],[Current Month High]]/Table2[[#This Row],[Close Price]])-1</f>
        <v>1.1371237458194017E-2</v>
      </c>
      <c r="AI136">
        <v>17.190635451504999</v>
      </c>
      <c r="AJ136">
        <v>132.142857142857</v>
      </c>
      <c r="AK136" t="str">
        <f>IF(AND(Table2[[#This Row],[20D EMA]]&gt;Table2[[#This Row],[50D EMA]],Table2[[#This Row],[50D EMA]]&gt;Table2[[#This Row],[200D EMA]]),"Uptrend","Downtrend/NoTrend")</f>
        <v>Uptrend</v>
      </c>
      <c r="AL136">
        <v>0.32</v>
      </c>
      <c r="AM136" t="s">
        <v>3188</v>
      </c>
      <c r="AN136">
        <v>0.47</v>
      </c>
      <c r="AO136" t="s">
        <v>3188</v>
      </c>
      <c r="AP136">
        <v>0.240064080836635</v>
      </c>
      <c r="AQ136">
        <f>(Table2[[#This Row],[Sharpe Ratio]]-AVERAGE(Table2[Sharpe Ratio]))/_xlfn.STDEV.P(Table2[Sharpe Ratio])</f>
        <v>2.083440723537354</v>
      </c>
      <c r="AR1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2.589780864058143</v>
      </c>
      <c r="AS136">
        <f>_xlfn.RANK.AVG(Table2[[#This Row],[1Y Return vs Nifty Z-Score]],Table2[1Y Return vs Nifty Z-Score])</f>
        <v>80</v>
      </c>
      <c r="AT136">
        <f>_xlfn.RANK.AVG(Table2[[#This Row],[6M Return vs Nifty Z-Score]],Table2[6M Return vs Nifty Z-Score])</f>
        <v>483</v>
      </c>
      <c r="AU136">
        <f>_xlfn.RANK.AVG(Table2[[#This Row],[Sharpe Ratio Z-Score]],Table2[Sharpe Ratio Z-Score])</f>
        <v>14</v>
      </c>
      <c r="AV136">
        <f>(Table2[[#This Row],[Rank 1Y]]+Table2[[#This Row],[Rank 6M]]+Table2[[#This Row],[Rank Sharpe]])/3</f>
        <v>192.33333333333334</v>
      </c>
    </row>
    <row r="137" spans="1:48" x14ac:dyDescent="0.3">
      <c r="A137" t="s">
        <v>1089</v>
      </c>
      <c r="B137" t="s">
        <v>1090</v>
      </c>
      <c r="C137" t="s">
        <v>3141</v>
      </c>
      <c r="D137" t="s">
        <v>446</v>
      </c>
      <c r="E137">
        <v>12321.655267811901</v>
      </c>
      <c r="F137">
        <v>200.56</v>
      </c>
      <c r="G137">
        <v>145.211029311841</v>
      </c>
      <c r="H137">
        <f>(Table2[[#This Row],[1Y Return vs Nifty]]-AVERAGE(Table2[1Y Return vs Nifty]))/_xlfn.STDEV.P(Table2[1Y Return vs Nifty])</f>
        <v>1.9941149034495231</v>
      </c>
      <c r="I137">
        <v>-6.4736775377959503</v>
      </c>
      <c r="J137">
        <f>(Table2[[#This Row],[1M Return vs Nifty]]-AVERAGE(Table2[1M Return vs Nifty]))/_xlfn.STDEV.P(Table2[1M Return vs Nifty])</f>
        <v>-0.53547916146816887</v>
      </c>
      <c r="K137">
        <v>-6.0897363782393201</v>
      </c>
      <c r="L137">
        <f>(Table2[[#This Row],[6M Return vs Nifty]]-AVERAGE(Table2[6M Return vs Nifty]))/_xlfn.STDEV.P(Table2[6M Return vs Nifty])</f>
        <v>-0.50764851450546977</v>
      </c>
      <c r="M137">
        <v>-2.7246570694693499</v>
      </c>
      <c r="N137">
        <f>(Table2[[#This Row],[1W Return vs Nifty]]-AVERAGE(Table2[1W Return vs Nifty]))/_xlfn.STDEV.P(Table2[1W Return vs Nifty])</f>
        <v>-0.9807890290689284</v>
      </c>
      <c r="O137">
        <v>208.89</v>
      </c>
      <c r="P137">
        <v>208.20800680325601</v>
      </c>
      <c r="Q137">
        <v>175.65358736611199</v>
      </c>
      <c r="R137">
        <v>27.702741813153299</v>
      </c>
      <c r="S137" s="1">
        <f>(Table2[[#This Row],[Close Price]]-Table2[[#This Row],[20D EMA]])/Table2[[#This Row],[20D EMA]]</f>
        <v>-3.9877447460385775E-2</v>
      </c>
      <c r="T137" s="1">
        <f>(Table2[[#This Row],[Close Price]]-Table2[[#This Row],[50D EMA]])/Table2[[#This Row],[50D EMA]]</f>
        <v>-3.6732529746000185E-2</v>
      </c>
      <c r="U137" s="1">
        <f>(Table2[[#This Row],[Close Price]]-Table2[[#This Row],[200D EMA]])/Table2[[#This Row],[200D EMA]]</f>
        <v>0.14179279232126338</v>
      </c>
      <c r="V137">
        <v>0.423105325507658</v>
      </c>
      <c r="W137">
        <v>196</v>
      </c>
      <c r="X137">
        <v>204.94</v>
      </c>
      <c r="Y137">
        <v>186.41</v>
      </c>
      <c r="Z137">
        <v>204.94</v>
      </c>
      <c r="AA137">
        <v>186.41</v>
      </c>
      <c r="AB137">
        <v>216</v>
      </c>
      <c r="AC137" s="1">
        <f>(Table2[[#This Row],[Close Price]]/Table2[[#This Row],[Day Low]])-1</f>
        <v>2.3265306122449037E-2</v>
      </c>
      <c r="AD137" s="1">
        <f>(Table2[[#This Row],[Day High]]/Table2[[#This Row],[Close Price]])-1</f>
        <v>2.1838851216593458E-2</v>
      </c>
      <c r="AE137" s="1">
        <f>(Table2[[#This Row],[Close Price]]/Table2[[#This Row],[Current Week Low]])-1</f>
        <v>7.5907944852743992E-2</v>
      </c>
      <c r="AF137" s="1">
        <f>(Table2[[#This Row],[Current Week High]]/Table2[[#This Row],[Close Price]])-1</f>
        <v>2.1838851216593458E-2</v>
      </c>
      <c r="AG137" s="1">
        <f>(Table2[[#This Row],[Close Price]]/Table2[[#This Row],[Current Month Low]])-1</f>
        <v>7.5907944852743992E-2</v>
      </c>
      <c r="AH137" s="1">
        <f>(Table2[[#This Row],[Current Month High]]/Table2[[#This Row],[Close Price]])-1</f>
        <v>7.6984443558037574E-2</v>
      </c>
      <c r="AI137">
        <v>17.9696848823294</v>
      </c>
      <c r="AJ137">
        <v>177.399723374827</v>
      </c>
      <c r="AK137" t="str">
        <f>IF(AND(Table2[[#This Row],[20D EMA]]&gt;Table2[[#This Row],[50D EMA]],Table2[[#This Row],[50D EMA]]&gt;Table2[[#This Row],[200D EMA]]),"Uptrend","Downtrend/NoTrend")</f>
        <v>Uptrend</v>
      </c>
      <c r="AL137">
        <v>-0.01</v>
      </c>
      <c r="AM137" t="s">
        <v>3189</v>
      </c>
      <c r="AN137">
        <v>-8.8800000000000008</v>
      </c>
      <c r="AO137" t="s">
        <v>3189</v>
      </c>
      <c r="AP137">
        <v>0.18953867613532199</v>
      </c>
      <c r="AQ137">
        <f>(Table2[[#This Row],[Sharpe Ratio]]-AVERAGE(Table2[Sharpe Ratio]))/_xlfn.STDEV.P(Table2[Sharpe Ratio])</f>
        <v>1.4943368239301251</v>
      </c>
      <c r="AR1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1.4645350223370812</v>
      </c>
      <c r="AS137">
        <f>_xlfn.RANK.AVG(Table2[[#This Row],[1Y Return vs Nifty Z-Score]],Table2[1Y Return vs Nifty Z-Score])</f>
        <v>42</v>
      </c>
      <c r="AT137">
        <f>_xlfn.RANK.AVG(Table2[[#This Row],[6M Return vs Nifty Z-Score]],Table2[6M Return vs Nifty Z-Score])</f>
        <v>492</v>
      </c>
      <c r="AU137">
        <f>_xlfn.RANK.AVG(Table2[[#This Row],[Sharpe Ratio Z-Score]],Table2[Sharpe Ratio Z-Score])</f>
        <v>45</v>
      </c>
      <c r="AV137">
        <f>(Table2[[#This Row],[Rank 1Y]]+Table2[[#This Row],[Rank 6M]]+Table2[[#This Row],[Rank Sharpe]])/3</f>
        <v>193</v>
      </c>
    </row>
    <row r="138" spans="1:48" x14ac:dyDescent="0.3">
      <c r="A138" t="s">
        <v>388</v>
      </c>
      <c r="B138" t="s">
        <v>389</v>
      </c>
      <c r="C138" t="s">
        <v>3135</v>
      </c>
      <c r="D138" t="s">
        <v>190</v>
      </c>
      <c r="E138">
        <v>59776.19790295</v>
      </c>
      <c r="F138">
        <v>1013.1</v>
      </c>
      <c r="G138">
        <v>41.837737791603097</v>
      </c>
      <c r="H138">
        <f>(Table2[[#This Row],[1Y Return vs Nifty]]-AVERAGE(Table2[1Y Return vs Nifty]))/_xlfn.STDEV.P(Table2[1Y Return vs Nifty])</f>
        <v>0.25718855971774179</v>
      </c>
      <c r="I138">
        <v>-9.7491478905513596</v>
      </c>
      <c r="J138">
        <f>(Table2[[#This Row],[1M Return vs Nifty]]-AVERAGE(Table2[1M Return vs Nifty]))/_xlfn.STDEV.P(Table2[1M Return vs Nifty])</f>
        <v>-0.89361128202264828</v>
      </c>
      <c r="K138">
        <v>25.792713757485899</v>
      </c>
      <c r="L138">
        <f>(Table2[[#This Row],[6M Return vs Nifty]]-AVERAGE(Table2[6M Return vs Nifty]))/_xlfn.STDEV.P(Table2[6M Return vs Nifty])</f>
        <v>0.53336038002332831</v>
      </c>
      <c r="M138">
        <v>-4.1429604783174296</v>
      </c>
      <c r="N138">
        <f>(Table2[[#This Row],[1W Return vs Nifty]]-AVERAGE(Table2[1W Return vs Nifty]))/_xlfn.STDEV.P(Table2[1W Return vs Nifty])</f>
        <v>-1.3732953380108222</v>
      </c>
      <c r="O138">
        <v>1067.99</v>
      </c>
      <c r="P138">
        <v>1066.27848097937</v>
      </c>
      <c r="Q138">
        <v>900.79957781327005</v>
      </c>
      <c r="R138">
        <v>30.742793653401101</v>
      </c>
      <c r="S138" s="1">
        <f>(Table2[[#This Row],[Close Price]]-Table2[[#This Row],[20D EMA]])/Table2[[#This Row],[20D EMA]]</f>
        <v>-5.1395612318467392E-2</v>
      </c>
      <c r="T138" s="1">
        <f>(Table2[[#This Row],[Close Price]]-Table2[[#This Row],[50D EMA]])/Table2[[#This Row],[50D EMA]]</f>
        <v>-4.9872975895120637E-2</v>
      </c>
      <c r="U138" s="1">
        <f>(Table2[[#This Row],[Close Price]]-Table2[[#This Row],[200D EMA]])/Table2[[#This Row],[200D EMA]]</f>
        <v>0.12466748980871428</v>
      </c>
      <c r="V138">
        <v>0.85703579111122197</v>
      </c>
      <c r="W138">
        <v>995.45</v>
      </c>
      <c r="X138">
        <v>1027.4000000000001</v>
      </c>
      <c r="Y138">
        <v>966</v>
      </c>
      <c r="Z138">
        <v>1050.25</v>
      </c>
      <c r="AA138">
        <v>966</v>
      </c>
      <c r="AB138">
        <v>1117.75</v>
      </c>
      <c r="AC138" s="1">
        <f>(Table2[[#This Row],[Close Price]]/Table2[[#This Row],[Day Low]])-1</f>
        <v>1.7730674569290228E-2</v>
      </c>
      <c r="AD138" s="1">
        <f>(Table2[[#This Row],[Day High]]/Table2[[#This Row],[Close Price]])-1</f>
        <v>1.4115092290988063E-2</v>
      </c>
      <c r="AE138" s="1">
        <f>(Table2[[#This Row],[Close Price]]/Table2[[#This Row],[Current Week Low]])-1</f>
        <v>4.8757763975155299E-2</v>
      </c>
      <c r="AF138" s="1">
        <f>(Table2[[#This Row],[Current Week High]]/Table2[[#This Row],[Close Price]])-1</f>
        <v>3.6669627874839517E-2</v>
      </c>
      <c r="AG138" s="1">
        <f>(Table2[[#This Row],[Close Price]]/Table2[[#This Row],[Current Month Low]])-1</f>
        <v>4.8757763975155299E-2</v>
      </c>
      <c r="AH138" s="1">
        <f>(Table2[[#This Row],[Current Month High]]/Table2[[#This Row],[Close Price]])-1</f>
        <v>0.10329681176586702</v>
      </c>
      <c r="AI138">
        <v>23.877208567762299</v>
      </c>
      <c r="AJ138">
        <v>84.6700692672256</v>
      </c>
      <c r="AK138" t="str">
        <f>IF(AND(Table2[[#This Row],[20D EMA]]&gt;Table2[[#This Row],[50D EMA]],Table2[[#This Row],[50D EMA]]&gt;Table2[[#This Row],[200D EMA]]),"Uptrend","Downtrend/NoTrend")</f>
        <v>Uptrend</v>
      </c>
      <c r="AL138">
        <v>-0.01</v>
      </c>
      <c r="AM138" t="s">
        <v>3189</v>
      </c>
      <c r="AN138">
        <v>-10.01</v>
      </c>
      <c r="AO138" t="s">
        <v>3189</v>
      </c>
      <c r="AP138">
        <v>0.114025514208084</v>
      </c>
      <c r="AQ138">
        <f>(Table2[[#This Row],[Sharpe Ratio]]-AVERAGE(Table2[Sharpe Ratio]))/_xlfn.STDEV.P(Table2[Sharpe Ratio])</f>
        <v>0.61388671321875077</v>
      </c>
      <c r="AR1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-0.86247096707364956</v>
      </c>
      <c r="AS138">
        <f>_xlfn.RANK.AVG(Table2[[#This Row],[1Y Return vs Nifty Z-Score]],Table2[1Y Return vs Nifty Z-Score])</f>
        <v>225</v>
      </c>
      <c r="AT138">
        <f>_xlfn.RANK.AVG(Table2[[#This Row],[6M Return vs Nifty Z-Score]],Table2[6M Return vs Nifty Z-Score])</f>
        <v>168</v>
      </c>
      <c r="AU138">
        <f>_xlfn.RANK.AVG(Table2[[#This Row],[Sharpe Ratio Z-Score]],Table2[Sharpe Ratio Z-Score])</f>
        <v>189</v>
      </c>
      <c r="AV138">
        <f>(Table2[[#This Row],[Rank 1Y]]+Table2[[#This Row],[Rank 6M]]+Table2[[#This Row],[Rank Sharpe]])/3</f>
        <v>194</v>
      </c>
    </row>
    <row r="139" spans="1:48" x14ac:dyDescent="0.3">
      <c r="A139" t="s">
        <v>1496</v>
      </c>
      <c r="B139" t="s">
        <v>1497</v>
      </c>
      <c r="C139" t="s">
        <v>3132</v>
      </c>
      <c r="D139" t="s">
        <v>48</v>
      </c>
      <c r="E139">
        <v>6836.452503601</v>
      </c>
      <c r="F139">
        <v>239.72</v>
      </c>
      <c r="G139">
        <v>63.591224338381799</v>
      </c>
      <c r="H139">
        <f>(Table2[[#This Row],[1Y Return vs Nifty]]-AVERAGE(Table2[1Y Return vs Nifty]))/_xlfn.STDEV.P(Table2[1Y Return vs Nifty])</f>
        <v>0.62270080466466438</v>
      </c>
      <c r="I139">
        <v>-10.3344215911318</v>
      </c>
      <c r="J139">
        <f>(Table2[[#This Row],[1M Return vs Nifty]]-AVERAGE(Table2[1M Return vs Nifty]))/_xlfn.STDEV.P(Table2[1M Return vs Nifty])</f>
        <v>-0.95760371331341398</v>
      </c>
      <c r="K139">
        <v>27.4788148160664</v>
      </c>
      <c r="L139">
        <f>(Table2[[#This Row],[6M Return vs Nifty]]-AVERAGE(Table2[6M Return vs Nifty]))/_xlfn.STDEV.P(Table2[6M Return vs Nifty])</f>
        <v>0.58841405976201067</v>
      </c>
      <c r="M139">
        <v>2.7109834260714401</v>
      </c>
      <c r="N139">
        <f>(Table2[[#This Row],[1W Return vs Nifty]]-AVERAGE(Table2[1W Return vs Nifty]))/_xlfn.STDEV.P(Table2[1W Return vs Nifty])</f>
        <v>0.52348937450101785</v>
      </c>
      <c r="O139">
        <v>239.79</v>
      </c>
      <c r="P139">
        <v>238.208174225969</v>
      </c>
      <c r="Q139">
        <v>201.769373737264</v>
      </c>
      <c r="R139">
        <v>56.431851072246097</v>
      </c>
      <c r="S139" s="1">
        <f>(Table2[[#This Row],[Close Price]]-Table2[[#This Row],[20D EMA]])/Table2[[#This Row],[20D EMA]]</f>
        <v>-2.9192209850282825E-4</v>
      </c>
      <c r="T139" s="1">
        <f>(Table2[[#This Row],[Close Price]]-Table2[[#This Row],[50D EMA]])/Table2[[#This Row],[50D EMA]]</f>
        <v>6.34665782962111E-3</v>
      </c>
      <c r="U139" s="1">
        <f>(Table2[[#This Row],[Close Price]]-Table2[[#This Row],[200D EMA]])/Table2[[#This Row],[200D EMA]]</f>
        <v>0.18808913146627387</v>
      </c>
      <c r="V139">
        <v>0.92277654752327598</v>
      </c>
      <c r="W139">
        <v>239.01</v>
      </c>
      <c r="X139">
        <v>248.81</v>
      </c>
      <c r="Y139">
        <v>228.05</v>
      </c>
      <c r="Z139">
        <v>248.81</v>
      </c>
      <c r="AA139">
        <v>228.05</v>
      </c>
      <c r="AB139">
        <v>251.5</v>
      </c>
      <c r="AC139" s="1">
        <f>(Table2[[#This Row],[Close Price]]/Table2[[#This Row],[Day Low]])-1</f>
        <v>2.9705870047278538E-3</v>
      </c>
      <c r="AD139" s="1">
        <f>(Table2[[#This Row],[Day High]]/Table2[[#This Row],[Close Price]])-1</f>
        <v>3.7919239112297776E-2</v>
      </c>
      <c r="AE139" s="1">
        <f>(Table2[[#This Row],[Close Price]]/Table2[[#This Row],[Current Week Low]])-1</f>
        <v>5.1172988379741158E-2</v>
      </c>
      <c r="AF139" s="1">
        <f>(Table2[[#This Row],[Current Week High]]/Table2[[#This Row],[Close Price]])-1</f>
        <v>3.7919239112297776E-2</v>
      </c>
      <c r="AG139" s="1">
        <f>(Table2[[#This Row],[Close Price]]/Table2[[#This Row],[Current Month Low]])-1</f>
        <v>5.1172988379741158E-2</v>
      </c>
      <c r="AH139" s="1">
        <f>(Table2[[#This Row],[Current Month High]]/Table2[[#This Row],[Close Price]])-1</f>
        <v>4.9140664108126231E-2</v>
      </c>
      <c r="AI139">
        <v>18.780243617553801</v>
      </c>
      <c r="AJ139">
        <v>98.855246785566095</v>
      </c>
      <c r="AK139" t="str">
        <f>IF(AND(Table2[[#This Row],[20D EMA]]&gt;Table2[[#This Row],[50D EMA]],Table2[[#This Row],[50D EMA]]&gt;Table2[[#This Row],[200D EMA]]),"Uptrend","Downtrend/NoTrend")</f>
        <v>Uptrend</v>
      </c>
      <c r="AL139">
        <v>0.01</v>
      </c>
      <c r="AM139" t="s">
        <v>3188</v>
      </c>
      <c r="AN139">
        <v>1.72</v>
      </c>
      <c r="AO139" t="s">
        <v>3188</v>
      </c>
      <c r="AP139">
        <v>7.8125043919963E-2</v>
      </c>
      <c r="AQ139">
        <f>(Table2[[#This Row],[Sharpe Ratio]]-AVERAGE(Table2[Sharpe Ratio]))/_xlfn.STDEV.P(Table2[Sharpe Ratio])</f>
        <v>0.19530308841671259</v>
      </c>
      <c r="AR1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0.97230361403099153</v>
      </c>
      <c r="AS139">
        <f>_xlfn.RANK.AVG(Table2[[#This Row],[1Y Return vs Nifty Z-Score]],Table2[1Y Return vs Nifty Z-Score])</f>
        <v>148</v>
      </c>
      <c r="AT139">
        <f>_xlfn.RANK.AVG(Table2[[#This Row],[6M Return vs Nifty Z-Score]],Table2[6M Return vs Nifty Z-Score])</f>
        <v>151</v>
      </c>
      <c r="AU139">
        <f>_xlfn.RANK.AVG(Table2[[#This Row],[Sharpe Ratio Z-Score]],Table2[Sharpe Ratio Z-Score])</f>
        <v>289</v>
      </c>
      <c r="AV139">
        <f>(Table2[[#This Row],[Rank 1Y]]+Table2[[#This Row],[Rank 6M]]+Table2[[#This Row],[Rank Sharpe]])/3</f>
        <v>196</v>
      </c>
    </row>
    <row r="140" spans="1:48" x14ac:dyDescent="0.3">
      <c r="A140" t="s">
        <v>840</v>
      </c>
      <c r="B140" t="s">
        <v>841</v>
      </c>
      <c r="C140" t="s">
        <v>3141</v>
      </c>
      <c r="D140" t="s">
        <v>161</v>
      </c>
      <c r="E140">
        <v>19014.748383375001</v>
      </c>
      <c r="F140">
        <v>825.85</v>
      </c>
      <c r="G140">
        <v>108.907268734252</v>
      </c>
      <c r="H140">
        <f>(Table2[[#This Row],[1Y Return vs Nifty]]-AVERAGE(Table2[1Y Return vs Nifty]))/_xlfn.STDEV.P(Table2[1Y Return vs Nifty])</f>
        <v>1.3841221558412042</v>
      </c>
      <c r="I140">
        <v>-2.4257366512745899</v>
      </c>
      <c r="J140">
        <f>(Table2[[#This Row],[1M Return vs Nifty]]-AVERAGE(Table2[1M Return vs Nifty]))/_xlfn.STDEV.P(Table2[1M Return vs Nifty])</f>
        <v>-9.2886954107918543E-2</v>
      </c>
      <c r="K140">
        <v>-6.0173980300389003</v>
      </c>
      <c r="L140">
        <f>(Table2[[#This Row],[6M Return vs Nifty]]-AVERAGE(Table2[6M Return vs Nifty]))/_xlfn.STDEV.P(Table2[6M Return vs Nifty])</f>
        <v>-0.50528656103038938</v>
      </c>
      <c r="M140">
        <v>1.1229859417158801</v>
      </c>
      <c r="N140">
        <f>(Table2[[#This Row],[1W Return vs Nifty]]-AVERAGE(Table2[1W Return vs Nifty]))/_xlfn.STDEV.P(Table2[1W Return vs Nifty])</f>
        <v>8.4021326053157361E-2</v>
      </c>
      <c r="O140">
        <v>802.03</v>
      </c>
      <c r="P140">
        <v>805.16492353197998</v>
      </c>
      <c r="Q140">
        <v>704.48672497629695</v>
      </c>
      <c r="R140">
        <v>44.342643021958303</v>
      </c>
      <c r="S140" s="1">
        <f>(Table2[[#This Row],[Close Price]]-Table2[[#This Row],[20D EMA]])/Table2[[#This Row],[20D EMA]]</f>
        <v>2.9699637170679465E-2</v>
      </c>
      <c r="T140" s="1">
        <f>(Table2[[#This Row],[Close Price]]-Table2[[#This Row],[50D EMA]])/Table2[[#This Row],[50D EMA]]</f>
        <v>2.5690483854266487E-2</v>
      </c>
      <c r="U140" s="1">
        <f>(Table2[[#This Row],[Close Price]]-Table2[[#This Row],[200D EMA]])/Table2[[#This Row],[200D EMA]]</f>
        <v>0.17227191190548896</v>
      </c>
      <c r="V140">
        <v>0.96124949963398798</v>
      </c>
      <c r="W140">
        <v>790</v>
      </c>
      <c r="X140">
        <v>829.95</v>
      </c>
      <c r="Y140">
        <v>737.05</v>
      </c>
      <c r="Z140">
        <v>829.95</v>
      </c>
      <c r="AA140">
        <v>737.05</v>
      </c>
      <c r="AB140">
        <v>830.7</v>
      </c>
      <c r="AC140" s="1">
        <f>(Table2[[#This Row],[Close Price]]/Table2[[#This Row],[Day Low]])-1</f>
        <v>4.5379746835443102E-2</v>
      </c>
      <c r="AD140" s="1">
        <f>(Table2[[#This Row],[Day High]]/Table2[[#This Row],[Close Price]])-1</f>
        <v>4.9645819458739027E-3</v>
      </c>
      <c r="AE140" s="1">
        <f>(Table2[[#This Row],[Close Price]]/Table2[[#This Row],[Current Week Low]])-1</f>
        <v>0.12048029306017249</v>
      </c>
      <c r="AF140" s="1">
        <f>(Table2[[#This Row],[Current Week High]]/Table2[[#This Row],[Close Price]])-1</f>
        <v>4.9645819458739027E-3</v>
      </c>
      <c r="AG140" s="1">
        <f>(Table2[[#This Row],[Close Price]]/Table2[[#This Row],[Current Month Low]])-1</f>
        <v>0.12048029306017249</v>
      </c>
      <c r="AH140" s="1">
        <f>(Table2[[#This Row],[Current Month High]]/Table2[[#This Row],[Close Price]])-1</f>
        <v>5.8727371798752426E-3</v>
      </c>
      <c r="AI140">
        <v>18.6656172428407</v>
      </c>
      <c r="AJ140">
        <v>175.28333333333299</v>
      </c>
      <c r="AK140" t="str">
        <f>IF(AND(Table2[[#This Row],[20D EMA]]&gt;Table2[[#This Row],[50D EMA]],Table2[[#This Row],[50D EMA]]&gt;Table2[[#This Row],[200D EMA]]),"Uptrend","Downtrend/NoTrend")</f>
        <v>Downtrend/NoTrend</v>
      </c>
      <c r="AL140">
        <v>0.05</v>
      </c>
      <c r="AM140" t="s">
        <v>3188</v>
      </c>
      <c r="AN140">
        <v>5.54</v>
      </c>
      <c r="AO140" t="s">
        <v>3188</v>
      </c>
      <c r="AP140">
        <v>0.18852999392640099</v>
      </c>
      <c r="AQ140">
        <f>(Table2[[#This Row],[Sharpe Ratio]]-AVERAGE(Table2[Sharpe Ratio]))/_xlfn.STDEV.P(Table2[Sharpe Ratio])</f>
        <v>1.482576034951737</v>
      </c>
      <c r="AR1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0">
        <f>_xlfn.RANK.AVG(Table2[[#This Row],[1Y Return vs Nifty Z-Score]],Table2[1Y Return vs Nifty Z-Score])</f>
        <v>60</v>
      </c>
      <c r="AT140">
        <f>_xlfn.RANK.AVG(Table2[[#This Row],[6M Return vs Nifty Z-Score]],Table2[6M Return vs Nifty Z-Score])</f>
        <v>490</v>
      </c>
      <c r="AU140">
        <f>_xlfn.RANK.AVG(Table2[[#This Row],[Sharpe Ratio Z-Score]],Table2[Sharpe Ratio Z-Score])</f>
        <v>47</v>
      </c>
      <c r="AV140">
        <f>(Table2[[#This Row],[Rank 1Y]]+Table2[[#This Row],[Rank 6M]]+Table2[[#This Row],[Rank Sharpe]])/3</f>
        <v>199</v>
      </c>
    </row>
    <row r="141" spans="1:48" x14ac:dyDescent="0.3">
      <c r="A141" t="s">
        <v>1544</v>
      </c>
      <c r="B141" t="s">
        <v>1545</v>
      </c>
      <c r="C141" t="s">
        <v>3133</v>
      </c>
      <c r="D141" t="s">
        <v>51</v>
      </c>
      <c r="E141">
        <v>6512.5866775249997</v>
      </c>
      <c r="F141">
        <v>1373.1</v>
      </c>
      <c r="G141">
        <v>142.343633260904</v>
      </c>
      <c r="H141">
        <f>(Table2[[#This Row],[1Y Return vs Nifty]]-AVERAGE(Table2[1Y Return vs Nifty]))/_xlfn.STDEV.P(Table2[1Y Return vs Nifty])</f>
        <v>1.945935575254194</v>
      </c>
      <c r="I141">
        <v>-10.308563372501499</v>
      </c>
      <c r="J141">
        <f>(Table2[[#This Row],[1M Return vs Nifty]]-AVERAGE(Table2[1M Return vs Nifty]))/_xlfn.STDEV.P(Table2[1M Return vs Nifty])</f>
        <v>-0.95477643732722151</v>
      </c>
      <c r="K141">
        <v>5.9300536162342103</v>
      </c>
      <c r="L141">
        <f>(Table2[[#This Row],[6M Return vs Nifty]]-AVERAGE(Table2[6M Return vs Nifty]))/_xlfn.STDEV.P(Table2[6M Return vs Nifty])</f>
        <v>-0.11518469063534817</v>
      </c>
      <c r="M141">
        <v>3.7142364637386498</v>
      </c>
      <c r="N141">
        <f>(Table2[[#This Row],[1W Return vs Nifty]]-AVERAGE(Table2[1W Return vs Nifty]))/_xlfn.STDEV.P(Table2[1W Return vs Nifty])</f>
        <v>0.80113317362952929</v>
      </c>
      <c r="O141">
        <v>1370.32</v>
      </c>
      <c r="P141">
        <v>1366.1666283887901</v>
      </c>
      <c r="Q141">
        <v>1129.6859580359101</v>
      </c>
      <c r="R141">
        <v>27.437391255441501</v>
      </c>
      <c r="S141" s="1">
        <f>(Table2[[#This Row],[Close Price]]-Table2[[#This Row],[20D EMA]])/Table2[[#This Row],[20D EMA]]</f>
        <v>2.0287232179344774E-3</v>
      </c>
      <c r="T141" s="1">
        <f>(Table2[[#This Row],[Close Price]]-Table2[[#This Row],[50D EMA]])/Table2[[#This Row],[50D EMA]]</f>
        <v>5.075055609714922E-3</v>
      </c>
      <c r="U141" s="1">
        <f>(Table2[[#This Row],[Close Price]]-Table2[[#This Row],[200D EMA]])/Table2[[#This Row],[200D EMA]]</f>
        <v>0.21547053872148095</v>
      </c>
      <c r="V141">
        <v>0.80812878965605395</v>
      </c>
      <c r="W141">
        <v>1331.3</v>
      </c>
      <c r="X141">
        <v>1380</v>
      </c>
      <c r="Y141">
        <v>1240.05</v>
      </c>
      <c r="Z141">
        <v>1380</v>
      </c>
      <c r="AA141">
        <v>1240.05</v>
      </c>
      <c r="AB141">
        <v>1397.35</v>
      </c>
      <c r="AC141" s="1">
        <f>(Table2[[#This Row],[Close Price]]/Table2[[#This Row],[Day Low]])-1</f>
        <v>3.139788176969871E-2</v>
      </c>
      <c r="AD141" s="1">
        <f>(Table2[[#This Row],[Day High]]/Table2[[#This Row],[Close Price]])-1</f>
        <v>5.0251256281408363E-3</v>
      </c>
      <c r="AE141" s="1">
        <f>(Table2[[#This Row],[Close Price]]/Table2[[#This Row],[Current Week Low]])-1</f>
        <v>0.1072940607233579</v>
      </c>
      <c r="AF141" s="1">
        <f>(Table2[[#This Row],[Current Week High]]/Table2[[#This Row],[Close Price]])-1</f>
        <v>5.0251256281408363E-3</v>
      </c>
      <c r="AG141" s="1">
        <f>(Table2[[#This Row],[Close Price]]/Table2[[#This Row],[Current Month Low]])-1</f>
        <v>0.1072940607233579</v>
      </c>
      <c r="AH141" s="1">
        <f>(Table2[[#This Row],[Current Month High]]/Table2[[#This Row],[Close Price]])-1</f>
        <v>1.7660767606146655E-2</v>
      </c>
      <c r="AI141">
        <v>15.7963731701988</v>
      </c>
      <c r="AJ141">
        <v>217.81043860664201</v>
      </c>
      <c r="AK141" t="str">
        <f>IF(AND(Table2[[#This Row],[20D EMA]]&gt;Table2[[#This Row],[50D EMA]],Table2[[#This Row],[50D EMA]]&gt;Table2[[#This Row],[200D EMA]]),"Uptrend","Downtrend/NoTrend")</f>
        <v>Uptrend</v>
      </c>
      <c r="AL141">
        <v>-0.14000000000000001</v>
      </c>
      <c r="AM141" t="s">
        <v>3189</v>
      </c>
      <c r="AN141">
        <v>-1.41</v>
      </c>
      <c r="AO141" t="s">
        <v>3189</v>
      </c>
      <c r="AP141">
        <v>0.10877665861296899</v>
      </c>
      <c r="AQ141">
        <f>(Table2[[#This Row],[Sharpe Ratio]]-AVERAGE(Table2[Sharpe Ratio]))/_xlfn.STDEV.P(Table2[Sharpe Ratio])</f>
        <v>0.5526873756214189</v>
      </c>
      <c r="AR1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2.229794996542573</v>
      </c>
      <c r="AS141">
        <f>_xlfn.RANK.AVG(Table2[[#This Row],[1Y Return vs Nifty Z-Score]],Table2[1Y Return vs Nifty Z-Score])</f>
        <v>44</v>
      </c>
      <c r="AT141">
        <f>_xlfn.RANK.AVG(Table2[[#This Row],[6M Return vs Nifty Z-Score]],Table2[6M Return vs Nifty Z-Score])</f>
        <v>349</v>
      </c>
      <c r="AU141">
        <f>_xlfn.RANK.AVG(Table2[[#This Row],[Sharpe Ratio Z-Score]],Table2[Sharpe Ratio Z-Score])</f>
        <v>208</v>
      </c>
      <c r="AV141">
        <f>(Table2[[#This Row],[Rank 1Y]]+Table2[[#This Row],[Rank 6M]]+Table2[[#This Row],[Rank Sharpe]])/3</f>
        <v>200.33333333333334</v>
      </c>
    </row>
    <row r="142" spans="1:48" x14ac:dyDescent="0.3">
      <c r="A142" t="s">
        <v>465</v>
      </c>
      <c r="B142" t="s">
        <v>466</v>
      </c>
      <c r="C142" t="s">
        <v>3133</v>
      </c>
      <c r="D142" t="s">
        <v>51</v>
      </c>
      <c r="E142">
        <v>46609.52916459</v>
      </c>
      <c r="F142">
        <v>2813.65</v>
      </c>
      <c r="G142">
        <v>54.679000112762097</v>
      </c>
      <c r="H142">
        <f>(Table2[[#This Row],[1Y Return vs Nifty]]-AVERAGE(Table2[1Y Return vs Nifty]))/_xlfn.STDEV.P(Table2[1Y Return vs Nifty])</f>
        <v>0.47295344912367465</v>
      </c>
      <c r="I142">
        <v>-4.8527619780017099</v>
      </c>
      <c r="J142">
        <f>(Table2[[#This Row],[1M Return vs Nifty]]-AVERAGE(Table2[1M Return vs Nifty]))/_xlfn.STDEV.P(Table2[1M Return vs Nifty])</f>
        <v>-0.35825211797484907</v>
      </c>
      <c r="K142">
        <v>37.019191027624402</v>
      </c>
      <c r="L142">
        <f>(Table2[[#This Row],[6M Return vs Nifty]]-AVERAGE(Table2[6M Return vs Nifty]))/_xlfn.STDEV.P(Table2[6M Return vs Nifty])</f>
        <v>0.8999213765178885</v>
      </c>
      <c r="M142">
        <v>2.3413520705662099</v>
      </c>
      <c r="N142">
        <f>(Table2[[#This Row],[1W Return vs Nifty]]-AVERAGE(Table2[1W Return vs Nifty]))/_xlfn.STDEV.P(Table2[1W Return vs Nifty])</f>
        <v>0.42119628395815556</v>
      </c>
      <c r="O142">
        <v>2751.5</v>
      </c>
      <c r="P142">
        <v>2746.9280598652199</v>
      </c>
      <c r="Q142">
        <v>2395.5111133395599</v>
      </c>
      <c r="R142">
        <v>49.731633590886702</v>
      </c>
      <c r="S142" s="1">
        <f>(Table2[[#This Row],[Close Price]]-Table2[[#This Row],[20D EMA]])/Table2[[#This Row],[20D EMA]]</f>
        <v>2.2587679447574085E-2</v>
      </c>
      <c r="T142" s="1">
        <f>(Table2[[#This Row],[Close Price]]-Table2[[#This Row],[50D EMA]])/Table2[[#This Row],[50D EMA]]</f>
        <v>2.4289656911529733E-2</v>
      </c>
      <c r="U142" s="1">
        <f>(Table2[[#This Row],[Close Price]]-Table2[[#This Row],[200D EMA]])/Table2[[#This Row],[200D EMA]]</f>
        <v>0.1745510109855081</v>
      </c>
      <c r="V142">
        <v>0.583454315854952</v>
      </c>
      <c r="W142">
        <v>2705.15</v>
      </c>
      <c r="X142">
        <v>2884</v>
      </c>
      <c r="Y142">
        <v>2586.0500000000002</v>
      </c>
      <c r="Z142">
        <v>2884</v>
      </c>
      <c r="AA142">
        <v>2586.0500000000002</v>
      </c>
      <c r="AB142">
        <v>2884</v>
      </c>
      <c r="AC142" s="1">
        <f>(Table2[[#This Row],[Close Price]]/Table2[[#This Row],[Day Low]])-1</f>
        <v>4.0108681588821415E-2</v>
      </c>
      <c r="AD142" s="1">
        <f>(Table2[[#This Row],[Day High]]/Table2[[#This Row],[Close Price]])-1</f>
        <v>2.5003109839532245E-2</v>
      </c>
      <c r="AE142" s="1">
        <f>(Table2[[#This Row],[Close Price]]/Table2[[#This Row],[Current Week Low]])-1</f>
        <v>8.8010672647473864E-2</v>
      </c>
      <c r="AF142" s="1">
        <f>(Table2[[#This Row],[Current Week High]]/Table2[[#This Row],[Close Price]])-1</f>
        <v>2.5003109839532245E-2</v>
      </c>
      <c r="AG142" s="1">
        <f>(Table2[[#This Row],[Close Price]]/Table2[[#This Row],[Current Month Low]])-1</f>
        <v>8.8010672647473864E-2</v>
      </c>
      <c r="AH142" s="1">
        <f>(Table2[[#This Row],[Current Month High]]/Table2[[#This Row],[Close Price]])-1</f>
        <v>2.5003109839532245E-2</v>
      </c>
      <c r="AI142">
        <v>9.7506797220692007</v>
      </c>
      <c r="AJ142">
        <v>103.144290819826</v>
      </c>
      <c r="AK142" t="str">
        <f>IF(AND(Table2[[#This Row],[20D EMA]]&gt;Table2[[#This Row],[50D EMA]],Table2[[#This Row],[50D EMA]]&gt;Table2[[#This Row],[200D EMA]]),"Uptrend","Downtrend/NoTrend")</f>
        <v>Uptrend</v>
      </c>
      <c r="AL142">
        <v>-7.0000000000000007E-2</v>
      </c>
      <c r="AM142" t="s">
        <v>3189</v>
      </c>
      <c r="AN142">
        <v>3.57</v>
      </c>
      <c r="AO142" t="s">
        <v>3188</v>
      </c>
      <c r="AP142">
        <v>7.0287449911154001E-2</v>
      </c>
      <c r="AQ142">
        <f>(Table2[[#This Row],[Sharpe Ratio]]-AVERAGE(Table2[Sharpe Ratio]))/_xlfn.STDEV.P(Table2[Sharpe Ratio])</f>
        <v>0.10392020447105171</v>
      </c>
      <c r="AR1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1.5397391960959212</v>
      </c>
      <c r="AS142">
        <f>_xlfn.RANK.AVG(Table2[[#This Row],[1Y Return vs Nifty Z-Score]],Table2[1Y Return vs Nifty Z-Score])</f>
        <v>181</v>
      </c>
      <c r="AT142">
        <f>_xlfn.RANK.AVG(Table2[[#This Row],[6M Return vs Nifty Z-Score]],Table2[6M Return vs Nifty Z-Score])</f>
        <v>105</v>
      </c>
      <c r="AU142">
        <f>_xlfn.RANK.AVG(Table2[[#This Row],[Sharpe Ratio Z-Score]],Table2[Sharpe Ratio Z-Score])</f>
        <v>317</v>
      </c>
      <c r="AV142">
        <f>(Table2[[#This Row],[Rank 1Y]]+Table2[[#This Row],[Rank 6M]]+Table2[[#This Row],[Rank Sharpe]])/3</f>
        <v>201</v>
      </c>
    </row>
    <row r="143" spans="1:48" x14ac:dyDescent="0.3">
      <c r="A143" t="s">
        <v>1294</v>
      </c>
      <c r="B143" t="s">
        <v>1295</v>
      </c>
      <c r="C143" t="s">
        <v>3139</v>
      </c>
      <c r="D143" t="s">
        <v>89</v>
      </c>
      <c r="E143">
        <v>8819.1714932649993</v>
      </c>
      <c r="F143">
        <v>4373.5</v>
      </c>
      <c r="G143">
        <v>94.583813144258599</v>
      </c>
      <c r="H143">
        <f>(Table2[[#This Row],[1Y Return vs Nifty]]-AVERAGE(Table2[1Y Return vs Nifty]))/_xlfn.STDEV.P(Table2[1Y Return vs Nifty])</f>
        <v>1.1434527625999031</v>
      </c>
      <c r="I143">
        <v>25.4007309102047</v>
      </c>
      <c r="J143">
        <f>(Table2[[#This Row],[1M Return vs Nifty]]-AVERAGE(Table2[1M Return vs Nifty]))/_xlfn.STDEV.P(Table2[1M Return vs Nifty])</f>
        <v>2.9495926784583593</v>
      </c>
      <c r="K143">
        <v>94.143361851960194</v>
      </c>
      <c r="L143">
        <f>(Table2[[#This Row],[6M Return vs Nifty]]-AVERAGE(Table2[6M Return vs Nifty]))/_xlfn.STDEV.P(Table2[6M Return vs Nifty])</f>
        <v>2.7651095809238533</v>
      </c>
      <c r="M143">
        <v>7.0140894928254101</v>
      </c>
      <c r="N143">
        <f>(Table2[[#This Row],[1W Return vs Nifty]]-AVERAGE(Table2[1W Return vs Nifty]))/_xlfn.STDEV.P(Table2[1W Return vs Nifty])</f>
        <v>1.7143461888541918</v>
      </c>
      <c r="O143">
        <v>4055.91</v>
      </c>
      <c r="P143">
        <v>3745.28335393218</v>
      </c>
      <c r="Q143">
        <v>2932.19184200479</v>
      </c>
      <c r="R143">
        <v>86.637666601379806</v>
      </c>
      <c r="S143" s="1">
        <f>(Table2[[#This Row],[Close Price]]-Table2[[#This Row],[20D EMA]])/Table2[[#This Row],[20D EMA]]</f>
        <v>7.8303019544319313E-2</v>
      </c>
      <c r="T143" s="1">
        <f>(Table2[[#This Row],[Close Price]]-Table2[[#This Row],[50D EMA]])/Table2[[#This Row],[50D EMA]]</f>
        <v>0.16773541190368257</v>
      </c>
      <c r="U143" s="1">
        <f>(Table2[[#This Row],[Close Price]]-Table2[[#This Row],[200D EMA]])/Table2[[#This Row],[200D EMA]]</f>
        <v>0.49154633654862184</v>
      </c>
      <c r="V143">
        <v>1.9160937289304101</v>
      </c>
      <c r="W143">
        <v>4341.5</v>
      </c>
      <c r="X143">
        <v>4470.3500000000004</v>
      </c>
      <c r="Y143">
        <v>4060.5</v>
      </c>
      <c r="Z143">
        <v>4500</v>
      </c>
      <c r="AA143">
        <v>4060.5</v>
      </c>
      <c r="AB143">
        <v>4500</v>
      </c>
      <c r="AC143" s="1">
        <f>(Table2[[#This Row],[Close Price]]/Table2[[#This Row],[Day Low]])-1</f>
        <v>7.3707244040077669E-3</v>
      </c>
      <c r="AD143" s="1">
        <f>(Table2[[#This Row],[Day High]]/Table2[[#This Row],[Close Price]])-1</f>
        <v>2.2144735337830124E-2</v>
      </c>
      <c r="AE143" s="1">
        <f>(Table2[[#This Row],[Close Price]]/Table2[[#This Row],[Current Week Low]])-1</f>
        <v>7.7084102942987398E-2</v>
      </c>
      <c r="AF143" s="1">
        <f>(Table2[[#This Row],[Current Week High]]/Table2[[#This Row],[Close Price]])-1</f>
        <v>2.8924202583743064E-2</v>
      </c>
      <c r="AG143" s="1">
        <f>(Table2[[#This Row],[Close Price]]/Table2[[#This Row],[Current Month Low]])-1</f>
        <v>7.7084102942987398E-2</v>
      </c>
      <c r="AH143" s="1">
        <f>(Table2[[#This Row],[Current Month High]]/Table2[[#This Row],[Close Price]])-1</f>
        <v>2.8924202583743064E-2</v>
      </c>
      <c r="AI143">
        <v>2.8924202583743002</v>
      </c>
      <c r="AJ143">
        <v>174.20062695924699</v>
      </c>
      <c r="AK143" t="str">
        <f>IF(AND(Table2[[#This Row],[20D EMA]]&gt;Table2[[#This Row],[50D EMA]],Table2[[#This Row],[50D EMA]]&gt;Table2[[#This Row],[200D EMA]]),"Uptrend","Downtrend/NoTrend")</f>
        <v>Uptrend</v>
      </c>
      <c r="AL143">
        <v>0.16</v>
      </c>
      <c r="AM143" t="s">
        <v>3188</v>
      </c>
      <c r="AN143">
        <v>18.25</v>
      </c>
      <c r="AO143" t="s">
        <v>3188</v>
      </c>
      <c r="AP143">
        <v>4.3381856367399999E-4</v>
      </c>
      <c r="AQ143">
        <f>(Table2[[#This Row],[Sharpe Ratio]]-AVERAGE(Table2[Sharpe Ratio]))/_xlfn.STDEV.P(Table2[Sharpe Ratio])</f>
        <v>-0.71054227973457884</v>
      </c>
      <c r="AR1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7.8619589311017286</v>
      </c>
      <c r="AS143">
        <f>_xlfn.RANK.AVG(Table2[[#This Row],[1Y Return vs Nifty Z-Score]],Table2[1Y Return vs Nifty Z-Score])</f>
        <v>82</v>
      </c>
      <c r="AT143">
        <f>_xlfn.RANK.AVG(Table2[[#This Row],[6M Return vs Nifty Z-Score]],Table2[6M Return vs Nifty Z-Score])</f>
        <v>12</v>
      </c>
      <c r="AU143">
        <f>_xlfn.RANK.AVG(Table2[[#This Row],[Sharpe Ratio Z-Score]],Table2[Sharpe Ratio Z-Score])</f>
        <v>513</v>
      </c>
      <c r="AV143">
        <f>(Table2[[#This Row],[Rank 1Y]]+Table2[[#This Row],[Rank 6M]]+Table2[[#This Row],[Rank Sharpe]])/3</f>
        <v>202.33333333333334</v>
      </c>
    </row>
    <row r="144" spans="1:48" x14ac:dyDescent="0.3">
      <c r="A144" t="s">
        <v>55</v>
      </c>
      <c r="B144" t="s">
        <v>56</v>
      </c>
      <c r="C144" t="s">
        <v>3134</v>
      </c>
      <c r="D144" t="s">
        <v>57</v>
      </c>
      <c r="E144">
        <v>417392.99373802898</v>
      </c>
      <c r="F144">
        <v>418.45</v>
      </c>
      <c r="G144">
        <v>50.259958375438501</v>
      </c>
      <c r="H144">
        <f>(Table2[[#This Row],[1Y Return vs Nifty]]-AVERAGE(Table2[1Y Return vs Nifty]))/_xlfn.STDEV.P(Table2[1Y Return vs Nifty])</f>
        <v>0.39870264512267278</v>
      </c>
      <c r="I144">
        <v>8.2257823780080699</v>
      </c>
      <c r="J144">
        <f>(Table2[[#This Row],[1M Return vs Nifty]]-AVERAGE(Table2[1M Return vs Nifty]))/_xlfn.STDEV.P(Table2[1M Return vs Nifty])</f>
        <v>1.0717247462771597</v>
      </c>
      <c r="K144">
        <v>4.97634655612688</v>
      </c>
      <c r="L144">
        <f>(Table2[[#This Row],[6M Return vs Nifty]]-AVERAGE(Table2[6M Return vs Nifty]))/_xlfn.STDEV.P(Table2[6M Return vs Nifty])</f>
        <v>-0.14632462900646354</v>
      </c>
      <c r="M144">
        <v>4.0573469499356897E-2</v>
      </c>
      <c r="N144">
        <f>(Table2[[#This Row],[1W Return vs Nifty]]-AVERAGE(Table2[1W Return vs Nifty]))/_xlfn.STDEV.P(Table2[1W Return vs Nifty])</f>
        <v>-0.21552933537226796</v>
      </c>
      <c r="O144">
        <v>422.75</v>
      </c>
      <c r="P144">
        <v>411.33910507597</v>
      </c>
      <c r="Q144">
        <v>360.23701019757402</v>
      </c>
      <c r="R144">
        <v>53.550278682836797</v>
      </c>
      <c r="S144" s="1">
        <f>(Table2[[#This Row],[Close Price]]-Table2[[#This Row],[20D EMA]])/Table2[[#This Row],[20D EMA]]</f>
        <v>-1.0171496156120665E-2</v>
      </c>
      <c r="T144" s="1">
        <f>(Table2[[#This Row],[Close Price]]-Table2[[#This Row],[50D EMA]])/Table2[[#This Row],[50D EMA]]</f>
        <v>1.7287184311631846E-2</v>
      </c>
      <c r="U144" s="1">
        <f>(Table2[[#This Row],[Close Price]]-Table2[[#This Row],[200D EMA]])/Table2[[#This Row],[200D EMA]]</f>
        <v>0.16159636060297836</v>
      </c>
      <c r="V144">
        <v>1.1318430194348901</v>
      </c>
      <c r="W144">
        <v>417</v>
      </c>
      <c r="X144">
        <v>424.75</v>
      </c>
      <c r="Y144">
        <v>409.05</v>
      </c>
      <c r="Z144">
        <v>433</v>
      </c>
      <c r="AA144">
        <v>409.05</v>
      </c>
      <c r="AB144">
        <v>447.75</v>
      </c>
      <c r="AC144" s="1">
        <f>(Table2[[#This Row],[Close Price]]/Table2[[#This Row],[Day Low]])-1</f>
        <v>3.4772182254196871E-3</v>
      </c>
      <c r="AD144" s="1">
        <f>(Table2[[#This Row],[Day High]]/Table2[[#This Row],[Close Price]])-1</f>
        <v>1.5055562193810434E-2</v>
      </c>
      <c r="AE144" s="1">
        <f>(Table2[[#This Row],[Close Price]]/Table2[[#This Row],[Current Week Low]])-1</f>
        <v>2.2980075785356213E-2</v>
      </c>
      <c r="AF144" s="1">
        <f>(Table2[[#This Row],[Current Week High]]/Table2[[#This Row],[Close Price]])-1</f>
        <v>3.477117935237195E-2</v>
      </c>
      <c r="AG144" s="1">
        <f>(Table2[[#This Row],[Close Price]]/Table2[[#This Row],[Current Month Low]])-1</f>
        <v>2.2980075785356213E-2</v>
      </c>
      <c r="AH144" s="1">
        <f>(Table2[[#This Row],[Current Month High]]/Table2[[#This Row],[Close Price]])-1</f>
        <v>7.0020313060102701E-2</v>
      </c>
      <c r="AI144">
        <v>7.1693153303859303</v>
      </c>
      <c r="AJ144">
        <v>83.732162458836399</v>
      </c>
      <c r="AK144" t="str">
        <f>IF(AND(Table2[[#This Row],[20D EMA]]&gt;Table2[[#This Row],[50D EMA]],Table2[[#This Row],[50D EMA]]&gt;Table2[[#This Row],[200D EMA]]),"Uptrend","Downtrend/NoTrend")</f>
        <v>Uptrend</v>
      </c>
      <c r="AL144">
        <v>0.14000000000000001</v>
      </c>
      <c r="AM144" t="s">
        <v>3188</v>
      </c>
      <c r="AN144">
        <v>-1.3</v>
      </c>
      <c r="AO144" t="s">
        <v>3189</v>
      </c>
      <c r="AP144">
        <v>0.186544405050387</v>
      </c>
      <c r="AQ144">
        <f>(Table2[[#This Row],[Sharpe Ratio]]-AVERAGE(Table2[Sharpe Ratio]))/_xlfn.STDEV.P(Table2[Sharpe Ratio])</f>
        <v>1.4594249457760737</v>
      </c>
      <c r="AR1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2.5679983727971747</v>
      </c>
      <c r="AS144">
        <f>_xlfn.RANK.AVG(Table2[[#This Row],[1Y Return vs Nifty Z-Score]],Table2[1Y Return vs Nifty Z-Score])</f>
        <v>193</v>
      </c>
      <c r="AT144">
        <f>_xlfn.RANK.AVG(Table2[[#This Row],[6M Return vs Nifty Z-Score]],Table2[6M Return vs Nifty Z-Score])</f>
        <v>368</v>
      </c>
      <c r="AU144">
        <f>_xlfn.RANK.AVG(Table2[[#This Row],[Sharpe Ratio Z-Score]],Table2[Sharpe Ratio Z-Score])</f>
        <v>49</v>
      </c>
      <c r="AV144">
        <f>(Table2[[#This Row],[Rank 1Y]]+Table2[[#This Row],[Rank 6M]]+Table2[[#This Row],[Rank Sharpe]])/3</f>
        <v>203.33333333333334</v>
      </c>
    </row>
    <row r="145" spans="1:48" x14ac:dyDescent="0.3">
      <c r="A145" t="s">
        <v>476</v>
      </c>
      <c r="B145" t="s">
        <v>477</v>
      </c>
      <c r="C145" t="s">
        <v>3129</v>
      </c>
      <c r="D145" t="s">
        <v>143</v>
      </c>
      <c r="E145">
        <v>44908.6227</v>
      </c>
      <c r="F145">
        <v>226.45</v>
      </c>
      <c r="G145">
        <v>131.21294150385901</v>
      </c>
      <c r="H145">
        <f>(Table2[[#This Row],[1Y Return vs Nifty]]-AVERAGE(Table2[1Y Return vs Nifty]))/_xlfn.STDEV.P(Table2[1Y Return vs Nifty])</f>
        <v>1.7589124917047585</v>
      </c>
      <c r="I145">
        <v>-9.8412397927380706</v>
      </c>
      <c r="J145">
        <f>(Table2[[#This Row],[1M Return vs Nifty]]-AVERAGE(Table2[1M Return vs Nifty]))/_xlfn.STDEV.P(Table2[1M Return vs Nifty])</f>
        <v>-0.90368039108610787</v>
      </c>
      <c r="K145">
        <v>-3.3634939117984599</v>
      </c>
      <c r="L145">
        <f>(Table2[[#This Row],[6M Return vs Nifty]]-AVERAGE(Table2[6M Return vs Nifty]))/_xlfn.STDEV.P(Table2[6M Return vs Nifty])</f>
        <v>-0.418632687800641</v>
      </c>
      <c r="M145">
        <v>1.6487084986513301</v>
      </c>
      <c r="N145">
        <f>(Table2[[#This Row],[1W Return vs Nifty]]-AVERAGE(Table2[1W Return vs Nifty]))/_xlfn.STDEV.P(Table2[1W Return vs Nifty])</f>
        <v>0.22951164854897746</v>
      </c>
      <c r="O145">
        <v>238.86</v>
      </c>
      <c r="P145">
        <v>256.95712478376998</v>
      </c>
      <c r="Q145">
        <v>226.47515677033701</v>
      </c>
      <c r="R145">
        <v>28.5266924821521</v>
      </c>
      <c r="S145" s="1">
        <f>(Table2[[#This Row],[Close Price]]-Table2[[#This Row],[20D EMA]])/Table2[[#This Row],[20D EMA]]</f>
        <v>-5.1955120154065247E-2</v>
      </c>
      <c r="T145" s="1">
        <f>(Table2[[#This Row],[Close Price]]-Table2[[#This Row],[50D EMA]])/Table2[[#This Row],[50D EMA]]</f>
        <v>-0.11872457247271043</v>
      </c>
      <c r="U145" s="1">
        <f>(Table2[[#This Row],[Close Price]]-Table2[[#This Row],[200D EMA]])/Table2[[#This Row],[200D EMA]]</f>
        <v>-1.1107960226529738E-4</v>
      </c>
      <c r="V145">
        <v>0.43802253907675498</v>
      </c>
      <c r="W145">
        <v>225.41</v>
      </c>
      <c r="X145">
        <v>232.56</v>
      </c>
      <c r="Y145">
        <v>206.56</v>
      </c>
      <c r="Z145">
        <v>232.56</v>
      </c>
      <c r="AA145">
        <v>206.56</v>
      </c>
      <c r="AB145">
        <v>241.38</v>
      </c>
      <c r="AC145" s="1">
        <f>(Table2[[#This Row],[Close Price]]/Table2[[#This Row],[Day Low]])-1</f>
        <v>4.6138148263163981E-3</v>
      </c>
      <c r="AD145" s="1">
        <f>(Table2[[#This Row],[Day High]]/Table2[[#This Row],[Close Price]])-1</f>
        <v>2.6981673658644345E-2</v>
      </c>
      <c r="AE145" s="1">
        <f>(Table2[[#This Row],[Close Price]]/Table2[[#This Row],[Current Week Low]])-1</f>
        <v>9.6291634391944214E-2</v>
      </c>
      <c r="AF145" s="1">
        <f>(Table2[[#This Row],[Current Week High]]/Table2[[#This Row],[Close Price]])-1</f>
        <v>2.6981673658644345E-2</v>
      </c>
      <c r="AG145" s="1">
        <f>(Table2[[#This Row],[Close Price]]/Table2[[#This Row],[Current Month Low]])-1</f>
        <v>9.6291634391944214E-2</v>
      </c>
      <c r="AH145" s="1">
        <f>(Table2[[#This Row],[Current Month High]]/Table2[[#This Row],[Close Price]])-1</f>
        <v>6.5930669021859067E-2</v>
      </c>
      <c r="AI145">
        <v>56.193420181055401</v>
      </c>
      <c r="AJ145">
        <v>221.205673758865</v>
      </c>
      <c r="AK145" t="str">
        <f>IF(AND(Table2[[#This Row],[20D EMA]]&gt;Table2[[#This Row],[50D EMA]],Table2[[#This Row],[50D EMA]]&gt;Table2[[#This Row],[200D EMA]]),"Uptrend","Downtrend/NoTrend")</f>
        <v>Downtrend/NoTrend</v>
      </c>
      <c r="AL145">
        <v>-0.3</v>
      </c>
      <c r="AM145" t="s">
        <v>3189</v>
      </c>
      <c r="AN145">
        <v>-9.8000000000000007</v>
      </c>
      <c r="AO145" t="s">
        <v>3189</v>
      </c>
      <c r="AP145">
        <v>0.15836353865367001</v>
      </c>
      <c r="AQ145">
        <f>(Table2[[#This Row],[Sharpe Ratio]]-AVERAGE(Table2[Sharpe Ratio]))/_xlfn.STDEV.P(Table2[Sharpe Ratio])</f>
        <v>1.1308484922719839</v>
      </c>
      <c r="AR1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5">
        <f>_xlfn.RANK.AVG(Table2[[#This Row],[1Y Return vs Nifty Z-Score]],Table2[1Y Return vs Nifty Z-Score])</f>
        <v>49</v>
      </c>
      <c r="AT145">
        <f>_xlfn.RANK.AVG(Table2[[#This Row],[6M Return vs Nifty Z-Score]],Table2[6M Return vs Nifty Z-Score])</f>
        <v>465</v>
      </c>
      <c r="AU145">
        <f>_xlfn.RANK.AVG(Table2[[#This Row],[Sharpe Ratio Z-Score]],Table2[Sharpe Ratio Z-Score])</f>
        <v>96</v>
      </c>
      <c r="AV145">
        <f>(Table2[[#This Row],[Rank 1Y]]+Table2[[#This Row],[Rank 6M]]+Table2[[#This Row],[Rank Sharpe]])/3</f>
        <v>203.33333333333334</v>
      </c>
    </row>
    <row r="146" spans="1:48" x14ac:dyDescent="0.3">
      <c r="A146" t="s">
        <v>538</v>
      </c>
      <c r="B146" t="s">
        <v>539</v>
      </c>
      <c r="C146" t="s">
        <v>3141</v>
      </c>
      <c r="D146" t="s">
        <v>540</v>
      </c>
      <c r="E146">
        <v>38692.635760520003</v>
      </c>
      <c r="F146">
        <v>4394.95</v>
      </c>
      <c r="G146">
        <v>36.407105206478903</v>
      </c>
      <c r="H146">
        <f>(Table2[[#This Row],[1Y Return vs Nifty]]-AVERAGE(Table2[1Y Return vs Nifty]))/_xlfn.STDEV.P(Table2[1Y Return vs Nifty])</f>
        <v>0.16594053364145331</v>
      </c>
      <c r="I146">
        <v>-4.5862321460399498</v>
      </c>
      <c r="J146">
        <f>(Table2[[#This Row],[1M Return vs Nifty]]-AVERAGE(Table2[1M Return vs Nifty]))/_xlfn.STDEV.P(Table2[1M Return vs Nifty])</f>
        <v>-0.32911038148158578</v>
      </c>
      <c r="K146">
        <v>8.4386918570854501</v>
      </c>
      <c r="L146">
        <f>(Table2[[#This Row],[6M Return vs Nifty]]-AVERAGE(Table2[6M Return vs Nifty]))/_xlfn.STDEV.P(Table2[6M Return vs Nifty])</f>
        <v>-3.3273961981688673E-2</v>
      </c>
      <c r="M146">
        <v>2.0598760890521701</v>
      </c>
      <c r="N146">
        <f>(Table2[[#This Row],[1W Return vs Nifty]]-AVERAGE(Table2[1W Return vs Nifty]))/_xlfn.STDEV.P(Table2[1W Return vs Nifty])</f>
        <v>0.34329962385663099</v>
      </c>
      <c r="O146">
        <v>4306.59</v>
      </c>
      <c r="P146">
        <v>4341.28729527222</v>
      </c>
      <c r="Q146">
        <v>3896.80532799509</v>
      </c>
      <c r="R146">
        <v>46.581619560872497</v>
      </c>
      <c r="S146" s="1">
        <f>(Table2[[#This Row],[Close Price]]-Table2[[#This Row],[20D EMA]])/Table2[[#This Row],[20D EMA]]</f>
        <v>2.0517393111487203E-2</v>
      </c>
      <c r="T146" s="1">
        <f>(Table2[[#This Row],[Close Price]]-Table2[[#This Row],[50D EMA]])/Table2[[#This Row],[50D EMA]]</f>
        <v>1.2361012086488708E-2</v>
      </c>
      <c r="U146" s="1">
        <f>(Table2[[#This Row],[Close Price]]-Table2[[#This Row],[200D EMA]])/Table2[[#This Row],[200D EMA]]</f>
        <v>0.1278341179699643</v>
      </c>
      <c r="V146">
        <v>1.0908618982925999</v>
      </c>
      <c r="W146">
        <v>4175.8</v>
      </c>
      <c r="X146">
        <v>4411.45</v>
      </c>
      <c r="Y146">
        <v>4022.55</v>
      </c>
      <c r="Z146">
        <v>4411.45</v>
      </c>
      <c r="AA146">
        <v>4022.55</v>
      </c>
      <c r="AB146">
        <v>4411.45</v>
      </c>
      <c r="AC146" s="1">
        <f>(Table2[[#This Row],[Close Price]]/Table2[[#This Row],[Day Low]])-1</f>
        <v>5.2480961731883546E-2</v>
      </c>
      <c r="AD146" s="1">
        <f>(Table2[[#This Row],[Day High]]/Table2[[#This Row],[Close Price]])-1</f>
        <v>3.7543089227409787E-3</v>
      </c>
      <c r="AE146" s="1">
        <f>(Table2[[#This Row],[Close Price]]/Table2[[#This Row],[Current Week Low]])-1</f>
        <v>9.2578091011920272E-2</v>
      </c>
      <c r="AF146" s="1">
        <f>(Table2[[#This Row],[Current Week High]]/Table2[[#This Row],[Close Price]])-1</f>
        <v>3.7543089227409787E-3</v>
      </c>
      <c r="AG146" s="1">
        <f>(Table2[[#This Row],[Close Price]]/Table2[[#This Row],[Current Month Low]])-1</f>
        <v>9.2578091011920272E-2</v>
      </c>
      <c r="AH146" s="1">
        <f>(Table2[[#This Row],[Current Month High]]/Table2[[#This Row],[Close Price]])-1</f>
        <v>3.7543089227409787E-3</v>
      </c>
      <c r="AI146">
        <v>14.6702465329525</v>
      </c>
      <c r="AJ146">
        <v>89.347723062341103</v>
      </c>
      <c r="AK146" t="str">
        <f>IF(AND(Table2[[#This Row],[20D EMA]]&gt;Table2[[#This Row],[50D EMA]],Table2[[#This Row],[50D EMA]]&gt;Table2[[#This Row],[200D EMA]]),"Uptrend","Downtrend/NoTrend")</f>
        <v>Downtrend/NoTrend</v>
      </c>
      <c r="AL146">
        <v>-0.02</v>
      </c>
      <c r="AM146" t="s">
        <v>3189</v>
      </c>
      <c r="AN146">
        <v>2.57</v>
      </c>
      <c r="AO146" t="s">
        <v>3188</v>
      </c>
      <c r="AP146">
        <v>0.19692837115383999</v>
      </c>
      <c r="AQ146">
        <f>(Table2[[#This Row],[Sharpe Ratio]]-AVERAGE(Table2[Sharpe Ratio]))/_xlfn.STDEV.P(Table2[Sharpe Ratio])</f>
        <v>1.5804974035049371</v>
      </c>
      <c r="AR1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6">
        <f>_xlfn.RANK.AVG(Table2[[#This Row],[1Y Return vs Nifty Z-Score]],Table2[1Y Return vs Nifty Z-Score])</f>
        <v>250</v>
      </c>
      <c r="AT146">
        <f>_xlfn.RANK.AVG(Table2[[#This Row],[6M Return vs Nifty Z-Score]],Table2[6M Return vs Nifty Z-Score])</f>
        <v>321</v>
      </c>
      <c r="AU146">
        <f>_xlfn.RANK.AVG(Table2[[#This Row],[Sharpe Ratio Z-Score]],Table2[Sharpe Ratio Z-Score])</f>
        <v>39</v>
      </c>
      <c r="AV146">
        <f>(Table2[[#This Row],[Rank 1Y]]+Table2[[#This Row],[Rank 6M]]+Table2[[#This Row],[Rank Sharpe]])/3</f>
        <v>203.33333333333334</v>
      </c>
    </row>
    <row r="147" spans="1:48" x14ac:dyDescent="0.3">
      <c r="A147" t="s">
        <v>314</v>
      </c>
      <c r="B147" t="s">
        <v>315</v>
      </c>
      <c r="C147" t="s">
        <v>3127</v>
      </c>
      <c r="D147" t="s">
        <v>18</v>
      </c>
      <c r="E147">
        <v>86581.098216729995</v>
      </c>
      <c r="F147">
        <v>394.85</v>
      </c>
      <c r="G147">
        <v>107.27841522929199</v>
      </c>
      <c r="H147">
        <f>(Table2[[#This Row],[1Y Return vs Nifty]]-AVERAGE(Table2[1Y Return vs Nifty]))/_xlfn.STDEV.P(Table2[1Y Return vs Nifty])</f>
        <v>1.3567533981936739</v>
      </c>
      <c r="I147">
        <v>-9.5427854747461804</v>
      </c>
      <c r="J147">
        <f>(Table2[[#This Row],[1M Return vs Nifty]]-AVERAGE(Table2[1M Return vs Nifty]))/_xlfn.STDEV.P(Table2[1M Return vs Nifty])</f>
        <v>-0.87104810738945915</v>
      </c>
      <c r="K147">
        <v>18.747229488474801</v>
      </c>
      <c r="L147">
        <f>(Table2[[#This Row],[6M Return vs Nifty]]-AVERAGE(Table2[6M Return vs Nifty]))/_xlfn.STDEV.P(Table2[6M Return vs Nifty])</f>
        <v>0.30331495506130957</v>
      </c>
      <c r="M147">
        <v>-5.0497669464669999</v>
      </c>
      <c r="N147">
        <f>(Table2[[#This Row],[1W Return vs Nifty]]-AVERAGE(Table2[1W Return vs Nifty]))/_xlfn.STDEV.P(Table2[1W Return vs Nifty])</f>
        <v>-1.6242481718809039</v>
      </c>
      <c r="O147">
        <v>411.28</v>
      </c>
      <c r="P147">
        <v>401.93014539907801</v>
      </c>
      <c r="Q147">
        <v>344.02652928802303</v>
      </c>
      <c r="R147">
        <v>38.868885447571103</v>
      </c>
      <c r="S147" s="1">
        <f>(Table2[[#This Row],[Close Price]]-Table2[[#This Row],[20D EMA]])/Table2[[#This Row],[20D EMA]]</f>
        <v>-3.9948453608247302E-2</v>
      </c>
      <c r="T147" s="1">
        <f>(Table2[[#This Row],[Close Price]]-Table2[[#This Row],[50D EMA]])/Table2[[#This Row],[50D EMA]]</f>
        <v>-1.7615362968229437E-2</v>
      </c>
      <c r="U147" s="1">
        <f>(Table2[[#This Row],[Close Price]]-Table2[[#This Row],[200D EMA]])/Table2[[#This Row],[200D EMA]]</f>
        <v>0.14773125438075443</v>
      </c>
      <c r="V147">
        <v>0.870584284395307</v>
      </c>
      <c r="W147">
        <v>393.25</v>
      </c>
      <c r="X147">
        <v>413</v>
      </c>
      <c r="Y147">
        <v>381.5</v>
      </c>
      <c r="Z147">
        <v>413</v>
      </c>
      <c r="AA147">
        <v>381.5</v>
      </c>
      <c r="AB147">
        <v>446.05</v>
      </c>
      <c r="AC147" s="1">
        <f>(Table2[[#This Row],[Close Price]]/Table2[[#This Row],[Day Low]])-1</f>
        <v>4.0686586141132075E-3</v>
      </c>
      <c r="AD147" s="1">
        <f>(Table2[[#This Row],[Day High]]/Table2[[#This Row],[Close Price]])-1</f>
        <v>4.5966822844117905E-2</v>
      </c>
      <c r="AE147" s="1">
        <f>(Table2[[#This Row],[Close Price]]/Table2[[#This Row],[Current Week Low]])-1</f>
        <v>3.4993446920052573E-2</v>
      </c>
      <c r="AF147" s="1">
        <f>(Table2[[#This Row],[Current Week High]]/Table2[[#This Row],[Close Price]])-1</f>
        <v>4.5966822844117905E-2</v>
      </c>
      <c r="AG147" s="1">
        <f>(Table2[[#This Row],[Close Price]]/Table2[[#This Row],[Current Month Low]])-1</f>
        <v>3.4993446920052573E-2</v>
      </c>
      <c r="AH147" s="1">
        <f>(Table2[[#This Row],[Current Month High]]/Table2[[#This Row],[Close Price]])-1</f>
        <v>0.1296694947448398</v>
      </c>
      <c r="AI147">
        <v>15.7781435988349</v>
      </c>
      <c r="AJ147">
        <v>147.60660535117</v>
      </c>
      <c r="AK147" t="str">
        <f>IF(AND(Table2[[#This Row],[20D EMA]]&gt;Table2[[#This Row],[50D EMA]],Table2[[#This Row],[50D EMA]]&gt;Table2[[#This Row],[200D EMA]]),"Uptrend","Downtrend/NoTrend")</f>
        <v>Uptrend</v>
      </c>
      <c r="AL147">
        <v>0.15</v>
      </c>
      <c r="AM147" t="s">
        <v>3188</v>
      </c>
      <c r="AN147">
        <v>-0.98</v>
      </c>
      <c r="AO147" t="s">
        <v>3189</v>
      </c>
      <c r="AP147">
        <v>6.9663252701089001E-2</v>
      </c>
      <c r="AQ147">
        <f>(Table2[[#This Row],[Sharpe Ratio]]-AVERAGE(Table2[Sharpe Ratio]))/_xlfn.STDEV.P(Table2[Sharpe Ratio])</f>
        <v>9.6642340736024804E-2</v>
      </c>
      <c r="AR1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-0.73858558527935469</v>
      </c>
      <c r="AS147">
        <f>_xlfn.RANK.AVG(Table2[[#This Row],[1Y Return vs Nifty Z-Score]],Table2[1Y Return vs Nifty Z-Score])</f>
        <v>64</v>
      </c>
      <c r="AT147">
        <f>_xlfn.RANK.AVG(Table2[[#This Row],[6M Return vs Nifty Z-Score]],Table2[6M Return vs Nifty Z-Score])</f>
        <v>227</v>
      </c>
      <c r="AU147">
        <f>_xlfn.RANK.AVG(Table2[[#This Row],[Sharpe Ratio Z-Score]],Table2[Sharpe Ratio Z-Score])</f>
        <v>321</v>
      </c>
      <c r="AV147">
        <f>(Table2[[#This Row],[Rank 1Y]]+Table2[[#This Row],[Rank 6M]]+Table2[[#This Row],[Rank Sharpe]])/3</f>
        <v>204</v>
      </c>
    </row>
    <row r="148" spans="1:48" x14ac:dyDescent="0.3">
      <c r="A148" t="s">
        <v>809</v>
      </c>
      <c r="B148" t="s">
        <v>810</v>
      </c>
      <c r="C148" t="s">
        <v>3130</v>
      </c>
      <c r="D148" t="s">
        <v>728</v>
      </c>
      <c r="E148">
        <v>20160.486814296</v>
      </c>
      <c r="F148">
        <v>139.26</v>
      </c>
      <c r="G148">
        <v>64.983075514405598</v>
      </c>
      <c r="H148">
        <f>(Table2[[#This Row],[1Y Return vs Nifty]]-AVERAGE(Table2[1Y Return vs Nifty]))/_xlfn.STDEV.P(Table2[1Y Return vs Nifty])</f>
        <v>0.64608733844565058</v>
      </c>
      <c r="I148">
        <v>-8.6483075933201192</v>
      </c>
      <c r="J148">
        <f>(Table2[[#This Row],[1M Return vs Nifty]]-AVERAGE(Table2[1M Return vs Nifty]))/_xlfn.STDEV.P(Table2[1M Return vs Nifty])</f>
        <v>-0.77324802802231896</v>
      </c>
      <c r="K148">
        <v>33.1621442028529</v>
      </c>
      <c r="L148">
        <f>(Table2[[#This Row],[6M Return vs Nifty]]-AVERAGE(Table2[6M Return vs Nifty]))/_xlfn.STDEV.P(Table2[6M Return vs Nifty])</f>
        <v>0.77398312415308612</v>
      </c>
      <c r="M148">
        <v>-0.35941800644149902</v>
      </c>
      <c r="N148">
        <f>(Table2[[#This Row],[1W Return vs Nifty]]-AVERAGE(Table2[1W Return vs Nifty]))/_xlfn.STDEV.P(Table2[1W Return vs Nifty])</f>
        <v>-0.32622439317888891</v>
      </c>
      <c r="O148">
        <v>146.61000000000001</v>
      </c>
      <c r="P148">
        <v>142.726559839087</v>
      </c>
      <c r="Q148">
        <v>116.406657372089</v>
      </c>
      <c r="R148">
        <v>25.338488726989599</v>
      </c>
      <c r="S148" s="1">
        <f>(Table2[[#This Row],[Close Price]]-Table2[[#This Row],[20D EMA]])/Table2[[#This Row],[20D EMA]]</f>
        <v>-5.0133005934111054E-2</v>
      </c>
      <c r="T148" s="1">
        <f>(Table2[[#This Row],[Close Price]]-Table2[[#This Row],[50D EMA]])/Table2[[#This Row],[50D EMA]]</f>
        <v>-2.4288120185866499E-2</v>
      </c>
      <c r="U148" s="1">
        <f>(Table2[[#This Row],[Close Price]]-Table2[[#This Row],[200D EMA]])/Table2[[#This Row],[200D EMA]]</f>
        <v>0.19632333015852554</v>
      </c>
      <c r="V148">
        <v>0.57655836789030002</v>
      </c>
      <c r="W148">
        <v>138.63999999999999</v>
      </c>
      <c r="X148">
        <v>142.85</v>
      </c>
      <c r="Y148">
        <v>128.81</v>
      </c>
      <c r="Z148">
        <v>142.85</v>
      </c>
      <c r="AA148">
        <v>128.81</v>
      </c>
      <c r="AB148">
        <v>152.74</v>
      </c>
      <c r="AC148" s="1">
        <f>(Table2[[#This Row],[Close Price]]/Table2[[#This Row],[Day Low]])-1</f>
        <v>4.4720138488170136E-3</v>
      </c>
      <c r="AD148" s="1">
        <f>(Table2[[#This Row],[Day High]]/Table2[[#This Row],[Close Price]])-1</f>
        <v>2.5779118196179729E-2</v>
      </c>
      <c r="AE148" s="1">
        <f>(Table2[[#This Row],[Close Price]]/Table2[[#This Row],[Current Week Low]])-1</f>
        <v>8.1127241673782935E-2</v>
      </c>
      <c r="AF148" s="1">
        <f>(Table2[[#This Row],[Current Week High]]/Table2[[#This Row],[Close Price]])-1</f>
        <v>2.5779118196179729E-2</v>
      </c>
      <c r="AG148" s="1">
        <f>(Table2[[#This Row],[Close Price]]/Table2[[#This Row],[Current Month Low]])-1</f>
        <v>8.1127241673782935E-2</v>
      </c>
      <c r="AH148" s="1">
        <f>(Table2[[#This Row],[Current Month High]]/Table2[[#This Row],[Close Price]])-1</f>
        <v>9.6797357460864708E-2</v>
      </c>
      <c r="AI148">
        <v>22.791900043084802</v>
      </c>
      <c r="AJ148">
        <v>126.43902439024301</v>
      </c>
      <c r="AK148" t="str">
        <f>IF(AND(Table2[[#This Row],[20D EMA]]&gt;Table2[[#This Row],[50D EMA]],Table2[[#This Row],[50D EMA]]&gt;Table2[[#This Row],[200D EMA]]),"Uptrend","Downtrend/NoTrend")</f>
        <v>Uptrend</v>
      </c>
      <c r="AL148">
        <v>0.15</v>
      </c>
      <c r="AM148" t="s">
        <v>3188</v>
      </c>
      <c r="AN148">
        <v>-13.94</v>
      </c>
      <c r="AO148" t="s">
        <v>3189</v>
      </c>
      <c r="AP148">
        <v>6.2667131784365004E-2</v>
      </c>
      <c r="AQ148">
        <f>(Table2[[#This Row],[Sharpe Ratio]]-AVERAGE(Table2[Sharpe Ratio]))/_xlfn.STDEV.P(Table2[Sharpe Ratio])</f>
        <v>1.5070661329789322E-2</v>
      </c>
      <c r="AR1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0.33566870272731814</v>
      </c>
      <c r="AS148">
        <f>_xlfn.RANK.AVG(Table2[[#This Row],[1Y Return vs Nifty Z-Score]],Table2[1Y Return vs Nifty Z-Score])</f>
        <v>144</v>
      </c>
      <c r="AT148">
        <f>_xlfn.RANK.AVG(Table2[[#This Row],[6M Return vs Nifty Z-Score]],Table2[6M Return vs Nifty Z-Score])</f>
        <v>125</v>
      </c>
      <c r="AU148">
        <f>_xlfn.RANK.AVG(Table2[[#This Row],[Sharpe Ratio Z-Score]],Table2[Sharpe Ratio Z-Score])</f>
        <v>343</v>
      </c>
      <c r="AV148">
        <f>(Table2[[#This Row],[Rank 1Y]]+Table2[[#This Row],[Rank 6M]]+Table2[[#This Row],[Rank Sharpe]])/3</f>
        <v>204</v>
      </c>
    </row>
    <row r="149" spans="1:48" x14ac:dyDescent="0.3">
      <c r="A149" t="s">
        <v>894</v>
      </c>
      <c r="B149" t="s">
        <v>895</v>
      </c>
      <c r="C149" t="s">
        <v>3135</v>
      </c>
      <c r="D149" t="s">
        <v>788</v>
      </c>
      <c r="E149">
        <v>17327.214657320001</v>
      </c>
      <c r="F149">
        <v>926.6</v>
      </c>
      <c r="G149">
        <v>18.721769253099399</v>
      </c>
      <c r="H149">
        <f>(Table2[[#This Row],[1Y Return vs Nifty]]-AVERAGE(Table2[1Y Return vs Nifty]))/_xlfn.STDEV.P(Table2[1Y Return vs Nifty])</f>
        <v>-0.13121674425327093</v>
      </c>
      <c r="I149">
        <v>-4.6930813656609001</v>
      </c>
      <c r="J149">
        <f>(Table2[[#This Row],[1M Return vs Nifty]]-AVERAGE(Table2[1M Return vs Nifty]))/_xlfn.STDEV.P(Table2[1M Return vs Nifty])</f>
        <v>-0.34079302045594001</v>
      </c>
      <c r="K149">
        <v>24.134343902436498</v>
      </c>
      <c r="L149">
        <f>(Table2[[#This Row],[6M Return vs Nifty]]-AVERAGE(Table2[6M Return vs Nifty]))/_xlfn.STDEV.P(Table2[6M Return vs Nifty])</f>
        <v>0.47921216487124368</v>
      </c>
      <c r="M149">
        <v>-4.9181118218412303</v>
      </c>
      <c r="N149">
        <f>(Table2[[#This Row],[1W Return vs Nifty]]-AVERAGE(Table2[1W Return vs Nifty]))/_xlfn.STDEV.P(Table2[1W Return vs Nifty])</f>
        <v>-1.5878134663744736</v>
      </c>
      <c r="O149">
        <v>971.36</v>
      </c>
      <c r="P149">
        <v>951.22455839829399</v>
      </c>
      <c r="Q149">
        <v>818.71691225237498</v>
      </c>
      <c r="R149">
        <v>31.403428169896301</v>
      </c>
      <c r="S149" s="1">
        <f>(Table2[[#This Row],[Close Price]]-Table2[[#This Row],[20D EMA]])/Table2[[#This Row],[20D EMA]]</f>
        <v>-4.6079723274584081E-2</v>
      </c>
      <c r="T149" s="1">
        <f>(Table2[[#This Row],[Close Price]]-Table2[[#This Row],[50D EMA]])/Table2[[#This Row],[50D EMA]]</f>
        <v>-2.5887218933621399E-2</v>
      </c>
      <c r="U149" s="1">
        <f>(Table2[[#This Row],[Close Price]]-Table2[[#This Row],[200D EMA]])/Table2[[#This Row],[200D EMA]]</f>
        <v>0.13177092855066044</v>
      </c>
      <c r="V149">
        <v>0.55032633364669203</v>
      </c>
      <c r="W149">
        <v>903.55</v>
      </c>
      <c r="X149">
        <v>934</v>
      </c>
      <c r="Y149">
        <v>874.25</v>
      </c>
      <c r="Z149">
        <v>984</v>
      </c>
      <c r="AA149">
        <v>874.25</v>
      </c>
      <c r="AB149">
        <v>1018.95</v>
      </c>
      <c r="AC149" s="1">
        <f>(Table2[[#This Row],[Close Price]]/Table2[[#This Row],[Day Low]])-1</f>
        <v>2.5510486414697553E-2</v>
      </c>
      <c r="AD149" s="1">
        <f>(Table2[[#This Row],[Day High]]/Table2[[#This Row],[Close Price]])-1</f>
        <v>7.9861860565508813E-3</v>
      </c>
      <c r="AE149" s="1">
        <f>(Table2[[#This Row],[Close Price]]/Table2[[#This Row],[Current Week Low]])-1</f>
        <v>5.9879897054618381E-2</v>
      </c>
      <c r="AF149" s="1">
        <f>(Table2[[#This Row],[Current Week High]]/Table2[[#This Row],[Close Price]])-1</f>
        <v>6.1946902654867131E-2</v>
      </c>
      <c r="AG149" s="1">
        <f>(Table2[[#This Row],[Close Price]]/Table2[[#This Row],[Current Month Low]])-1</f>
        <v>5.9879897054618381E-2</v>
      </c>
      <c r="AH149" s="1">
        <f>(Table2[[#This Row],[Current Month High]]/Table2[[#This Row],[Close Price]])-1</f>
        <v>9.9665443557090505E-2</v>
      </c>
      <c r="AI149">
        <v>12.0979926613425</v>
      </c>
      <c r="AJ149">
        <v>58.800342759211603</v>
      </c>
      <c r="AK149" t="str">
        <f>IF(AND(Table2[[#This Row],[20D EMA]]&gt;Table2[[#This Row],[50D EMA]],Table2[[#This Row],[50D EMA]]&gt;Table2[[#This Row],[200D EMA]]),"Uptrend","Downtrend/NoTrend")</f>
        <v>Uptrend</v>
      </c>
      <c r="AL149">
        <v>-0.01</v>
      </c>
      <c r="AM149" t="s">
        <v>3189</v>
      </c>
      <c r="AN149">
        <v>-8.2799999999999994</v>
      </c>
      <c r="AO149" t="s">
        <v>3189</v>
      </c>
      <c r="AP149">
        <v>0.16354372717339599</v>
      </c>
      <c r="AQ149">
        <f>(Table2[[#This Row],[Sharpe Ratio]]-AVERAGE(Table2[Sharpe Ratio]))/_xlfn.STDEV.P(Table2[Sharpe Ratio])</f>
        <v>1.1912472021034337</v>
      </c>
      <c r="AR1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-0.38936386410900714</v>
      </c>
      <c r="AS149">
        <f>_xlfn.RANK.AVG(Table2[[#This Row],[1Y Return vs Nifty Z-Score]],Table2[1Y Return vs Nifty Z-Score])</f>
        <v>343</v>
      </c>
      <c r="AT149">
        <f>_xlfn.RANK.AVG(Table2[[#This Row],[6M Return vs Nifty Z-Score]],Table2[6M Return vs Nifty Z-Score])</f>
        <v>183</v>
      </c>
      <c r="AU149">
        <f>_xlfn.RANK.AVG(Table2[[#This Row],[Sharpe Ratio Z-Score]],Table2[Sharpe Ratio Z-Score])</f>
        <v>89</v>
      </c>
      <c r="AV149">
        <f>(Table2[[#This Row],[Rank 1Y]]+Table2[[#This Row],[Rank 6M]]+Table2[[#This Row],[Rank Sharpe]])/3</f>
        <v>205</v>
      </c>
    </row>
    <row r="150" spans="1:48" x14ac:dyDescent="0.3">
      <c r="A150" t="s">
        <v>1005</v>
      </c>
      <c r="B150" t="s">
        <v>1006</v>
      </c>
      <c r="C150" t="s">
        <v>3133</v>
      </c>
      <c r="D150" t="s">
        <v>51</v>
      </c>
      <c r="E150">
        <v>14111.014510879901</v>
      </c>
      <c r="F150">
        <v>1201.7</v>
      </c>
      <c r="G150">
        <v>64.672178689717896</v>
      </c>
      <c r="H150">
        <f>(Table2[[#This Row],[1Y Return vs Nifty]]-AVERAGE(Table2[1Y Return vs Nifty]))/_xlfn.STDEV.P(Table2[1Y Return vs Nifty])</f>
        <v>0.64086350473540343</v>
      </c>
      <c r="I150">
        <v>2.6636107828639499</v>
      </c>
      <c r="J150">
        <f>(Table2[[#This Row],[1M Return vs Nifty]]-AVERAGE(Table2[1M Return vs Nifty]))/_xlfn.STDEV.P(Table2[1M Return vs Nifty])</f>
        <v>0.46357016274348783</v>
      </c>
      <c r="K150">
        <v>37.425154956644597</v>
      </c>
      <c r="L150">
        <f>(Table2[[#This Row],[6M Return vs Nifty]]-AVERAGE(Table2[6M Return vs Nifty]))/_xlfn.STDEV.P(Table2[6M Return vs Nifty])</f>
        <v>0.91317669595440609</v>
      </c>
      <c r="M150">
        <v>12.9446844536828</v>
      </c>
      <c r="N150">
        <f>(Table2[[#This Row],[1W Return vs Nifty]]-AVERAGE(Table2[1W Return vs Nifty]))/_xlfn.STDEV.P(Table2[1W Return vs Nifty])</f>
        <v>3.3556000442659353</v>
      </c>
      <c r="O150">
        <v>1139.8900000000001</v>
      </c>
      <c r="P150">
        <v>1081.2277212470599</v>
      </c>
      <c r="Q150">
        <v>896.68347177396595</v>
      </c>
      <c r="R150">
        <v>56.645727568012802</v>
      </c>
      <c r="S150" s="1">
        <f>(Table2[[#This Row],[Close Price]]-Table2[[#This Row],[20D EMA]])/Table2[[#This Row],[20D EMA]]</f>
        <v>5.4224530437147395E-2</v>
      </c>
      <c r="T150" s="1">
        <f>(Table2[[#This Row],[Close Price]]-Table2[[#This Row],[50D EMA]])/Table2[[#This Row],[50D EMA]]</f>
        <v>0.11142174436111439</v>
      </c>
      <c r="U150" s="1">
        <f>(Table2[[#This Row],[Close Price]]-Table2[[#This Row],[200D EMA]])/Table2[[#This Row],[200D EMA]]</f>
        <v>0.34016075664091422</v>
      </c>
      <c r="V150">
        <v>0.905678616130283</v>
      </c>
      <c r="W150">
        <v>1185</v>
      </c>
      <c r="X150">
        <v>1223.05</v>
      </c>
      <c r="Y150">
        <v>1110</v>
      </c>
      <c r="Z150">
        <v>1223.05</v>
      </c>
      <c r="AA150">
        <v>1054.05</v>
      </c>
      <c r="AB150">
        <v>1223.05</v>
      </c>
      <c r="AC150" s="1">
        <f>(Table2[[#This Row],[Close Price]]/Table2[[#This Row],[Day Low]])-1</f>
        <v>1.4092827004219544E-2</v>
      </c>
      <c r="AD150" s="1">
        <f>(Table2[[#This Row],[Day High]]/Table2[[#This Row],[Close Price]])-1</f>
        <v>1.7766497461928932E-2</v>
      </c>
      <c r="AE150" s="1">
        <f>(Table2[[#This Row],[Close Price]]/Table2[[#This Row],[Current Week Low]])-1</f>
        <v>8.2612612612612546E-2</v>
      </c>
      <c r="AF150" s="1">
        <f>(Table2[[#This Row],[Current Week High]]/Table2[[#This Row],[Close Price]])-1</f>
        <v>1.7766497461928932E-2</v>
      </c>
      <c r="AG150" s="1">
        <f>(Table2[[#This Row],[Close Price]]/Table2[[#This Row],[Current Month Low]])-1</f>
        <v>0.14007874389260477</v>
      </c>
      <c r="AH150" s="1">
        <f>(Table2[[#This Row],[Current Month High]]/Table2[[#This Row],[Close Price]])-1</f>
        <v>1.7766497461928932E-2</v>
      </c>
      <c r="AI150">
        <v>11.100940334525999</v>
      </c>
      <c r="AJ150">
        <v>96.613219895287898</v>
      </c>
      <c r="AK150" t="str">
        <f>IF(AND(Table2[[#This Row],[20D EMA]]&gt;Table2[[#This Row],[50D EMA]],Table2[[#This Row],[50D EMA]]&gt;Table2[[#This Row],[200D EMA]]),"Uptrend","Downtrend/NoTrend")</f>
        <v>Uptrend</v>
      </c>
      <c r="AL150">
        <v>0.23</v>
      </c>
      <c r="AM150" t="s">
        <v>3188</v>
      </c>
      <c r="AN150">
        <v>4.33</v>
      </c>
      <c r="AO150" t="s">
        <v>3188</v>
      </c>
      <c r="AP150">
        <v>5.0858865367352998E-2</v>
      </c>
      <c r="AQ150">
        <f>(Table2[[#This Row],[Sharpe Ratio]]-AVERAGE(Table2[Sharpe Ratio]))/_xlfn.STDEV.P(Table2[Sharpe Ratio])</f>
        <v>-0.12260850888143077</v>
      </c>
      <c r="AR1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5.250601898817802</v>
      </c>
      <c r="AS150">
        <f>_xlfn.RANK.AVG(Table2[[#This Row],[1Y Return vs Nifty Z-Score]],Table2[1Y Return vs Nifty Z-Score])</f>
        <v>145</v>
      </c>
      <c r="AT150">
        <f>_xlfn.RANK.AVG(Table2[[#This Row],[6M Return vs Nifty Z-Score]],Table2[6M Return vs Nifty Z-Score])</f>
        <v>102</v>
      </c>
      <c r="AU150">
        <f>_xlfn.RANK.AVG(Table2[[#This Row],[Sharpe Ratio Z-Score]],Table2[Sharpe Ratio Z-Score])</f>
        <v>371</v>
      </c>
      <c r="AV150">
        <f>(Table2[[#This Row],[Rank 1Y]]+Table2[[#This Row],[Rank 6M]]+Table2[[#This Row],[Rank Sharpe]])/3</f>
        <v>206</v>
      </c>
    </row>
    <row r="151" spans="1:48" x14ac:dyDescent="0.3">
      <c r="A151" t="s">
        <v>924</v>
      </c>
      <c r="B151" t="s">
        <v>925</v>
      </c>
      <c r="C151" t="s">
        <v>3129</v>
      </c>
      <c r="D151" t="s">
        <v>227</v>
      </c>
      <c r="E151">
        <v>16232.4019112649</v>
      </c>
      <c r="F151">
        <v>4126.8999999999996</v>
      </c>
      <c r="G151">
        <v>90.311467317587102</v>
      </c>
      <c r="H151">
        <f>(Table2[[#This Row],[1Y Return vs Nifty]]-AVERAGE(Table2[1Y Return vs Nifty]))/_xlfn.STDEV.P(Table2[1Y Return vs Nifty])</f>
        <v>1.0716668118311259</v>
      </c>
      <c r="I151">
        <v>1.45066863433909</v>
      </c>
      <c r="J151">
        <f>(Table2[[#This Row],[1M Return vs Nifty]]-AVERAGE(Table2[1M Return vs Nifty]))/_xlfn.STDEV.P(Table2[1M Return vs Nifty])</f>
        <v>0.33094995954253642</v>
      </c>
      <c r="K151">
        <v>-8.98515763666739</v>
      </c>
      <c r="L151">
        <f>(Table2[[#This Row],[6M Return vs Nifty]]-AVERAGE(Table2[6M Return vs Nifty]))/_xlfn.STDEV.P(Table2[6M Return vs Nifty])</f>
        <v>-0.60218827762279481</v>
      </c>
      <c r="M151">
        <v>6.4880890417954804</v>
      </c>
      <c r="N151">
        <f>(Table2[[#This Row],[1W Return vs Nifty]]-AVERAGE(Table2[1W Return vs Nifty]))/_xlfn.STDEV.P(Table2[1W Return vs Nifty])</f>
        <v>1.568778960962375</v>
      </c>
      <c r="O151">
        <v>3914.58</v>
      </c>
      <c r="P151">
        <v>3864.48906683525</v>
      </c>
      <c r="Q151">
        <v>3483.2291821049898</v>
      </c>
      <c r="R151">
        <v>53.107875091949303</v>
      </c>
      <c r="S151" s="1">
        <f>(Table2[[#This Row],[Close Price]]-Table2[[#This Row],[20D EMA]])/Table2[[#This Row],[20D EMA]]</f>
        <v>5.4238257999580979E-2</v>
      </c>
      <c r="T151" s="1">
        <f>(Table2[[#This Row],[Close Price]]-Table2[[#This Row],[50D EMA]])/Table2[[#This Row],[50D EMA]]</f>
        <v>6.7903137679115252E-2</v>
      </c>
      <c r="U151" s="1">
        <f>(Table2[[#This Row],[Close Price]]-Table2[[#This Row],[200D EMA]])/Table2[[#This Row],[200D EMA]]</f>
        <v>0.18479140597519506</v>
      </c>
      <c r="V151">
        <v>1.18758559718977</v>
      </c>
      <c r="W151">
        <v>3960</v>
      </c>
      <c r="X151">
        <v>4168</v>
      </c>
      <c r="Y151">
        <v>3820.05</v>
      </c>
      <c r="Z151">
        <v>4168</v>
      </c>
      <c r="AA151">
        <v>3806</v>
      </c>
      <c r="AB151">
        <v>4168</v>
      </c>
      <c r="AC151" s="1">
        <f>(Table2[[#This Row],[Close Price]]/Table2[[#This Row],[Day Low]])-1</f>
        <v>4.2146464646464654E-2</v>
      </c>
      <c r="AD151" s="1">
        <f>(Table2[[#This Row],[Day High]]/Table2[[#This Row],[Close Price]])-1</f>
        <v>9.9590491652330471E-3</v>
      </c>
      <c r="AE151" s="1">
        <f>(Table2[[#This Row],[Close Price]]/Table2[[#This Row],[Current Week Low]])-1</f>
        <v>8.0326173741181339E-2</v>
      </c>
      <c r="AF151" s="1">
        <f>(Table2[[#This Row],[Current Week High]]/Table2[[#This Row],[Close Price]])-1</f>
        <v>9.9590491652330471E-3</v>
      </c>
      <c r="AG151" s="1">
        <f>(Table2[[#This Row],[Close Price]]/Table2[[#This Row],[Current Month Low]])-1</f>
        <v>8.4314240672622054E-2</v>
      </c>
      <c r="AH151" s="1">
        <f>(Table2[[#This Row],[Current Month High]]/Table2[[#This Row],[Close Price]])-1</f>
        <v>9.9590491652330471E-3</v>
      </c>
      <c r="AI151">
        <v>4.1932200925634202</v>
      </c>
      <c r="AJ151">
        <v>137.19179263175999</v>
      </c>
      <c r="AK151" t="str">
        <f>IF(AND(Table2[[#This Row],[20D EMA]]&gt;Table2[[#This Row],[50D EMA]],Table2[[#This Row],[50D EMA]]&gt;Table2[[#This Row],[200D EMA]]),"Uptrend","Downtrend/NoTrend")</f>
        <v>Uptrend</v>
      </c>
      <c r="AL151">
        <v>0.09</v>
      </c>
      <c r="AM151" t="s">
        <v>3188</v>
      </c>
      <c r="AN151">
        <v>5.83</v>
      </c>
      <c r="AO151" t="s">
        <v>3188</v>
      </c>
      <c r="AP151">
        <v>0.26480874187056702</v>
      </c>
      <c r="AQ151">
        <f>(Table2[[#This Row],[Sharpe Ratio]]-AVERAGE(Table2[Sharpe Ratio]))/_xlfn.STDEV.P(Table2[Sharpe Ratio])</f>
        <v>2.3719525404287403</v>
      </c>
      <c r="AR1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4.7411599951419827</v>
      </c>
      <c r="AS151">
        <f>_xlfn.RANK.AVG(Table2[[#This Row],[1Y Return vs Nifty Z-Score]],Table2[1Y Return vs Nifty Z-Score])</f>
        <v>92</v>
      </c>
      <c r="AT151">
        <f>_xlfn.RANK.AVG(Table2[[#This Row],[6M Return vs Nifty Z-Score]],Table2[6M Return vs Nifty Z-Score])</f>
        <v>522</v>
      </c>
      <c r="AU151">
        <f>_xlfn.RANK.AVG(Table2[[#This Row],[Sharpe Ratio Z-Score]],Table2[Sharpe Ratio Z-Score])</f>
        <v>5</v>
      </c>
      <c r="AV151">
        <f>(Table2[[#This Row],[Rank 1Y]]+Table2[[#This Row],[Rank 6M]]+Table2[[#This Row],[Rank Sharpe]])/3</f>
        <v>206.33333333333334</v>
      </c>
    </row>
    <row r="152" spans="1:48" x14ac:dyDescent="0.3">
      <c r="A152" t="s">
        <v>1201</v>
      </c>
      <c r="B152" t="s">
        <v>1202</v>
      </c>
      <c r="C152" t="s">
        <v>3133</v>
      </c>
      <c r="D152" t="s">
        <v>284</v>
      </c>
      <c r="E152">
        <v>10151.3949484</v>
      </c>
      <c r="F152">
        <v>985.35</v>
      </c>
      <c r="G152">
        <v>68.019059706378698</v>
      </c>
      <c r="H152">
        <f>(Table2[[#This Row],[1Y Return vs Nifty]]-AVERAGE(Table2[1Y Return vs Nifty]))/_xlfn.STDEV.P(Table2[1Y Return vs Nifty])</f>
        <v>0.69709936335693001</v>
      </c>
      <c r="I152">
        <v>3.5153659355790601</v>
      </c>
      <c r="J152">
        <f>(Table2[[#This Row],[1M Return vs Nifty]]-AVERAGE(Table2[1M Return vs Nifty]))/_xlfn.STDEV.P(Table2[1M Return vs Nifty])</f>
        <v>0.55669904079254695</v>
      </c>
      <c r="K152">
        <v>36.407744205615003</v>
      </c>
      <c r="L152">
        <f>(Table2[[#This Row],[6M Return vs Nifty]]-AVERAGE(Table2[6M Return vs Nifty]))/_xlfn.STDEV.P(Table2[6M Return vs Nifty])</f>
        <v>0.87995673836952026</v>
      </c>
      <c r="M152">
        <v>3.8228995668271799</v>
      </c>
      <c r="N152">
        <f>(Table2[[#This Row],[1W Return vs Nifty]]-AVERAGE(Table2[1W Return vs Nifty]))/_xlfn.STDEV.P(Table2[1W Return vs Nifty])</f>
        <v>0.83120498565886913</v>
      </c>
      <c r="O152">
        <v>938.2</v>
      </c>
      <c r="P152">
        <v>896.26434788935205</v>
      </c>
      <c r="Q152">
        <v>762.73740378388402</v>
      </c>
      <c r="R152">
        <v>71.389289568210202</v>
      </c>
      <c r="S152" s="1">
        <f>(Table2[[#This Row],[Close Price]]-Table2[[#This Row],[20D EMA]])/Table2[[#This Row],[20D EMA]]</f>
        <v>5.0255808995949662E-2</v>
      </c>
      <c r="T152" s="1">
        <f>(Table2[[#This Row],[Close Price]]-Table2[[#This Row],[50D EMA]])/Table2[[#This Row],[50D EMA]]</f>
        <v>9.9396625917832451E-2</v>
      </c>
      <c r="U152" s="1">
        <f>(Table2[[#This Row],[Close Price]]-Table2[[#This Row],[200D EMA]])/Table2[[#This Row],[200D EMA]]</f>
        <v>0.29186007544897014</v>
      </c>
      <c r="V152">
        <v>1.4905464831769599</v>
      </c>
      <c r="W152">
        <v>949</v>
      </c>
      <c r="X152">
        <v>997.5</v>
      </c>
      <c r="Y152">
        <v>946.5</v>
      </c>
      <c r="Z152">
        <v>1011.3</v>
      </c>
      <c r="AA152">
        <v>924.05</v>
      </c>
      <c r="AB152">
        <v>1011.3</v>
      </c>
      <c r="AC152" s="1">
        <f>(Table2[[#This Row],[Close Price]]/Table2[[#This Row],[Day Low]])-1</f>
        <v>3.8303477344573178E-2</v>
      </c>
      <c r="AD152" s="1">
        <f>(Table2[[#This Row],[Day High]]/Table2[[#This Row],[Close Price]])-1</f>
        <v>1.2330643933627705E-2</v>
      </c>
      <c r="AE152" s="1">
        <f>(Table2[[#This Row],[Close Price]]/Table2[[#This Row],[Current Week Low]])-1</f>
        <v>4.104595879556272E-2</v>
      </c>
      <c r="AF152" s="1">
        <f>(Table2[[#This Row],[Current Week High]]/Table2[[#This Row],[Close Price]])-1</f>
        <v>2.6335819759476298E-2</v>
      </c>
      <c r="AG152" s="1">
        <f>(Table2[[#This Row],[Close Price]]/Table2[[#This Row],[Current Month Low]])-1</f>
        <v>6.6338401601645058E-2</v>
      </c>
      <c r="AH152" s="1">
        <f>(Table2[[#This Row],[Current Month High]]/Table2[[#This Row],[Close Price]])-1</f>
        <v>2.6335819759476298E-2</v>
      </c>
      <c r="AI152">
        <v>2.63358197594762</v>
      </c>
      <c r="AJ152">
        <v>101.978067028799</v>
      </c>
      <c r="AK152" t="str">
        <f>IF(AND(Table2[[#This Row],[20D EMA]]&gt;Table2[[#This Row],[50D EMA]],Table2[[#This Row],[50D EMA]]&gt;Table2[[#This Row],[200D EMA]]),"Uptrend","Downtrend/NoTrend")</f>
        <v>Uptrend</v>
      </c>
      <c r="AL152">
        <v>0.12</v>
      </c>
      <c r="AM152" t="s">
        <v>3188</v>
      </c>
      <c r="AN152">
        <v>9.8800000000000008</v>
      </c>
      <c r="AO152" t="s">
        <v>3188</v>
      </c>
      <c r="AP152">
        <v>4.7957073555075003E-2</v>
      </c>
      <c r="AQ152">
        <f>(Table2[[#This Row],[Sharpe Ratio]]-AVERAGE(Table2[Sharpe Ratio]))/_xlfn.STDEV.P(Table2[Sharpe Ratio])</f>
        <v>-0.15644211956831106</v>
      </c>
      <c r="AR1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2.8085180086095556</v>
      </c>
      <c r="AS152">
        <f>_xlfn.RANK.AVG(Table2[[#This Row],[1Y Return vs Nifty Z-Score]],Table2[1Y Return vs Nifty Z-Score])</f>
        <v>135</v>
      </c>
      <c r="AT152">
        <f>_xlfn.RANK.AVG(Table2[[#This Row],[6M Return vs Nifty Z-Score]],Table2[6M Return vs Nifty Z-Score])</f>
        <v>111</v>
      </c>
      <c r="AU152">
        <f>_xlfn.RANK.AVG(Table2[[#This Row],[Sharpe Ratio Z-Score]],Table2[Sharpe Ratio Z-Score])</f>
        <v>379</v>
      </c>
      <c r="AV152">
        <f>(Table2[[#This Row],[Rank 1Y]]+Table2[[#This Row],[Rank 6M]]+Table2[[#This Row],[Rank Sharpe]])/3</f>
        <v>208.33333333333334</v>
      </c>
    </row>
    <row r="153" spans="1:48" x14ac:dyDescent="0.3">
      <c r="A153" t="s">
        <v>880</v>
      </c>
      <c r="B153" t="s">
        <v>881</v>
      </c>
      <c r="C153" t="s">
        <v>3140</v>
      </c>
      <c r="D153" t="s">
        <v>439</v>
      </c>
      <c r="E153">
        <v>17609.615473545</v>
      </c>
      <c r="F153">
        <v>1294.2</v>
      </c>
      <c r="G153">
        <v>24.6134478993926</v>
      </c>
      <c r="H153">
        <f>(Table2[[#This Row],[1Y Return vs Nifty]]-AVERAGE(Table2[1Y Return vs Nifty]))/_xlfn.STDEV.P(Table2[1Y Return vs Nifty])</f>
        <v>-3.2222006840414021E-2</v>
      </c>
      <c r="I153">
        <v>-0.82281458774868199</v>
      </c>
      <c r="J153">
        <f>(Table2[[#This Row],[1M Return vs Nifty]]-AVERAGE(Table2[1M Return vs Nifty]))/_xlfn.STDEV.P(Table2[1M Return vs Nifty])</f>
        <v>8.2372723394942476E-2</v>
      </c>
      <c r="K153">
        <v>20.614614633290302</v>
      </c>
      <c r="L153">
        <f>(Table2[[#This Row],[6M Return vs Nifty]]-AVERAGE(Table2[6M Return vs Nifty]))/_xlfn.STDEV.P(Table2[6M Return vs Nifty])</f>
        <v>0.36428782687600159</v>
      </c>
      <c r="M153">
        <v>10.5279211633339</v>
      </c>
      <c r="N153">
        <f>(Table2[[#This Row],[1W Return vs Nifty]]-AVERAGE(Table2[1W Return vs Nifty]))/_xlfn.STDEV.P(Table2[1W Return vs Nifty])</f>
        <v>2.6867764112101953</v>
      </c>
      <c r="O153">
        <v>1246.5</v>
      </c>
      <c r="P153">
        <v>1263.4109766039501</v>
      </c>
      <c r="Q153">
        <v>1130.96458902481</v>
      </c>
      <c r="R153">
        <v>51.794153703148098</v>
      </c>
      <c r="S153" s="1">
        <f>(Table2[[#This Row],[Close Price]]-Table2[[#This Row],[20D EMA]])/Table2[[#This Row],[20D EMA]]</f>
        <v>3.826714801444047E-2</v>
      </c>
      <c r="T153" s="1">
        <f>(Table2[[#This Row],[Close Price]]-Table2[[#This Row],[50D EMA]])/Table2[[#This Row],[50D EMA]]</f>
        <v>2.4369760882409691E-2</v>
      </c>
      <c r="U153" s="1">
        <f>(Table2[[#This Row],[Close Price]]-Table2[[#This Row],[200D EMA]])/Table2[[#This Row],[200D EMA]]</f>
        <v>0.14433291064925563</v>
      </c>
      <c r="V153">
        <v>0.406628519999367</v>
      </c>
      <c r="W153">
        <v>1274.3</v>
      </c>
      <c r="X153">
        <v>1302</v>
      </c>
      <c r="Y153">
        <v>1178.0999999999999</v>
      </c>
      <c r="Z153">
        <v>1302</v>
      </c>
      <c r="AA153">
        <v>1175.4000000000001</v>
      </c>
      <c r="AB153">
        <v>1302</v>
      </c>
      <c r="AC153" s="1">
        <f>(Table2[[#This Row],[Close Price]]/Table2[[#This Row],[Day Low]])-1</f>
        <v>1.561641685631332E-2</v>
      </c>
      <c r="AD153" s="1">
        <f>(Table2[[#This Row],[Day High]]/Table2[[#This Row],[Close Price]])-1</f>
        <v>6.026889197960017E-3</v>
      </c>
      <c r="AE153" s="1">
        <f>(Table2[[#This Row],[Close Price]]/Table2[[#This Row],[Current Week Low]])-1</f>
        <v>9.8548510313216209E-2</v>
      </c>
      <c r="AF153" s="1">
        <f>(Table2[[#This Row],[Current Week High]]/Table2[[#This Row],[Close Price]])-1</f>
        <v>6.026889197960017E-3</v>
      </c>
      <c r="AG153" s="1">
        <f>(Table2[[#This Row],[Close Price]]/Table2[[#This Row],[Current Month Low]])-1</f>
        <v>0.10107197549770297</v>
      </c>
      <c r="AH153" s="1">
        <f>(Table2[[#This Row],[Current Month High]]/Table2[[#This Row],[Close Price]])-1</f>
        <v>6.026889197960017E-3</v>
      </c>
      <c r="AI153">
        <v>19.2783186524494</v>
      </c>
      <c r="AJ153">
        <v>77.896907216494796</v>
      </c>
      <c r="AK153" t="str">
        <f>IF(AND(Table2[[#This Row],[20D EMA]]&gt;Table2[[#This Row],[50D EMA]],Table2[[#This Row],[50D EMA]]&gt;Table2[[#This Row],[200D EMA]]),"Uptrend","Downtrend/NoTrend")</f>
        <v>Downtrend/NoTrend</v>
      </c>
      <c r="AL153">
        <v>-0.05</v>
      </c>
      <c r="AM153" t="s">
        <v>3189</v>
      </c>
      <c r="AN153">
        <v>5.76</v>
      </c>
      <c r="AO153" t="s">
        <v>3188</v>
      </c>
      <c r="AP153">
        <v>0.148717584201463</v>
      </c>
      <c r="AQ153">
        <f>(Table2[[#This Row],[Sharpe Ratio]]-AVERAGE(Table2[Sharpe Ratio]))/_xlfn.STDEV.P(Table2[Sharpe Ratio])</f>
        <v>1.018380924385661</v>
      </c>
      <c r="AR1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3">
        <f>_xlfn.RANK.AVG(Table2[[#This Row],[1Y Return vs Nifty Z-Score]],Table2[1Y Return vs Nifty Z-Score])</f>
        <v>305</v>
      </c>
      <c r="AT153">
        <f>_xlfn.RANK.AVG(Table2[[#This Row],[6M Return vs Nifty Z-Score]],Table2[6M Return vs Nifty Z-Score])</f>
        <v>213</v>
      </c>
      <c r="AU153">
        <f>_xlfn.RANK.AVG(Table2[[#This Row],[Sharpe Ratio Z-Score]],Table2[Sharpe Ratio Z-Score])</f>
        <v>108</v>
      </c>
      <c r="AV153">
        <f>(Table2[[#This Row],[Rank 1Y]]+Table2[[#This Row],[Rank 6M]]+Table2[[#This Row],[Rank Sharpe]])/3</f>
        <v>208.66666666666666</v>
      </c>
    </row>
    <row r="154" spans="1:48" x14ac:dyDescent="0.3">
      <c r="A154" t="s">
        <v>782</v>
      </c>
      <c r="B154" t="s">
        <v>783</v>
      </c>
      <c r="C154" t="s">
        <v>3141</v>
      </c>
      <c r="D154" t="s">
        <v>117</v>
      </c>
      <c r="E154">
        <v>20922.6843656399</v>
      </c>
      <c r="F154">
        <v>13535.15</v>
      </c>
      <c r="G154">
        <v>122.94478802924201</v>
      </c>
      <c r="H154">
        <f>(Table2[[#This Row],[1Y Return vs Nifty]]-AVERAGE(Table2[1Y Return vs Nifty]))/_xlfn.STDEV.P(Table2[1Y Return vs Nifty])</f>
        <v>1.6199871138544442</v>
      </c>
      <c r="I154">
        <v>-3.5144455896186702</v>
      </c>
      <c r="J154">
        <f>(Table2[[#This Row],[1M Return vs Nifty]]-AVERAGE(Table2[1M Return vs Nifty]))/_xlfn.STDEV.P(Table2[1M Return vs Nifty])</f>
        <v>-0.21192379424533156</v>
      </c>
      <c r="K154">
        <v>69.309027180346902</v>
      </c>
      <c r="L154">
        <f>(Table2[[#This Row],[6M Return vs Nifty]]-AVERAGE(Table2[6M Return vs Nifty]))/_xlfn.STDEV.P(Table2[6M Return vs Nifty])</f>
        <v>1.9542320237474811</v>
      </c>
      <c r="M154">
        <v>2.3613063944299699</v>
      </c>
      <c r="N154">
        <f>(Table2[[#This Row],[1W Return vs Nifty]]-AVERAGE(Table2[1W Return vs Nifty]))/_xlfn.STDEV.P(Table2[1W Return vs Nifty])</f>
        <v>0.42671851422167639</v>
      </c>
      <c r="O154">
        <v>13824.86</v>
      </c>
      <c r="P154">
        <v>13722.999920693201</v>
      </c>
      <c r="Q154">
        <v>10851.6189455234</v>
      </c>
      <c r="R154">
        <v>53.906078772078303</v>
      </c>
      <c r="S154" s="1">
        <f>(Table2[[#This Row],[Close Price]]-Table2[[#This Row],[20D EMA]])/Table2[[#This Row],[20D EMA]]</f>
        <v>-2.0955727580604863E-2</v>
      </c>
      <c r="T154" s="1">
        <f>(Table2[[#This Row],[Close Price]]-Table2[[#This Row],[50D EMA]])/Table2[[#This Row],[50D EMA]]</f>
        <v>-1.3688692106595308E-2</v>
      </c>
      <c r="U154" s="1">
        <f>(Table2[[#This Row],[Close Price]]-Table2[[#This Row],[200D EMA]])/Table2[[#This Row],[200D EMA]]</f>
        <v>0.24729315210461131</v>
      </c>
      <c r="V154">
        <v>0.80316557782238795</v>
      </c>
      <c r="W154">
        <v>13201</v>
      </c>
      <c r="X154">
        <v>13700</v>
      </c>
      <c r="Y154">
        <v>13201</v>
      </c>
      <c r="Z154">
        <v>14076.1</v>
      </c>
      <c r="AA154">
        <v>13201</v>
      </c>
      <c r="AB154">
        <v>14440</v>
      </c>
      <c r="AC154" s="1">
        <f>(Table2[[#This Row],[Close Price]]/Table2[[#This Row],[Day Low]])-1</f>
        <v>2.5312476327550959E-2</v>
      </c>
      <c r="AD154" s="1">
        <f>(Table2[[#This Row],[Day High]]/Table2[[#This Row],[Close Price]])-1</f>
        <v>1.2179399563359228E-2</v>
      </c>
      <c r="AE154" s="1">
        <f>(Table2[[#This Row],[Close Price]]/Table2[[#This Row],[Current Week Low]])-1</f>
        <v>2.5312476327550959E-2</v>
      </c>
      <c r="AF154" s="1">
        <f>(Table2[[#This Row],[Current Week High]]/Table2[[#This Row],[Close Price]])-1</f>
        <v>3.9966309941153355E-2</v>
      </c>
      <c r="AG154" s="1">
        <f>(Table2[[#This Row],[Close Price]]/Table2[[#This Row],[Current Month Low]])-1</f>
        <v>2.5312476327550959E-2</v>
      </c>
      <c r="AH154" s="1">
        <f>(Table2[[#This Row],[Current Month High]]/Table2[[#This Row],[Close Price]])-1</f>
        <v>6.6851863481379947E-2</v>
      </c>
      <c r="AI154">
        <v>16.009796714480402</v>
      </c>
      <c r="AJ154">
        <v>202.843813977423</v>
      </c>
      <c r="AK154" t="str">
        <f>IF(AND(Table2[[#This Row],[20D EMA]]&gt;Table2[[#This Row],[50D EMA]],Table2[[#This Row],[50D EMA]]&gt;Table2[[#This Row],[200D EMA]]),"Uptrend","Downtrend/NoTrend")</f>
        <v>Uptrend</v>
      </c>
      <c r="AL154">
        <v>-7.0000000000000007E-2</v>
      </c>
      <c r="AM154" t="s">
        <v>3189</v>
      </c>
      <c r="AN154">
        <v>-1.56</v>
      </c>
      <c r="AO154" t="s">
        <v>3189</v>
      </c>
      <c r="AQ154">
        <f>(Table2[[#This Row],[Sharpe Ratio]]-AVERAGE(Table2[Sharpe Ratio]))/_xlfn.STDEV.P(Table2[Sharpe Ratio])</f>
        <v>-0.71560041255099383</v>
      </c>
      <c r="AR1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3.0734134450272763</v>
      </c>
      <c r="AS154">
        <f>_xlfn.RANK.AVG(Table2[[#This Row],[1Y Return vs Nifty Z-Score]],Table2[1Y Return vs Nifty Z-Score])</f>
        <v>51</v>
      </c>
      <c r="AT154">
        <f>_xlfn.RANK.AVG(Table2[[#This Row],[6M Return vs Nifty Z-Score]],Table2[6M Return vs Nifty Z-Score])</f>
        <v>37</v>
      </c>
      <c r="AU154">
        <f>_xlfn.RANK.AVG(Table2[[#This Row],[Sharpe Ratio Z-Score]],Table2[Sharpe Ratio Z-Score])</f>
        <v>539.5</v>
      </c>
      <c r="AV154">
        <f>(Table2[[#This Row],[Rank 1Y]]+Table2[[#This Row],[Rank 6M]]+Table2[[#This Row],[Rank Sharpe]])/3</f>
        <v>209.16666666666666</v>
      </c>
    </row>
    <row r="155" spans="1:48" x14ac:dyDescent="0.3">
      <c r="A155" t="s">
        <v>851</v>
      </c>
      <c r="B155" t="s">
        <v>852</v>
      </c>
      <c r="C155" t="s">
        <v>3132</v>
      </c>
      <c r="D155" t="s">
        <v>48</v>
      </c>
      <c r="E155">
        <v>18866.789969400001</v>
      </c>
      <c r="F155">
        <v>298.89999999999998</v>
      </c>
      <c r="G155">
        <v>66.945691449624206</v>
      </c>
      <c r="H155">
        <f>(Table2[[#This Row],[1Y Return vs Nifty]]-AVERAGE(Table2[1Y Return vs Nifty]))/_xlfn.STDEV.P(Table2[1Y Return vs Nifty])</f>
        <v>0.67906412839183905</v>
      </c>
      <c r="I155">
        <v>-4.8297701708419698</v>
      </c>
      <c r="J155">
        <f>(Table2[[#This Row],[1M Return vs Nifty]]-AVERAGE(Table2[1M Return vs Nifty]))/_xlfn.STDEV.P(Table2[1M Return vs Nifty])</f>
        <v>-0.35573824858611514</v>
      </c>
      <c r="K155">
        <v>2.9316988500924501</v>
      </c>
      <c r="L155">
        <f>(Table2[[#This Row],[6M Return vs Nifty]]-AVERAGE(Table2[6M Return vs Nifty]))/_xlfn.STDEV.P(Table2[6M Return vs Nifty])</f>
        <v>-0.21308538418991482</v>
      </c>
      <c r="M155">
        <v>3.74467856126559</v>
      </c>
      <c r="N155">
        <f>(Table2[[#This Row],[1W Return vs Nifty]]-AVERAGE(Table2[1W Return vs Nifty]))/_xlfn.STDEV.P(Table2[1W Return vs Nifty])</f>
        <v>0.80955782752389804</v>
      </c>
      <c r="O155">
        <v>306.70999999999998</v>
      </c>
      <c r="P155">
        <v>312.14191828629498</v>
      </c>
      <c r="Q155">
        <v>272.96232275634299</v>
      </c>
      <c r="R155">
        <v>33.170988132929999</v>
      </c>
      <c r="S155" s="1">
        <f>(Table2[[#This Row],[Close Price]]-Table2[[#This Row],[20D EMA]])/Table2[[#This Row],[20D EMA]]</f>
        <v>-2.546379315966223E-2</v>
      </c>
      <c r="T155" s="1">
        <f>(Table2[[#This Row],[Close Price]]-Table2[[#This Row],[50D EMA]])/Table2[[#This Row],[50D EMA]]</f>
        <v>-4.2422749110388895E-2</v>
      </c>
      <c r="U155" s="1">
        <f>(Table2[[#This Row],[Close Price]]-Table2[[#This Row],[200D EMA]])/Table2[[#This Row],[200D EMA]]</f>
        <v>9.5022921045444034E-2</v>
      </c>
      <c r="V155">
        <v>0.605651458168596</v>
      </c>
      <c r="W155">
        <v>297.10000000000002</v>
      </c>
      <c r="X155">
        <v>305.2</v>
      </c>
      <c r="Y155">
        <v>289.14999999999998</v>
      </c>
      <c r="Z155">
        <v>305.2</v>
      </c>
      <c r="AA155">
        <v>289.14999999999998</v>
      </c>
      <c r="AB155">
        <v>310.45</v>
      </c>
      <c r="AC155" s="1">
        <f>(Table2[[#This Row],[Close Price]]/Table2[[#This Row],[Day Low]])-1</f>
        <v>6.0585661393468548E-3</v>
      </c>
      <c r="AD155" s="1">
        <f>(Table2[[#This Row],[Day High]]/Table2[[#This Row],[Close Price]])-1</f>
        <v>2.1077283372365363E-2</v>
      </c>
      <c r="AE155" s="1">
        <f>(Table2[[#This Row],[Close Price]]/Table2[[#This Row],[Current Week Low]])-1</f>
        <v>3.3719522739062757E-2</v>
      </c>
      <c r="AF155" s="1">
        <f>(Table2[[#This Row],[Current Week High]]/Table2[[#This Row],[Close Price]])-1</f>
        <v>2.1077283372365363E-2</v>
      </c>
      <c r="AG155" s="1">
        <f>(Table2[[#This Row],[Close Price]]/Table2[[#This Row],[Current Month Low]])-1</f>
        <v>3.3719522739062757E-2</v>
      </c>
      <c r="AH155" s="1">
        <f>(Table2[[#This Row],[Current Month High]]/Table2[[#This Row],[Close Price]])-1</f>
        <v>3.8641686182669721E-2</v>
      </c>
      <c r="AI155">
        <v>21.9471395115423</v>
      </c>
      <c r="AJ155">
        <v>118.89417795679201</v>
      </c>
      <c r="AK155" t="str">
        <f>IF(AND(Table2[[#This Row],[20D EMA]]&gt;Table2[[#This Row],[50D EMA]],Table2[[#This Row],[50D EMA]]&gt;Table2[[#This Row],[200D EMA]]),"Uptrend","Downtrend/NoTrend")</f>
        <v>Downtrend/NoTrend</v>
      </c>
      <c r="AL155">
        <v>-0.05</v>
      </c>
      <c r="AM155" t="s">
        <v>3189</v>
      </c>
      <c r="AN155">
        <v>-5.0999999999999996</v>
      </c>
      <c r="AO155" t="s">
        <v>3189</v>
      </c>
      <c r="AP155">
        <v>0.15278517834590599</v>
      </c>
      <c r="AQ155">
        <f>(Table2[[#This Row],[Sharpe Ratio]]-AVERAGE(Table2[Sharpe Ratio]))/_xlfn.STDEV.P(Table2[Sharpe Ratio])</f>
        <v>1.0658072752813446</v>
      </c>
      <c r="AR1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5">
        <f>_xlfn.RANK.AVG(Table2[[#This Row],[1Y Return vs Nifty Z-Score]],Table2[1Y Return vs Nifty Z-Score])</f>
        <v>138</v>
      </c>
      <c r="AT155">
        <f>_xlfn.RANK.AVG(Table2[[#This Row],[6M Return vs Nifty Z-Score]],Table2[6M Return vs Nifty Z-Score])</f>
        <v>391</v>
      </c>
      <c r="AU155">
        <f>_xlfn.RANK.AVG(Table2[[#This Row],[Sharpe Ratio Z-Score]],Table2[Sharpe Ratio Z-Score])</f>
        <v>103</v>
      </c>
      <c r="AV155">
        <f>(Table2[[#This Row],[Rank 1Y]]+Table2[[#This Row],[Rank 6M]]+Table2[[#This Row],[Rank Sharpe]])/3</f>
        <v>210.66666666666666</v>
      </c>
    </row>
    <row r="156" spans="1:48" x14ac:dyDescent="0.3">
      <c r="A156" t="s">
        <v>1538</v>
      </c>
      <c r="B156" t="s">
        <v>1539</v>
      </c>
      <c r="C156" t="s">
        <v>3127</v>
      </c>
      <c r="D156" t="s">
        <v>276</v>
      </c>
      <c r="E156">
        <v>6532.5308646650001</v>
      </c>
      <c r="F156">
        <v>1294.6500000000001</v>
      </c>
      <c r="G156">
        <v>118.31045000437101</v>
      </c>
      <c r="H156">
        <f>(Table2[[#This Row],[1Y Return vs Nifty]]-AVERAGE(Table2[1Y Return vs Nifty]))/_xlfn.STDEV.P(Table2[1Y Return vs Nifty])</f>
        <v>1.5421188010361331</v>
      </c>
      <c r="I156">
        <v>-7.9407280565116496</v>
      </c>
      <c r="J156">
        <f>(Table2[[#This Row],[1M Return vs Nifty]]-AVERAGE(Table2[1M Return vs Nifty]))/_xlfn.STDEV.P(Table2[1M Return vs Nifty])</f>
        <v>-0.69588296814168193</v>
      </c>
      <c r="K156">
        <v>7.8372264342656699</v>
      </c>
      <c r="L156">
        <f>(Table2[[#This Row],[6M Return vs Nifty]]-AVERAGE(Table2[6M Return vs Nifty]))/_xlfn.STDEV.P(Table2[6M Return vs Nifty])</f>
        <v>-5.2912692764343218E-2</v>
      </c>
      <c r="M156">
        <v>-2.90183807382589</v>
      </c>
      <c r="N156">
        <f>(Table2[[#This Row],[1W Return vs Nifty]]-AVERAGE(Table2[1W Return vs Nifty]))/_xlfn.STDEV.P(Table2[1W Return vs Nifty])</f>
        <v>-1.0298227277830041</v>
      </c>
      <c r="O156">
        <v>1355.62</v>
      </c>
      <c r="P156">
        <v>1327.8081215193299</v>
      </c>
      <c r="Q156">
        <v>1083.87823461979</v>
      </c>
      <c r="R156">
        <v>31.271329363793999</v>
      </c>
      <c r="S156" s="1">
        <f>(Table2[[#This Row],[Close Price]]-Table2[[#This Row],[20D EMA]])/Table2[[#This Row],[20D EMA]]</f>
        <v>-4.4975730661984778E-2</v>
      </c>
      <c r="T156" s="1">
        <f>(Table2[[#This Row],[Close Price]]-Table2[[#This Row],[50D EMA]])/Table2[[#This Row],[50D EMA]]</f>
        <v>-2.4972073134625059E-2</v>
      </c>
      <c r="U156" s="1">
        <f>(Table2[[#This Row],[Close Price]]-Table2[[#This Row],[200D EMA]])/Table2[[#This Row],[200D EMA]]</f>
        <v>0.19446074166637919</v>
      </c>
      <c r="V156">
        <v>0.69998509779292195</v>
      </c>
      <c r="W156">
        <v>1276.9000000000001</v>
      </c>
      <c r="X156">
        <v>1312.45</v>
      </c>
      <c r="Y156">
        <v>1238.0999999999999</v>
      </c>
      <c r="Z156">
        <v>1324.9</v>
      </c>
      <c r="AA156">
        <v>1238.0999999999999</v>
      </c>
      <c r="AB156">
        <v>1391.8</v>
      </c>
      <c r="AC156" s="1">
        <f>(Table2[[#This Row],[Close Price]]/Table2[[#This Row],[Day Low]])-1</f>
        <v>1.3900853629884802E-2</v>
      </c>
      <c r="AD156" s="1">
        <f>(Table2[[#This Row],[Day High]]/Table2[[#This Row],[Close Price]])-1</f>
        <v>1.374888966129828E-2</v>
      </c>
      <c r="AE156" s="1">
        <f>(Table2[[#This Row],[Close Price]]/Table2[[#This Row],[Current Week Low]])-1</f>
        <v>4.567482432759884E-2</v>
      </c>
      <c r="AF156" s="1">
        <f>(Table2[[#This Row],[Current Week High]]/Table2[[#This Row],[Close Price]])-1</f>
        <v>2.3365388328892012E-2</v>
      </c>
      <c r="AG156" s="1">
        <f>(Table2[[#This Row],[Close Price]]/Table2[[#This Row],[Current Month Low]])-1</f>
        <v>4.567482432759884E-2</v>
      </c>
      <c r="AH156" s="1">
        <f>(Table2[[#This Row],[Current Month High]]/Table2[[#This Row],[Close Price]])-1</f>
        <v>7.503958598849092E-2</v>
      </c>
      <c r="AI156">
        <v>16.908044645270898</v>
      </c>
      <c r="AJ156">
        <v>147.99348721386801</v>
      </c>
      <c r="AK156" t="str">
        <f>IF(AND(Table2[[#This Row],[20D EMA]]&gt;Table2[[#This Row],[50D EMA]],Table2[[#This Row],[50D EMA]]&gt;Table2[[#This Row],[200D EMA]]),"Uptrend","Downtrend/NoTrend")</f>
        <v>Uptrend</v>
      </c>
      <c r="AL156">
        <v>0.03</v>
      </c>
      <c r="AM156" t="s">
        <v>3188</v>
      </c>
      <c r="AN156">
        <v>-9.7899999999999991</v>
      </c>
      <c r="AO156" t="s">
        <v>3189</v>
      </c>
      <c r="AP156">
        <v>9.1157770676206007E-2</v>
      </c>
      <c r="AQ156">
        <f>(Table2[[#This Row],[Sharpe Ratio]]-AVERAGE(Table2[Sharpe Ratio]))/_xlfn.STDEV.P(Table2[Sharpe Ratio])</f>
        <v>0.34725892528740088</v>
      </c>
      <c r="AR1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0.11075933763450441</v>
      </c>
      <c r="AS156">
        <f>_xlfn.RANK.AVG(Table2[[#This Row],[1Y Return vs Nifty Z-Score]],Table2[1Y Return vs Nifty Z-Score])</f>
        <v>55</v>
      </c>
      <c r="AT156">
        <f>_xlfn.RANK.AVG(Table2[[#This Row],[6M Return vs Nifty Z-Score]],Table2[6M Return vs Nifty Z-Score])</f>
        <v>325</v>
      </c>
      <c r="AU156">
        <f>_xlfn.RANK.AVG(Table2[[#This Row],[Sharpe Ratio Z-Score]],Table2[Sharpe Ratio Z-Score])</f>
        <v>252</v>
      </c>
      <c r="AV156">
        <f>(Table2[[#This Row],[Rank 1Y]]+Table2[[#This Row],[Rank 6M]]+Table2[[#This Row],[Rank Sharpe]])/3</f>
        <v>210.66666666666666</v>
      </c>
    </row>
    <row r="157" spans="1:48" x14ac:dyDescent="0.3">
      <c r="A157" t="s">
        <v>244</v>
      </c>
      <c r="B157" t="s">
        <v>245</v>
      </c>
      <c r="C157" t="s">
        <v>3141</v>
      </c>
      <c r="D157" t="s">
        <v>217</v>
      </c>
      <c r="E157">
        <v>108053.38530749999</v>
      </c>
      <c r="F157">
        <v>7396.65</v>
      </c>
      <c r="G157">
        <v>14.7899438304312</v>
      </c>
      <c r="H157">
        <f>(Table2[[#This Row],[1Y Return vs Nifty]]-AVERAGE(Table2[1Y Return vs Nifty]))/_xlfn.STDEV.P(Table2[1Y Return vs Nifty])</f>
        <v>-0.19728111209097046</v>
      </c>
      <c r="I157">
        <v>9.8548338806050104</v>
      </c>
      <c r="J157">
        <f>(Table2[[#This Row],[1M Return vs Nifty]]-AVERAGE(Table2[1M Return vs Nifty]))/_xlfn.STDEV.P(Table2[1M Return vs Nifty])</f>
        <v>1.2498413543626883</v>
      </c>
      <c r="K157">
        <v>30.252404204407501</v>
      </c>
      <c r="L157">
        <f>(Table2[[#This Row],[6M Return vs Nifty]]-AVERAGE(Table2[6M Return vs Nifty]))/_xlfn.STDEV.P(Table2[6M Return vs Nifty])</f>
        <v>0.6789758331119965</v>
      </c>
      <c r="M157">
        <v>2.4848709868412899</v>
      </c>
      <c r="N157">
        <f>(Table2[[#This Row],[1W Return vs Nifty]]-AVERAGE(Table2[1W Return vs Nifty]))/_xlfn.STDEV.P(Table2[1W Return vs Nifty])</f>
        <v>0.46091421718671932</v>
      </c>
      <c r="O157">
        <v>6975.61</v>
      </c>
      <c r="P157">
        <v>6802.9931813457897</v>
      </c>
      <c r="Q157">
        <v>6066.4694729897101</v>
      </c>
      <c r="R157">
        <v>65.991276139377305</v>
      </c>
      <c r="S157" s="1">
        <f>(Table2[[#This Row],[Close Price]]-Table2[[#This Row],[20D EMA]])/Table2[[#This Row],[20D EMA]]</f>
        <v>6.0358879008430802E-2</v>
      </c>
      <c r="T157" s="1">
        <f>(Table2[[#This Row],[Close Price]]-Table2[[#This Row],[50D EMA]])/Table2[[#This Row],[50D EMA]]</f>
        <v>8.7264061984076671E-2</v>
      </c>
      <c r="U157" s="1">
        <f>(Table2[[#This Row],[Close Price]]-Table2[[#This Row],[200D EMA]])/Table2[[#This Row],[200D EMA]]</f>
        <v>0.21926765360524311</v>
      </c>
      <c r="V157">
        <v>1.3606990264557099</v>
      </c>
      <c r="W157">
        <v>7250</v>
      </c>
      <c r="X157">
        <v>7438</v>
      </c>
      <c r="Y157">
        <v>6980.1</v>
      </c>
      <c r="Z157">
        <v>7438</v>
      </c>
      <c r="AA157">
        <v>6902.4</v>
      </c>
      <c r="AB157">
        <v>7438</v>
      </c>
      <c r="AC157" s="1">
        <f>(Table2[[#This Row],[Close Price]]/Table2[[#This Row],[Day Low]])-1</f>
        <v>2.0227586206896575E-2</v>
      </c>
      <c r="AD157" s="1">
        <f>(Table2[[#This Row],[Day High]]/Table2[[#This Row],[Close Price]])-1</f>
        <v>5.5903686128180308E-3</v>
      </c>
      <c r="AE157" s="1">
        <f>(Table2[[#This Row],[Close Price]]/Table2[[#This Row],[Current Week Low]])-1</f>
        <v>5.9676795461383048E-2</v>
      </c>
      <c r="AF157" s="1">
        <f>(Table2[[#This Row],[Current Week High]]/Table2[[#This Row],[Close Price]])-1</f>
        <v>5.5903686128180308E-3</v>
      </c>
      <c r="AG157" s="1">
        <f>(Table2[[#This Row],[Close Price]]/Table2[[#This Row],[Current Month Low]])-1</f>
        <v>7.1605528511822003E-2</v>
      </c>
      <c r="AH157" s="1">
        <f>(Table2[[#This Row],[Current Month High]]/Table2[[#This Row],[Close Price]])-1</f>
        <v>5.5903686128180308E-3</v>
      </c>
      <c r="AI157">
        <v>0.55903686128180297</v>
      </c>
      <c r="AJ157">
        <v>94.597474348855499</v>
      </c>
      <c r="AK157" t="str">
        <f>IF(AND(Table2[[#This Row],[20D EMA]]&gt;Table2[[#This Row],[50D EMA]],Table2[[#This Row],[50D EMA]]&gt;Table2[[#This Row],[200D EMA]]),"Uptrend","Downtrend/NoTrend")</f>
        <v>Uptrend</v>
      </c>
      <c r="AL157">
        <v>0.08</v>
      </c>
      <c r="AM157" t="s">
        <v>3188</v>
      </c>
      <c r="AN157">
        <v>12.76</v>
      </c>
      <c r="AO157" t="s">
        <v>3188</v>
      </c>
      <c r="AP157">
        <v>0.13463251102872401</v>
      </c>
      <c r="AQ157">
        <f>(Table2[[#This Row],[Sharpe Ratio]]-AVERAGE(Table2[Sharpe Ratio]))/_xlfn.STDEV.P(Table2[Sharpe Ratio])</f>
        <v>0.85415519316458921</v>
      </c>
      <c r="AR1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3.0466054857350233</v>
      </c>
      <c r="AS157">
        <f>_xlfn.RANK.AVG(Table2[[#This Row],[1Y Return vs Nifty Z-Score]],Table2[1Y Return vs Nifty Z-Score])</f>
        <v>362</v>
      </c>
      <c r="AT157">
        <f>_xlfn.RANK.AVG(Table2[[#This Row],[6M Return vs Nifty Z-Score]],Table2[6M Return vs Nifty Z-Score])</f>
        <v>132</v>
      </c>
      <c r="AU157">
        <f>_xlfn.RANK.AVG(Table2[[#This Row],[Sharpe Ratio Z-Score]],Table2[Sharpe Ratio Z-Score])</f>
        <v>139</v>
      </c>
      <c r="AV157">
        <f>(Table2[[#This Row],[Rank 1Y]]+Table2[[#This Row],[Rank 6M]]+Table2[[#This Row],[Rank Sharpe]])/3</f>
        <v>211</v>
      </c>
    </row>
    <row r="158" spans="1:48" x14ac:dyDescent="0.3">
      <c r="A158" t="s">
        <v>1109</v>
      </c>
      <c r="B158" t="s">
        <v>1110</v>
      </c>
      <c r="C158" t="s">
        <v>3146</v>
      </c>
      <c r="D158" t="s">
        <v>1111</v>
      </c>
      <c r="E158">
        <v>11692.301471999999</v>
      </c>
      <c r="F158">
        <v>623.25</v>
      </c>
      <c r="G158">
        <v>52.673074543923398</v>
      </c>
      <c r="H158">
        <f>(Table2[[#This Row],[1Y Return vs Nifty]]-AVERAGE(Table2[1Y Return vs Nifty]))/_xlfn.STDEV.P(Table2[1Y Return vs Nifty])</f>
        <v>0.43924895047762946</v>
      </c>
      <c r="I158">
        <v>27.246078777521198</v>
      </c>
      <c r="J158">
        <f>(Table2[[#This Row],[1M Return vs Nifty]]-AVERAGE(Table2[1M Return vs Nifty]))/_xlfn.STDEV.P(Table2[1M Return vs Nifty])</f>
        <v>3.1513586154715871</v>
      </c>
      <c r="K158">
        <v>49.068076362693603</v>
      </c>
      <c r="L158">
        <f>(Table2[[#This Row],[6M Return vs Nifty]]-AVERAGE(Table2[6M Return vs Nifty]))/_xlfn.STDEV.P(Table2[6M Return vs Nifty])</f>
        <v>1.2933352060563479</v>
      </c>
      <c r="M158">
        <v>0.67830174095568596</v>
      </c>
      <c r="N158">
        <f>(Table2[[#This Row],[1W Return vs Nifty]]-AVERAGE(Table2[1W Return vs Nifty]))/_xlfn.STDEV.P(Table2[1W Return vs Nifty])</f>
        <v>-3.9042154719915872E-2</v>
      </c>
      <c r="O158">
        <v>581.5</v>
      </c>
      <c r="P158">
        <v>549.29985185825399</v>
      </c>
      <c r="Q158">
        <v>477.45299129873302</v>
      </c>
      <c r="R158">
        <v>56.479364511761801</v>
      </c>
      <c r="S158" s="1">
        <f>(Table2[[#This Row],[Close Price]]-Table2[[#This Row],[20D EMA]])/Table2[[#This Row],[20D EMA]]</f>
        <v>7.1797076526225273E-2</v>
      </c>
      <c r="T158" s="1">
        <f>(Table2[[#This Row],[Close Price]]-Table2[[#This Row],[50D EMA]])/Table2[[#This Row],[50D EMA]]</f>
        <v>0.13462619349263677</v>
      </c>
      <c r="U158" s="1">
        <f>(Table2[[#This Row],[Close Price]]-Table2[[#This Row],[200D EMA]])/Table2[[#This Row],[200D EMA]]</f>
        <v>0.30536411198237656</v>
      </c>
      <c r="V158">
        <v>4.7684861775393603</v>
      </c>
      <c r="W158">
        <v>620</v>
      </c>
      <c r="X158">
        <v>649.9</v>
      </c>
      <c r="Y158">
        <v>575.54999999999995</v>
      </c>
      <c r="Z158">
        <v>649.9</v>
      </c>
      <c r="AA158">
        <v>575.54999999999995</v>
      </c>
      <c r="AB158">
        <v>688.9</v>
      </c>
      <c r="AC158" s="1">
        <f>(Table2[[#This Row],[Close Price]]/Table2[[#This Row],[Day Low]])-1</f>
        <v>5.2419354838708632E-3</v>
      </c>
      <c r="AD158" s="1">
        <f>(Table2[[#This Row],[Day High]]/Table2[[#This Row],[Close Price]])-1</f>
        <v>4.2759727236261424E-2</v>
      </c>
      <c r="AE158" s="1">
        <f>(Table2[[#This Row],[Close Price]]/Table2[[#This Row],[Current Week Low]])-1</f>
        <v>8.2877247849882707E-2</v>
      </c>
      <c r="AF158" s="1">
        <f>(Table2[[#This Row],[Current Week High]]/Table2[[#This Row],[Close Price]])-1</f>
        <v>4.2759727236261424E-2</v>
      </c>
      <c r="AG158" s="1">
        <f>(Table2[[#This Row],[Close Price]]/Table2[[#This Row],[Current Month Low]])-1</f>
        <v>8.2877247849882707E-2</v>
      </c>
      <c r="AH158" s="1">
        <f>(Table2[[#This Row],[Current Month High]]/Table2[[#This Row],[Close Price]])-1</f>
        <v>0.10533493782591252</v>
      </c>
      <c r="AI158">
        <v>10.533493782591201</v>
      </c>
      <c r="AJ158">
        <v>101.308139534883</v>
      </c>
      <c r="AK158" t="str">
        <f>IF(AND(Table2[[#This Row],[20D EMA]]&gt;Table2[[#This Row],[50D EMA]],Table2[[#This Row],[50D EMA]]&gt;Table2[[#This Row],[200D EMA]]),"Uptrend","Downtrend/NoTrend")</f>
        <v>Uptrend</v>
      </c>
      <c r="AL158">
        <v>0.11</v>
      </c>
      <c r="AM158" t="s">
        <v>3188</v>
      </c>
      <c r="AN158">
        <v>20.54</v>
      </c>
      <c r="AO158" t="s">
        <v>3188</v>
      </c>
      <c r="AP158">
        <v>4.6708642628224002E-2</v>
      </c>
      <c r="AQ158">
        <f>(Table2[[#This Row],[Sharpe Ratio]]-AVERAGE(Table2[Sharpe Ratio]))/_xlfn.STDEV.P(Table2[Sharpe Ratio])</f>
        <v>-0.17099827269060516</v>
      </c>
      <c r="AR1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4.6739023445950432</v>
      </c>
      <c r="AS158">
        <f>_xlfn.RANK.AVG(Table2[[#This Row],[1Y Return vs Nifty Z-Score]],Table2[1Y Return vs Nifty Z-Score])</f>
        <v>188</v>
      </c>
      <c r="AT158">
        <f>_xlfn.RANK.AVG(Table2[[#This Row],[6M Return vs Nifty Z-Score]],Table2[6M Return vs Nifty Z-Score])</f>
        <v>64</v>
      </c>
      <c r="AU158">
        <f>_xlfn.RANK.AVG(Table2[[#This Row],[Sharpe Ratio Z-Score]],Table2[Sharpe Ratio Z-Score])</f>
        <v>382</v>
      </c>
      <c r="AV158">
        <f>(Table2[[#This Row],[Rank 1Y]]+Table2[[#This Row],[Rank 6M]]+Table2[[#This Row],[Rank Sharpe]])/3</f>
        <v>211.33333333333334</v>
      </c>
    </row>
    <row r="159" spans="1:48" x14ac:dyDescent="0.3">
      <c r="A159" t="s">
        <v>964</v>
      </c>
      <c r="B159" t="s">
        <v>965</v>
      </c>
      <c r="C159" t="s">
        <v>3135</v>
      </c>
      <c r="D159" t="s">
        <v>271</v>
      </c>
      <c r="E159">
        <v>15308.3661669299</v>
      </c>
      <c r="F159">
        <v>6216.25</v>
      </c>
      <c r="G159">
        <v>9.7430742408043507</v>
      </c>
      <c r="H159">
        <f>(Table2[[#This Row],[1Y Return vs Nifty]]-AVERAGE(Table2[1Y Return vs Nifty]))/_xlfn.STDEV.P(Table2[1Y Return vs Nifty])</f>
        <v>-0.28208097300945062</v>
      </c>
      <c r="I159">
        <v>-1.18151494331732</v>
      </c>
      <c r="J159">
        <f>(Table2[[#This Row],[1M Return vs Nifty]]-AVERAGE(Table2[1M Return vs Nifty]))/_xlfn.STDEV.P(Table2[1M Return vs Nifty])</f>
        <v>4.3153281559550345E-2</v>
      </c>
      <c r="K159">
        <v>31.951569997106098</v>
      </c>
      <c r="L159">
        <f>(Table2[[#This Row],[6M Return vs Nifty]]-AVERAGE(Table2[6M Return vs Nifty]))/_xlfn.STDEV.P(Table2[6M Return vs Nifty])</f>
        <v>0.73445609563724934</v>
      </c>
      <c r="M159">
        <v>2.63614356491386E-2</v>
      </c>
      <c r="N159">
        <f>(Table2[[#This Row],[1W Return vs Nifty]]-AVERAGE(Table2[1W Return vs Nifty]))/_xlfn.STDEV.P(Table2[1W Return vs Nifty])</f>
        <v>-0.21946242395846619</v>
      </c>
      <c r="O159">
        <v>6279.1</v>
      </c>
      <c r="P159">
        <v>5993.5559240153998</v>
      </c>
      <c r="Q159">
        <v>5162.6761690889798</v>
      </c>
      <c r="R159">
        <v>52.248222675419598</v>
      </c>
      <c r="S159" s="1">
        <f>(Table2[[#This Row],[Close Price]]-Table2[[#This Row],[20D EMA]])/Table2[[#This Row],[20D EMA]]</f>
        <v>-1.0009396251055146E-2</v>
      </c>
      <c r="T159" s="1">
        <f>(Table2[[#This Row],[Close Price]]-Table2[[#This Row],[50D EMA]])/Table2[[#This Row],[50D EMA]]</f>
        <v>3.71555848994908E-2</v>
      </c>
      <c r="U159" s="1">
        <f>(Table2[[#This Row],[Close Price]]-Table2[[#This Row],[200D EMA]])/Table2[[#This Row],[200D EMA]]</f>
        <v>0.20407513398171104</v>
      </c>
      <c r="V159">
        <v>1.4938221021617999</v>
      </c>
      <c r="W159">
        <v>6170.05</v>
      </c>
      <c r="X159">
        <v>6374.25</v>
      </c>
      <c r="Y159">
        <v>5932.2</v>
      </c>
      <c r="Z159">
        <v>6435.05</v>
      </c>
      <c r="AA159">
        <v>5932.2</v>
      </c>
      <c r="AB159">
        <v>6618.95</v>
      </c>
      <c r="AC159" s="1">
        <f>(Table2[[#This Row],[Close Price]]/Table2[[#This Row],[Day Low]])-1</f>
        <v>7.4877837294673455E-3</v>
      </c>
      <c r="AD159" s="1">
        <f>(Table2[[#This Row],[Day High]]/Table2[[#This Row],[Close Price]])-1</f>
        <v>2.5417253167102416E-2</v>
      </c>
      <c r="AE159" s="1">
        <f>(Table2[[#This Row],[Close Price]]/Table2[[#This Row],[Current Week Low]])-1</f>
        <v>4.7882741647280902E-2</v>
      </c>
      <c r="AF159" s="1">
        <f>(Table2[[#This Row],[Current Week High]]/Table2[[#This Row],[Close Price]])-1</f>
        <v>3.5198069575708812E-2</v>
      </c>
      <c r="AG159" s="1">
        <f>(Table2[[#This Row],[Close Price]]/Table2[[#This Row],[Current Month Low]])-1</f>
        <v>4.7882741647280902E-2</v>
      </c>
      <c r="AH159" s="1">
        <f>(Table2[[#This Row],[Current Month High]]/Table2[[#This Row],[Close Price]])-1</f>
        <v>6.4781821837924802E-2</v>
      </c>
      <c r="AI159">
        <v>14.5586165292579</v>
      </c>
      <c r="AJ159">
        <v>64.361920122684694</v>
      </c>
      <c r="AK159" t="str">
        <f>IF(AND(Table2[[#This Row],[20D EMA]]&gt;Table2[[#This Row],[50D EMA]],Table2[[#This Row],[50D EMA]]&gt;Table2[[#This Row],[200D EMA]]),"Uptrend","Downtrend/NoTrend")</f>
        <v>Uptrend</v>
      </c>
      <c r="AL159">
        <v>0.13</v>
      </c>
      <c r="AM159" t="s">
        <v>3188</v>
      </c>
      <c r="AN159">
        <v>-2.54</v>
      </c>
      <c r="AO159" t="s">
        <v>3189</v>
      </c>
      <c r="AP159">
        <v>0.141081032775631</v>
      </c>
      <c r="AQ159">
        <f>(Table2[[#This Row],[Sharpe Ratio]]-AVERAGE(Table2[Sharpe Ratio]))/_xlfn.STDEV.P(Table2[Sharpe Ratio])</f>
        <v>0.9293421081484925</v>
      </c>
      <c r="AR1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1.2054080883773755</v>
      </c>
      <c r="AS159">
        <f>_xlfn.RANK.AVG(Table2[[#This Row],[1Y Return vs Nifty Z-Score]],Table2[1Y Return vs Nifty Z-Score])</f>
        <v>388</v>
      </c>
      <c r="AT159">
        <f>_xlfn.RANK.AVG(Table2[[#This Row],[6M Return vs Nifty Z-Score]],Table2[6M Return vs Nifty Z-Score])</f>
        <v>128</v>
      </c>
      <c r="AU159">
        <f>_xlfn.RANK.AVG(Table2[[#This Row],[Sharpe Ratio Z-Score]],Table2[Sharpe Ratio Z-Score])</f>
        <v>122</v>
      </c>
      <c r="AV159">
        <f>(Table2[[#This Row],[Rank 1Y]]+Table2[[#This Row],[Rank 6M]]+Table2[[#This Row],[Rank Sharpe]])/3</f>
        <v>212.66666666666666</v>
      </c>
    </row>
    <row r="160" spans="1:48" x14ac:dyDescent="0.3">
      <c r="A160" t="s">
        <v>49</v>
      </c>
      <c r="B160" t="s">
        <v>50</v>
      </c>
      <c r="C160" t="s">
        <v>3133</v>
      </c>
      <c r="D160" t="s">
        <v>51</v>
      </c>
      <c r="E160">
        <v>458284.97594485001</v>
      </c>
      <c r="F160">
        <v>1930.85</v>
      </c>
      <c r="G160">
        <v>43.897644088383799</v>
      </c>
      <c r="H160">
        <f>(Table2[[#This Row],[1Y Return vs Nifty]]-AVERAGE(Table2[1Y Return vs Nifty]))/_xlfn.STDEV.P(Table2[1Y Return vs Nifty])</f>
        <v>0.29180006777634815</v>
      </c>
      <c r="I160">
        <v>4.7372969920715704</v>
      </c>
      <c r="J160">
        <f>(Table2[[#This Row],[1M Return vs Nifty]]-AVERAGE(Table2[1M Return vs Nifty]))/_xlfn.STDEV.P(Table2[1M Return vs Nifty])</f>
        <v>0.69030206976360964</v>
      </c>
      <c r="K160">
        <v>10.1551996582788</v>
      </c>
      <c r="L160">
        <f>(Table2[[#This Row],[6M Return vs Nifty]]-AVERAGE(Table2[6M Return vs Nifty]))/_xlfn.STDEV.P(Table2[6M Return vs Nifty])</f>
        <v>2.2772542630203549E-2</v>
      </c>
      <c r="M160">
        <v>3.3289108469952602</v>
      </c>
      <c r="N160">
        <f>(Table2[[#This Row],[1W Return vs Nifty]]-AVERAGE(Table2[1W Return vs Nifty]))/_xlfn.STDEV.P(Table2[1W Return vs Nifty])</f>
        <v>0.69449679764313632</v>
      </c>
      <c r="O160">
        <v>1885.21</v>
      </c>
      <c r="P160">
        <v>1812.1545518462101</v>
      </c>
      <c r="Q160">
        <v>1583.63939382842</v>
      </c>
      <c r="R160">
        <v>61.957330177223298</v>
      </c>
      <c r="S160" s="1">
        <f>(Table2[[#This Row],[Close Price]]-Table2[[#This Row],[20D EMA]])/Table2[[#This Row],[20D EMA]]</f>
        <v>2.4209504511433673E-2</v>
      </c>
      <c r="T160" s="1">
        <f>(Table2[[#This Row],[Close Price]]-Table2[[#This Row],[50D EMA]])/Table2[[#This Row],[50D EMA]]</f>
        <v>6.5499627519553308E-2</v>
      </c>
      <c r="U160" s="1">
        <f>(Table2[[#This Row],[Close Price]]-Table2[[#This Row],[200D EMA]])/Table2[[#This Row],[200D EMA]]</f>
        <v>0.21924852812116807</v>
      </c>
      <c r="V160">
        <v>1.0537245427828701</v>
      </c>
      <c r="W160">
        <v>1894.5</v>
      </c>
      <c r="X160">
        <v>1947</v>
      </c>
      <c r="Y160">
        <v>1888.05</v>
      </c>
      <c r="Z160">
        <v>1947</v>
      </c>
      <c r="AA160">
        <v>1888.05</v>
      </c>
      <c r="AB160">
        <v>1952.25</v>
      </c>
      <c r="AC160" s="1">
        <f>(Table2[[#This Row],[Close Price]]/Table2[[#This Row],[Day Low]])-1</f>
        <v>1.9187120612298658E-2</v>
      </c>
      <c r="AD160" s="1">
        <f>(Table2[[#This Row],[Day High]]/Table2[[#This Row],[Close Price]])-1</f>
        <v>8.3641919361938655E-3</v>
      </c>
      <c r="AE160" s="1">
        <f>(Table2[[#This Row],[Close Price]]/Table2[[#This Row],[Current Week Low]])-1</f>
        <v>2.2668891184025819E-2</v>
      </c>
      <c r="AF160" s="1">
        <f>(Table2[[#This Row],[Current Week High]]/Table2[[#This Row],[Close Price]])-1</f>
        <v>8.3641919361938655E-3</v>
      </c>
      <c r="AG160" s="1">
        <f>(Table2[[#This Row],[Close Price]]/Table2[[#This Row],[Current Month Low]])-1</f>
        <v>2.2668891184025819E-2</v>
      </c>
      <c r="AH160" s="1">
        <f>(Table2[[#This Row],[Current Month High]]/Table2[[#This Row],[Close Price]])-1</f>
        <v>1.1083201698733669E-2</v>
      </c>
      <c r="AI160">
        <v>1.52782453323665</v>
      </c>
      <c r="AJ160">
        <v>80.731969860064595</v>
      </c>
      <c r="AK160" t="str">
        <f>IF(AND(Table2[[#This Row],[20D EMA]]&gt;Table2[[#This Row],[50D EMA]],Table2[[#This Row],[50D EMA]]&gt;Table2[[#This Row],[200D EMA]]),"Uptrend","Downtrend/NoTrend")</f>
        <v>Uptrend</v>
      </c>
      <c r="AL160">
        <v>0.06</v>
      </c>
      <c r="AM160" t="s">
        <v>3188</v>
      </c>
      <c r="AN160">
        <v>3.49</v>
      </c>
      <c r="AO160" t="s">
        <v>3188</v>
      </c>
      <c r="AP160">
        <v>0.14103625041791701</v>
      </c>
      <c r="AQ160">
        <f>(Table2[[#This Row],[Sharpe Ratio]]-AVERAGE(Table2[Sharpe Ratio]))/_xlfn.STDEV.P(Table2[Sharpe Ratio])</f>
        <v>0.92881996563981051</v>
      </c>
      <c r="AR1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2.6281914434531077</v>
      </c>
      <c r="AS160">
        <f>_xlfn.RANK.AVG(Table2[[#This Row],[1Y Return vs Nifty Z-Score]],Table2[1Y Return vs Nifty Z-Score])</f>
        <v>216</v>
      </c>
      <c r="AT160">
        <f>_xlfn.RANK.AVG(Table2[[#This Row],[6M Return vs Nifty Z-Score]],Table2[6M Return vs Nifty Z-Score])</f>
        <v>303</v>
      </c>
      <c r="AU160">
        <f>_xlfn.RANK.AVG(Table2[[#This Row],[Sharpe Ratio Z-Score]],Table2[Sharpe Ratio Z-Score])</f>
        <v>123</v>
      </c>
      <c r="AV160">
        <f>(Table2[[#This Row],[Rank 1Y]]+Table2[[#This Row],[Rank 6M]]+Table2[[#This Row],[Rank Sharpe]])/3</f>
        <v>214</v>
      </c>
    </row>
    <row r="161" spans="1:48" x14ac:dyDescent="0.3">
      <c r="A161" t="s">
        <v>1248</v>
      </c>
      <c r="B161" t="s">
        <v>1249</v>
      </c>
      <c r="C161" t="s">
        <v>3132</v>
      </c>
      <c r="D161" t="s">
        <v>945</v>
      </c>
      <c r="E161">
        <v>9437.5126084999993</v>
      </c>
      <c r="F161">
        <v>1325.35</v>
      </c>
      <c r="G161">
        <v>57.546991566612498</v>
      </c>
      <c r="H161">
        <f>(Table2[[#This Row],[1Y Return vs Nifty]]-AVERAGE(Table2[1Y Return vs Nifty]))/_xlfn.STDEV.P(Table2[1Y Return vs Nifty])</f>
        <v>0.52114278155694749</v>
      </c>
      <c r="I161">
        <v>-3.2533525915019101</v>
      </c>
      <c r="J161">
        <f>(Table2[[#This Row],[1M Return vs Nifty]]-AVERAGE(Table2[1M Return vs Nifty]))/_xlfn.STDEV.P(Table2[1M Return vs Nifty])</f>
        <v>-0.18337650820477175</v>
      </c>
      <c r="K161">
        <v>30.3196353033386</v>
      </c>
      <c r="L161">
        <f>(Table2[[#This Row],[6M Return vs Nifty]]-AVERAGE(Table2[6M Return vs Nifty]))/_xlfn.STDEV.P(Table2[6M Return vs Nifty])</f>
        <v>0.68117102738590829</v>
      </c>
      <c r="M161">
        <v>4.2425938156371801E-2</v>
      </c>
      <c r="N161">
        <f>(Table2[[#This Row],[1W Return vs Nifty]]-AVERAGE(Table2[1W Return vs Nifty]))/_xlfn.STDEV.P(Table2[1W Return vs Nifty])</f>
        <v>-0.21501667663475144</v>
      </c>
      <c r="O161">
        <v>1353.29</v>
      </c>
      <c r="P161">
        <v>1361.6641698005101</v>
      </c>
      <c r="Q161">
        <v>1170.87148807733</v>
      </c>
      <c r="R161">
        <v>25.882553952160301</v>
      </c>
      <c r="S161" s="1">
        <f>(Table2[[#This Row],[Close Price]]-Table2[[#This Row],[20D EMA]])/Table2[[#This Row],[20D EMA]]</f>
        <v>-2.064598127526255E-2</v>
      </c>
      <c r="T161" s="1">
        <f>(Table2[[#This Row],[Close Price]]-Table2[[#This Row],[50D EMA]])/Table2[[#This Row],[50D EMA]]</f>
        <v>-2.6668961852635339E-2</v>
      </c>
      <c r="U161" s="1">
        <f>(Table2[[#This Row],[Close Price]]-Table2[[#This Row],[200D EMA]])/Table2[[#This Row],[200D EMA]]</f>
        <v>0.13193464312324887</v>
      </c>
      <c r="V161">
        <v>0.57700300562290197</v>
      </c>
      <c r="W161">
        <v>1308.8499999999999</v>
      </c>
      <c r="X161">
        <v>1341</v>
      </c>
      <c r="Y161">
        <v>1216.95</v>
      </c>
      <c r="Z161">
        <v>1341</v>
      </c>
      <c r="AA161">
        <v>1216.95</v>
      </c>
      <c r="AB161">
        <v>1400</v>
      </c>
      <c r="AC161" s="1">
        <f>(Table2[[#This Row],[Close Price]]/Table2[[#This Row],[Day Low]])-1</f>
        <v>1.2606486610383216E-2</v>
      </c>
      <c r="AD161" s="1">
        <f>(Table2[[#This Row],[Day High]]/Table2[[#This Row],[Close Price]])-1</f>
        <v>1.1808201607122815E-2</v>
      </c>
      <c r="AE161" s="1">
        <f>(Table2[[#This Row],[Close Price]]/Table2[[#This Row],[Current Week Low]])-1</f>
        <v>8.9075146883602407E-2</v>
      </c>
      <c r="AF161" s="1">
        <f>(Table2[[#This Row],[Current Week High]]/Table2[[#This Row],[Close Price]])-1</f>
        <v>1.1808201607122815E-2</v>
      </c>
      <c r="AG161" s="1">
        <f>(Table2[[#This Row],[Close Price]]/Table2[[#This Row],[Current Month Low]])-1</f>
        <v>8.9075146883602407E-2</v>
      </c>
      <c r="AH161" s="1">
        <f>(Table2[[#This Row],[Current Month High]]/Table2[[#This Row],[Close Price]])-1</f>
        <v>5.632474440713775E-2</v>
      </c>
      <c r="AI161">
        <v>20.062624966989802</v>
      </c>
      <c r="AJ161">
        <v>102.035060975609</v>
      </c>
      <c r="AK161" t="str">
        <f>IF(AND(Table2[[#This Row],[20D EMA]]&gt;Table2[[#This Row],[50D EMA]],Table2[[#This Row],[50D EMA]]&gt;Table2[[#This Row],[200D EMA]]),"Uptrend","Downtrend/NoTrend")</f>
        <v>Downtrend/NoTrend</v>
      </c>
      <c r="AL161">
        <v>-0.04</v>
      </c>
      <c r="AM161" t="s">
        <v>3189</v>
      </c>
      <c r="AN161">
        <v>-3.95</v>
      </c>
      <c r="AO161" t="s">
        <v>3189</v>
      </c>
      <c r="AP161">
        <v>5.9018911509077003E-2</v>
      </c>
      <c r="AQ161">
        <f>(Table2[[#This Row],[Sharpe Ratio]]-AVERAGE(Table2[Sharpe Ratio]))/_xlfn.STDEV.P(Table2[Sharpe Ratio])</f>
        <v>-2.7465975506737961E-2</v>
      </c>
      <c r="AR1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1">
        <f>_xlfn.RANK.AVG(Table2[[#This Row],[1Y Return vs Nifty Z-Score]],Table2[1Y Return vs Nifty Z-Score])</f>
        <v>165</v>
      </c>
      <c r="AT161">
        <f>_xlfn.RANK.AVG(Table2[[#This Row],[6M Return vs Nifty Z-Score]],Table2[6M Return vs Nifty Z-Score])</f>
        <v>131</v>
      </c>
      <c r="AU161">
        <f>_xlfn.RANK.AVG(Table2[[#This Row],[Sharpe Ratio Z-Score]],Table2[Sharpe Ratio Z-Score])</f>
        <v>347</v>
      </c>
      <c r="AV161">
        <f>(Table2[[#This Row],[Rank 1Y]]+Table2[[#This Row],[Rank 6M]]+Table2[[#This Row],[Rank Sharpe]])/3</f>
        <v>214.33333333333334</v>
      </c>
    </row>
    <row r="162" spans="1:48" x14ac:dyDescent="0.3">
      <c r="A162" t="s">
        <v>1160</v>
      </c>
      <c r="B162" t="s">
        <v>1161</v>
      </c>
      <c r="C162" t="s">
        <v>3138</v>
      </c>
      <c r="D162" t="s">
        <v>83</v>
      </c>
      <c r="E162">
        <v>10843.058720479999</v>
      </c>
      <c r="F162">
        <v>1412.9</v>
      </c>
      <c r="G162">
        <v>104.37250309036099</v>
      </c>
      <c r="H162">
        <f>(Table2[[#This Row],[1Y Return vs Nifty]]-AVERAGE(Table2[1Y Return vs Nifty]))/_xlfn.STDEV.P(Table2[1Y Return vs Nifty])</f>
        <v>1.3079269046918096</v>
      </c>
      <c r="I162">
        <v>14.438106413804199</v>
      </c>
      <c r="J162">
        <f>(Table2[[#This Row],[1M Return vs Nifty]]-AVERAGE(Table2[1M Return vs Nifty]))/_xlfn.STDEV.P(Table2[1M Return vs Nifty])</f>
        <v>1.7509654478880425</v>
      </c>
      <c r="K162">
        <v>65.435722506801497</v>
      </c>
      <c r="L162">
        <f>(Table2[[#This Row],[6M Return vs Nifty]]-AVERAGE(Table2[6M Return vs Nifty]))/_xlfn.STDEV.P(Table2[6M Return vs Nifty])</f>
        <v>1.8277629287056734</v>
      </c>
      <c r="M162">
        <v>-2.7028728803841702</v>
      </c>
      <c r="N162">
        <f>(Table2[[#This Row],[1W Return vs Nifty]]-AVERAGE(Table2[1W Return vs Nifty]))/_xlfn.STDEV.P(Table2[1W Return vs Nifty])</f>
        <v>-0.9747603954227182</v>
      </c>
      <c r="O162">
        <v>1348.95</v>
      </c>
      <c r="P162">
        <v>1232.6088991607201</v>
      </c>
      <c r="Q162">
        <v>963.99462449824</v>
      </c>
      <c r="R162">
        <v>55.388906958505501</v>
      </c>
      <c r="S162" s="1">
        <f>(Table2[[#This Row],[Close Price]]-Table2[[#This Row],[20D EMA]])/Table2[[#This Row],[20D EMA]]</f>
        <v>4.7407242670225024E-2</v>
      </c>
      <c r="T162" s="1">
        <f>(Table2[[#This Row],[Close Price]]-Table2[[#This Row],[50D EMA]])/Table2[[#This Row],[50D EMA]]</f>
        <v>0.14626788834807192</v>
      </c>
      <c r="U162" s="1">
        <f>(Table2[[#This Row],[Close Price]]-Table2[[#This Row],[200D EMA]])/Table2[[#This Row],[200D EMA]]</f>
        <v>0.46567207336391081</v>
      </c>
      <c r="V162">
        <v>1.53527578286906</v>
      </c>
      <c r="W162">
        <v>1390</v>
      </c>
      <c r="X162">
        <v>1420</v>
      </c>
      <c r="Y162">
        <v>1329.85</v>
      </c>
      <c r="Z162">
        <v>1544</v>
      </c>
      <c r="AA162">
        <v>1329.85</v>
      </c>
      <c r="AB162">
        <v>1544</v>
      </c>
      <c r="AC162" s="1">
        <f>(Table2[[#This Row],[Close Price]]/Table2[[#This Row],[Day Low]])-1</f>
        <v>1.6474820143884905E-2</v>
      </c>
      <c r="AD162" s="1">
        <f>(Table2[[#This Row],[Day High]]/Table2[[#This Row],[Close Price]])-1</f>
        <v>5.0251256281406143E-3</v>
      </c>
      <c r="AE162" s="1">
        <f>(Table2[[#This Row],[Close Price]]/Table2[[#This Row],[Current Week Low]])-1</f>
        <v>6.2450652329210099E-2</v>
      </c>
      <c r="AF162" s="1">
        <f>(Table2[[#This Row],[Current Week High]]/Table2[[#This Row],[Close Price]])-1</f>
        <v>9.2787883077358524E-2</v>
      </c>
      <c r="AG162" s="1">
        <f>(Table2[[#This Row],[Close Price]]/Table2[[#This Row],[Current Month Low]])-1</f>
        <v>6.2450652329210099E-2</v>
      </c>
      <c r="AH162" s="1">
        <f>(Table2[[#This Row],[Current Month High]]/Table2[[#This Row],[Close Price]])-1</f>
        <v>9.2787883077358524E-2</v>
      </c>
      <c r="AI162">
        <v>9.2787883077358497</v>
      </c>
      <c r="AJ162">
        <v>142.766323024055</v>
      </c>
      <c r="AK162" t="str">
        <f>IF(AND(Table2[[#This Row],[20D EMA]]&gt;Table2[[#This Row],[50D EMA]],Table2[[#This Row],[50D EMA]]&gt;Table2[[#This Row],[200D EMA]]),"Uptrend","Downtrend/NoTrend")</f>
        <v>Uptrend</v>
      </c>
      <c r="AL162">
        <v>0.38</v>
      </c>
      <c r="AM162" t="s">
        <v>3188</v>
      </c>
      <c r="AN162">
        <v>9.99</v>
      </c>
      <c r="AO162" t="s">
        <v>3188</v>
      </c>
      <c r="AQ162">
        <f>(Table2[[#This Row],[Sharpe Ratio]]-AVERAGE(Table2[Sharpe Ratio]))/_xlfn.STDEV.P(Table2[Sharpe Ratio])</f>
        <v>-0.71560041255099383</v>
      </c>
      <c r="AR1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3.1962944733118128</v>
      </c>
      <c r="AS162">
        <f>_xlfn.RANK.AVG(Table2[[#This Row],[1Y Return vs Nifty Z-Score]],Table2[1Y Return vs Nifty Z-Score])</f>
        <v>67</v>
      </c>
      <c r="AT162">
        <f>_xlfn.RANK.AVG(Table2[[#This Row],[6M Return vs Nifty Z-Score]],Table2[6M Return vs Nifty Z-Score])</f>
        <v>41</v>
      </c>
      <c r="AU162">
        <f>_xlfn.RANK.AVG(Table2[[#This Row],[Sharpe Ratio Z-Score]],Table2[Sharpe Ratio Z-Score])</f>
        <v>539.5</v>
      </c>
      <c r="AV162">
        <f>(Table2[[#This Row],[Rank 1Y]]+Table2[[#This Row],[Rank 6M]]+Table2[[#This Row],[Rank Sharpe]])/3</f>
        <v>215.83333333333334</v>
      </c>
    </row>
    <row r="163" spans="1:48" x14ac:dyDescent="0.3">
      <c r="A163" t="s">
        <v>1028</v>
      </c>
      <c r="B163" t="s">
        <v>1029</v>
      </c>
      <c r="C163" t="s">
        <v>3141</v>
      </c>
      <c r="D163" t="s">
        <v>117</v>
      </c>
      <c r="E163">
        <v>13837.7466339</v>
      </c>
      <c r="F163">
        <v>193.8</v>
      </c>
      <c r="G163">
        <v>38.749933859577197</v>
      </c>
      <c r="H163">
        <f>(Table2[[#This Row],[1Y Return vs Nifty]]-AVERAGE(Table2[1Y Return vs Nifty]))/_xlfn.STDEV.P(Table2[1Y Return vs Nifty])</f>
        <v>0.20530583532210459</v>
      </c>
      <c r="I163">
        <v>3.2497428587990602</v>
      </c>
      <c r="J163">
        <f>(Table2[[#This Row],[1M Return vs Nifty]]-AVERAGE(Table2[1M Return vs Nifty]))/_xlfn.STDEV.P(Table2[1M Return vs Nifty])</f>
        <v>0.52765644674940371</v>
      </c>
      <c r="K163">
        <v>17.606780922714201</v>
      </c>
      <c r="L163">
        <f>(Table2[[#This Row],[6M Return vs Nifty]]-AVERAGE(Table2[6M Return vs Nifty]))/_xlfn.STDEV.P(Table2[6M Return vs Nifty])</f>
        <v>0.2660776318425685</v>
      </c>
      <c r="M163">
        <v>-7.0617641495770904</v>
      </c>
      <c r="N163">
        <f>(Table2[[#This Row],[1W Return vs Nifty]]-AVERAGE(Table2[1W Return vs Nifty]))/_xlfn.STDEV.P(Table2[1W Return vs Nifty])</f>
        <v>-2.181055404287934</v>
      </c>
      <c r="O163">
        <v>199.56</v>
      </c>
      <c r="P163">
        <v>199.60190305235</v>
      </c>
      <c r="Q163">
        <v>180.07287571387599</v>
      </c>
      <c r="R163">
        <v>53.883465157343601</v>
      </c>
      <c r="S163" s="1">
        <f>(Table2[[#This Row],[Close Price]]-Table2[[#This Row],[20D EMA]])/Table2[[#This Row],[20D EMA]]</f>
        <v>-2.8863499699338498E-2</v>
      </c>
      <c r="T163" s="1">
        <f>(Table2[[#This Row],[Close Price]]-Table2[[#This Row],[50D EMA]])/Table2[[#This Row],[50D EMA]]</f>
        <v>-2.906737342493327E-2</v>
      </c>
      <c r="U163" s="1">
        <f>(Table2[[#This Row],[Close Price]]-Table2[[#This Row],[200D EMA]])/Table2[[#This Row],[200D EMA]]</f>
        <v>7.623093834484837E-2</v>
      </c>
      <c r="V163">
        <v>1.2581400138123799</v>
      </c>
      <c r="W163">
        <v>188.7</v>
      </c>
      <c r="X163">
        <v>198.9</v>
      </c>
      <c r="Y163">
        <v>183.5</v>
      </c>
      <c r="Z163">
        <v>204.4</v>
      </c>
      <c r="AA163">
        <v>183.5</v>
      </c>
      <c r="AB163">
        <v>224</v>
      </c>
      <c r="AC163" s="1">
        <f>(Table2[[#This Row],[Close Price]]/Table2[[#This Row],[Day Low]])-1</f>
        <v>2.7027027027027195E-2</v>
      </c>
      <c r="AD163" s="1">
        <f>(Table2[[#This Row],[Day High]]/Table2[[#This Row],[Close Price]])-1</f>
        <v>2.631578947368407E-2</v>
      </c>
      <c r="AE163" s="1">
        <f>(Table2[[#This Row],[Close Price]]/Table2[[#This Row],[Current Week Low]])-1</f>
        <v>5.6130790190735746E-2</v>
      </c>
      <c r="AF163" s="1">
        <f>(Table2[[#This Row],[Current Week High]]/Table2[[#This Row],[Close Price]])-1</f>
        <v>5.4695562435500555E-2</v>
      </c>
      <c r="AG163" s="1">
        <f>(Table2[[#This Row],[Close Price]]/Table2[[#This Row],[Current Month Low]])-1</f>
        <v>5.6130790190735746E-2</v>
      </c>
      <c r="AH163" s="1">
        <f>(Table2[[#This Row],[Current Month High]]/Table2[[#This Row],[Close Price]])-1</f>
        <v>0.15583075335397312</v>
      </c>
      <c r="AI163">
        <v>26.3106295149638</v>
      </c>
      <c r="AJ163">
        <v>69.154228855721399</v>
      </c>
      <c r="AK163" t="str">
        <f>IF(AND(Table2[[#This Row],[20D EMA]]&gt;Table2[[#This Row],[50D EMA]],Table2[[#This Row],[50D EMA]]&gt;Table2[[#This Row],[200D EMA]]),"Uptrend","Downtrend/NoTrend")</f>
        <v>Downtrend/NoTrend</v>
      </c>
      <c r="AL163">
        <v>-0.14000000000000001</v>
      </c>
      <c r="AM163" t="s">
        <v>3189</v>
      </c>
      <c r="AN163">
        <v>3.18</v>
      </c>
      <c r="AO163" t="s">
        <v>3188</v>
      </c>
      <c r="AP163">
        <v>0.121276358975141</v>
      </c>
      <c r="AQ163">
        <f>(Table2[[#This Row],[Sharpe Ratio]]-AVERAGE(Table2[Sharpe Ratio]))/_xlfn.STDEV.P(Table2[Sharpe Ratio])</f>
        <v>0.69842836019756138</v>
      </c>
      <c r="AR1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3">
        <f>_xlfn.RANK.AVG(Table2[[#This Row],[1Y Return vs Nifty Z-Score]],Table2[1Y Return vs Nifty Z-Score])</f>
        <v>240</v>
      </c>
      <c r="AT163">
        <f>_xlfn.RANK.AVG(Table2[[#This Row],[6M Return vs Nifty Z-Score]],Table2[6M Return vs Nifty Z-Score])</f>
        <v>238</v>
      </c>
      <c r="AU163">
        <f>_xlfn.RANK.AVG(Table2[[#This Row],[Sharpe Ratio Z-Score]],Table2[Sharpe Ratio Z-Score])</f>
        <v>170</v>
      </c>
      <c r="AV163">
        <f>(Table2[[#This Row],[Rank 1Y]]+Table2[[#This Row],[Rank 6M]]+Table2[[#This Row],[Rank Sharpe]])/3</f>
        <v>216</v>
      </c>
    </row>
    <row r="164" spans="1:48" x14ac:dyDescent="0.3">
      <c r="A164" t="s">
        <v>777</v>
      </c>
      <c r="B164" t="s">
        <v>778</v>
      </c>
      <c r="C164" t="s">
        <v>3140</v>
      </c>
      <c r="D164" t="s">
        <v>779</v>
      </c>
      <c r="E164">
        <v>20976.579039619999</v>
      </c>
      <c r="F164">
        <v>313.60000000000002</v>
      </c>
      <c r="G164">
        <v>67.540708343320006</v>
      </c>
      <c r="H164">
        <f>(Table2[[#This Row],[1Y Return vs Nifty]]-AVERAGE(Table2[1Y Return vs Nifty]))/_xlfn.STDEV.P(Table2[1Y Return vs Nifty])</f>
        <v>0.68906188025237025</v>
      </c>
      <c r="I164">
        <v>0.26170920990910301</v>
      </c>
      <c r="J164">
        <f>(Table2[[#This Row],[1M Return vs Nifty]]-AVERAGE(Table2[1M Return vs Nifty]))/_xlfn.STDEV.P(Table2[1M Return vs Nifty])</f>
        <v>0.20095197022593436</v>
      </c>
      <c r="K164">
        <v>42.981247999516</v>
      </c>
      <c r="L164">
        <f>(Table2[[#This Row],[6M Return vs Nifty]]-AVERAGE(Table2[6M Return vs Nifty]))/_xlfn.STDEV.P(Table2[6M Return vs Nifty])</f>
        <v>1.0945913065579251</v>
      </c>
      <c r="M164">
        <v>5.4707720284042098</v>
      </c>
      <c r="N164">
        <f>(Table2[[#This Row],[1W Return vs Nifty]]-AVERAGE(Table2[1W Return vs Nifty]))/_xlfn.STDEV.P(Table2[1W Return vs Nifty])</f>
        <v>1.2872430473779146</v>
      </c>
      <c r="O164">
        <v>313</v>
      </c>
      <c r="P164">
        <v>300.098701899491</v>
      </c>
      <c r="Q164">
        <v>240.287815090968</v>
      </c>
      <c r="R164">
        <v>37.560165541081403</v>
      </c>
      <c r="S164" s="1">
        <f>(Table2[[#This Row],[Close Price]]-Table2[[#This Row],[20D EMA]])/Table2[[#This Row],[20D EMA]]</f>
        <v>1.9169329073483155E-3</v>
      </c>
      <c r="T164" s="1">
        <f>(Table2[[#This Row],[Close Price]]-Table2[[#This Row],[50D EMA]])/Table2[[#This Row],[50D EMA]]</f>
        <v>4.4989525163060755E-2</v>
      </c>
      <c r="U164" s="1">
        <f>(Table2[[#This Row],[Close Price]]-Table2[[#This Row],[200D EMA]])/Table2[[#This Row],[200D EMA]]</f>
        <v>0.30510155032737529</v>
      </c>
      <c r="V164">
        <v>0.53158470629692101</v>
      </c>
      <c r="W164">
        <v>312.64999999999998</v>
      </c>
      <c r="X164">
        <v>322.39999999999998</v>
      </c>
      <c r="Y164">
        <v>295.05</v>
      </c>
      <c r="Z164">
        <v>322.39999999999998</v>
      </c>
      <c r="AA164">
        <v>295.05</v>
      </c>
      <c r="AB164">
        <v>322.39999999999998</v>
      </c>
      <c r="AC164" s="1">
        <f>(Table2[[#This Row],[Close Price]]/Table2[[#This Row],[Day Low]])-1</f>
        <v>3.0385415000802052E-3</v>
      </c>
      <c r="AD164" s="1">
        <f>(Table2[[#This Row],[Day High]]/Table2[[#This Row],[Close Price]])-1</f>
        <v>2.8061224489795755E-2</v>
      </c>
      <c r="AE164" s="1">
        <f>(Table2[[#This Row],[Close Price]]/Table2[[#This Row],[Current Week Low]])-1</f>
        <v>6.2870699881376169E-2</v>
      </c>
      <c r="AF164" s="1">
        <f>(Table2[[#This Row],[Current Week High]]/Table2[[#This Row],[Close Price]])-1</f>
        <v>2.8061224489795755E-2</v>
      </c>
      <c r="AG164" s="1">
        <f>(Table2[[#This Row],[Close Price]]/Table2[[#This Row],[Current Month Low]])-1</f>
        <v>6.2870699881376169E-2</v>
      </c>
      <c r="AH164" s="1">
        <f>(Table2[[#This Row],[Current Month High]]/Table2[[#This Row],[Close Price]])-1</f>
        <v>2.8061224489795755E-2</v>
      </c>
      <c r="AI164">
        <v>10.012755102040799</v>
      </c>
      <c r="AJ164">
        <v>111.46325016857701</v>
      </c>
      <c r="AK164" t="str">
        <f>IF(AND(Table2[[#This Row],[20D EMA]]&gt;Table2[[#This Row],[50D EMA]],Table2[[#This Row],[50D EMA]]&gt;Table2[[#This Row],[200D EMA]]),"Uptrend","Downtrend/NoTrend")</f>
        <v>Uptrend</v>
      </c>
      <c r="AL164">
        <v>0.2</v>
      </c>
      <c r="AM164" t="s">
        <v>3188</v>
      </c>
      <c r="AN164">
        <v>0.74</v>
      </c>
      <c r="AO164" t="s">
        <v>3188</v>
      </c>
      <c r="AP164">
        <v>3.0909408073175E-2</v>
      </c>
      <c r="AQ164">
        <f>(Table2[[#This Row],[Sharpe Ratio]]-AVERAGE(Table2[Sharpe Ratio]))/_xlfn.STDEV.P(Table2[Sharpe Ratio])</f>
        <v>-0.35521036841176573</v>
      </c>
      <c r="AR1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2.9166378360023786</v>
      </c>
      <c r="AS164">
        <f>_xlfn.RANK.AVG(Table2[[#This Row],[1Y Return vs Nifty Z-Score]],Table2[1Y Return vs Nifty Z-Score])</f>
        <v>137</v>
      </c>
      <c r="AT164">
        <f>_xlfn.RANK.AVG(Table2[[#This Row],[6M Return vs Nifty Z-Score]],Table2[6M Return vs Nifty Z-Score])</f>
        <v>82</v>
      </c>
      <c r="AU164">
        <f>_xlfn.RANK.AVG(Table2[[#This Row],[Sharpe Ratio Z-Score]],Table2[Sharpe Ratio Z-Score])</f>
        <v>430</v>
      </c>
      <c r="AV164">
        <f>(Table2[[#This Row],[Rank 1Y]]+Table2[[#This Row],[Rank 6M]]+Table2[[#This Row],[Rank Sharpe]])/3</f>
        <v>216.33333333333334</v>
      </c>
    </row>
    <row r="165" spans="1:48" x14ac:dyDescent="0.3">
      <c r="A165" t="s">
        <v>1134</v>
      </c>
      <c r="B165" t="s">
        <v>1135</v>
      </c>
      <c r="C165" t="s">
        <v>3137</v>
      </c>
      <c r="D165" t="s">
        <v>77</v>
      </c>
      <c r="E165">
        <v>11252.367368310001</v>
      </c>
      <c r="F165">
        <v>362.1</v>
      </c>
      <c r="G165">
        <v>32.901855833185898</v>
      </c>
      <c r="H165">
        <f>(Table2[[#This Row],[1Y Return vs Nifty]]-AVERAGE(Table2[1Y Return vs Nifty]))/_xlfn.STDEV.P(Table2[1Y Return vs Nifty])</f>
        <v>0.10704369589657037</v>
      </c>
      <c r="I165">
        <v>-0.87108546176444301</v>
      </c>
      <c r="J165">
        <f>(Table2[[#This Row],[1M Return vs Nifty]]-AVERAGE(Table2[1M Return vs Nifty]))/_xlfn.STDEV.P(Table2[1M Return vs Nifty])</f>
        <v>7.709490109447803E-2</v>
      </c>
      <c r="K165">
        <v>49.9257933394369</v>
      </c>
      <c r="L165">
        <f>(Table2[[#This Row],[6M Return vs Nifty]]-AVERAGE(Table2[6M Return vs Nifty]))/_xlfn.STDEV.P(Table2[6M Return vs Nifty])</f>
        <v>1.3213409270086915</v>
      </c>
      <c r="M165">
        <v>2.64875568449082</v>
      </c>
      <c r="N165">
        <f>(Table2[[#This Row],[1W Return vs Nifty]]-AVERAGE(Table2[1W Return vs Nifty]))/_xlfn.STDEV.P(Table2[1W Return vs Nifty])</f>
        <v>0.50626824888767918</v>
      </c>
      <c r="O165">
        <v>363.84</v>
      </c>
      <c r="P165">
        <v>353.50531156162901</v>
      </c>
      <c r="Q165">
        <v>291.13548183800202</v>
      </c>
      <c r="R165">
        <v>45.880125085979302</v>
      </c>
      <c r="S165" s="1">
        <f>(Table2[[#This Row],[Close Price]]-Table2[[#This Row],[20D EMA]])/Table2[[#This Row],[20D EMA]]</f>
        <v>-4.7823218997360166E-3</v>
      </c>
      <c r="T165" s="1">
        <f>(Table2[[#This Row],[Close Price]]-Table2[[#This Row],[50D EMA]])/Table2[[#This Row],[50D EMA]]</f>
        <v>2.4312756151819905E-2</v>
      </c>
      <c r="U165" s="1">
        <f>(Table2[[#This Row],[Close Price]]-Table2[[#This Row],[200D EMA]])/Table2[[#This Row],[200D EMA]]</f>
        <v>0.24375083969148476</v>
      </c>
      <c r="V165">
        <v>0.17881044154408299</v>
      </c>
      <c r="W165">
        <v>361</v>
      </c>
      <c r="X165">
        <v>362.95</v>
      </c>
      <c r="Y165">
        <v>358.5</v>
      </c>
      <c r="Z165">
        <v>365.95</v>
      </c>
      <c r="AA165">
        <v>358.5</v>
      </c>
      <c r="AB165">
        <v>367.9</v>
      </c>
      <c r="AC165" s="1">
        <f>(Table2[[#This Row],[Close Price]]/Table2[[#This Row],[Day Low]])-1</f>
        <v>3.0470914127425086E-3</v>
      </c>
      <c r="AD165" s="1">
        <f>(Table2[[#This Row],[Day High]]/Table2[[#This Row],[Close Price]])-1</f>
        <v>2.3474178403755097E-3</v>
      </c>
      <c r="AE165" s="1">
        <f>(Table2[[#This Row],[Close Price]]/Table2[[#This Row],[Current Week Low]])-1</f>
        <v>1.004184100418426E-2</v>
      </c>
      <c r="AF165" s="1">
        <f>(Table2[[#This Row],[Current Week High]]/Table2[[#This Row],[Close Price]])-1</f>
        <v>1.0632421982877505E-2</v>
      </c>
      <c r="AG165" s="1">
        <f>(Table2[[#This Row],[Close Price]]/Table2[[#This Row],[Current Month Low]])-1</f>
        <v>1.004184100418426E-2</v>
      </c>
      <c r="AH165" s="1">
        <f>(Table2[[#This Row],[Current Month High]]/Table2[[#This Row],[Close Price]])-1</f>
        <v>1.6017674675503857E-2</v>
      </c>
      <c r="AI165">
        <v>6.3242198287765703</v>
      </c>
      <c r="AJ165">
        <v>109.852216748768</v>
      </c>
      <c r="AK165" t="str">
        <f>IF(AND(Table2[[#This Row],[20D EMA]]&gt;Table2[[#This Row],[50D EMA]],Table2[[#This Row],[50D EMA]]&gt;Table2[[#This Row],[200D EMA]]),"Uptrend","Downtrend/NoTrend")</f>
        <v>Uptrend</v>
      </c>
      <c r="AL165">
        <v>0.03</v>
      </c>
      <c r="AM165" t="s">
        <v>3188</v>
      </c>
      <c r="AN165">
        <v>0.12</v>
      </c>
      <c r="AO165" t="s">
        <v>3188</v>
      </c>
      <c r="AP165">
        <v>6.7325425779985001E-2</v>
      </c>
      <c r="AQ165">
        <f>(Table2[[#This Row],[Sharpe Ratio]]-AVERAGE(Table2[Sharpe Ratio]))/_xlfn.STDEV.P(Table2[Sharpe Ratio])</f>
        <v>6.9384311553067304E-2</v>
      </c>
      <c r="AR1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2.0811320844404864</v>
      </c>
      <c r="AS165">
        <f>_xlfn.RANK.AVG(Table2[[#This Row],[1Y Return vs Nifty Z-Score]],Table2[1Y Return vs Nifty Z-Score])</f>
        <v>265</v>
      </c>
      <c r="AT165">
        <f>_xlfn.RANK.AVG(Table2[[#This Row],[6M Return vs Nifty Z-Score]],Table2[6M Return vs Nifty Z-Score])</f>
        <v>60</v>
      </c>
      <c r="AU165">
        <f>_xlfn.RANK.AVG(Table2[[#This Row],[Sharpe Ratio Z-Score]],Table2[Sharpe Ratio Z-Score])</f>
        <v>330</v>
      </c>
      <c r="AV165">
        <f>(Table2[[#This Row],[Rank 1Y]]+Table2[[#This Row],[Rank 6M]]+Table2[[#This Row],[Rank Sharpe]])/3</f>
        <v>218.33333333333334</v>
      </c>
    </row>
    <row r="166" spans="1:48" x14ac:dyDescent="0.3">
      <c r="A166" t="s">
        <v>1003</v>
      </c>
      <c r="B166" t="s">
        <v>1004</v>
      </c>
      <c r="C166" t="s">
        <v>3128</v>
      </c>
      <c r="D166" t="s">
        <v>21</v>
      </c>
      <c r="E166">
        <v>14168.64168746</v>
      </c>
      <c r="F166">
        <v>2449.1999999999998</v>
      </c>
      <c r="G166">
        <v>173.24166352943601</v>
      </c>
      <c r="H166">
        <f>(Table2[[#This Row],[1Y Return vs Nifty]]-AVERAGE(Table2[1Y Return vs Nifty]))/_xlfn.STDEV.P(Table2[1Y Return vs Nifty])</f>
        <v>2.4650987164639182</v>
      </c>
      <c r="I166">
        <v>-5.6367921727006198</v>
      </c>
      <c r="J166">
        <f>(Table2[[#This Row],[1M Return vs Nifty]]-AVERAGE(Table2[1M Return vs Nifty]))/_xlfn.STDEV.P(Table2[1M Return vs Nifty])</f>
        <v>-0.44397611055199365</v>
      </c>
      <c r="K166">
        <v>39.591053287492002</v>
      </c>
      <c r="L166">
        <f>(Table2[[#This Row],[6M Return vs Nifty]]-AVERAGE(Table2[6M Return vs Nifty]))/_xlfn.STDEV.P(Table2[6M Return vs Nifty])</f>
        <v>0.98389646239201589</v>
      </c>
      <c r="M166">
        <v>3.8774678590158</v>
      </c>
      <c r="N166">
        <f>(Table2[[#This Row],[1W Return vs Nifty]]-AVERAGE(Table2[1W Return vs Nifty]))/_xlfn.STDEV.P(Table2[1W Return vs Nifty])</f>
        <v>0.84630640811798441</v>
      </c>
      <c r="O166">
        <v>2546.6999999999998</v>
      </c>
      <c r="P166">
        <v>2531.8505959192698</v>
      </c>
      <c r="Q166">
        <v>2024.7638077157501</v>
      </c>
      <c r="R166">
        <v>42.421236706089303</v>
      </c>
      <c r="S166" s="1">
        <f>(Table2[[#This Row],[Close Price]]-Table2[[#This Row],[20D EMA]])/Table2[[#This Row],[20D EMA]]</f>
        <v>-3.8284839203675348E-2</v>
      </c>
      <c r="T166" s="1">
        <f>(Table2[[#This Row],[Close Price]]-Table2[[#This Row],[50D EMA]])/Table2[[#This Row],[50D EMA]]</f>
        <v>-3.2644341673431589E-2</v>
      </c>
      <c r="U166" s="1">
        <f>(Table2[[#This Row],[Close Price]]-Table2[[#This Row],[200D EMA]])/Table2[[#This Row],[200D EMA]]</f>
        <v>0.20962256963842121</v>
      </c>
      <c r="V166">
        <v>1.08582708535982</v>
      </c>
      <c r="W166">
        <v>2431.25</v>
      </c>
      <c r="X166">
        <v>2498</v>
      </c>
      <c r="Y166">
        <v>2416.15</v>
      </c>
      <c r="Z166">
        <v>2640.4</v>
      </c>
      <c r="AA166">
        <v>2356</v>
      </c>
      <c r="AB166">
        <v>2640.4</v>
      </c>
      <c r="AC166" s="1">
        <f>(Table2[[#This Row],[Close Price]]/Table2[[#This Row],[Day Low]])-1</f>
        <v>7.3830334190230218E-3</v>
      </c>
      <c r="AD166" s="1">
        <f>(Table2[[#This Row],[Day High]]/Table2[[#This Row],[Close Price]])-1</f>
        <v>1.9924873428058154E-2</v>
      </c>
      <c r="AE166" s="1">
        <f>(Table2[[#This Row],[Close Price]]/Table2[[#This Row],[Current Week Low]])-1</f>
        <v>1.3678786499182527E-2</v>
      </c>
      <c r="AF166" s="1">
        <f>(Table2[[#This Row],[Current Week High]]/Table2[[#This Row],[Close Price]])-1</f>
        <v>7.806630736567044E-2</v>
      </c>
      <c r="AG166" s="1">
        <f>(Table2[[#This Row],[Close Price]]/Table2[[#This Row],[Current Month Low]])-1</f>
        <v>3.9558573853989643E-2</v>
      </c>
      <c r="AH166" s="1">
        <f>(Table2[[#This Row],[Current Month High]]/Table2[[#This Row],[Close Price]])-1</f>
        <v>7.806630736567044E-2</v>
      </c>
      <c r="AI166">
        <v>19.426751592356599</v>
      </c>
      <c r="AJ166">
        <v>231.600324939073</v>
      </c>
      <c r="AK166" t="str">
        <f>IF(AND(Table2[[#This Row],[20D EMA]]&gt;Table2[[#This Row],[50D EMA]],Table2[[#This Row],[50D EMA]]&gt;Table2[[#This Row],[200D EMA]]),"Uptrend","Downtrend/NoTrend")</f>
        <v>Uptrend</v>
      </c>
      <c r="AL166">
        <v>-0.08</v>
      </c>
      <c r="AM166" t="s">
        <v>3189</v>
      </c>
      <c r="AN166">
        <v>-8.69</v>
      </c>
      <c r="AO166" t="s">
        <v>3189</v>
      </c>
      <c r="AQ166">
        <f>(Table2[[#This Row],[Sharpe Ratio]]-AVERAGE(Table2[Sharpe Ratio]))/_xlfn.STDEV.P(Table2[Sharpe Ratio])</f>
        <v>-0.71560041255099383</v>
      </c>
      <c r="AR1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3.1357250638709311</v>
      </c>
      <c r="AS166">
        <f>_xlfn.RANK.AVG(Table2[[#This Row],[1Y Return vs Nifty Z-Score]],Table2[1Y Return vs Nifty Z-Score])</f>
        <v>23</v>
      </c>
      <c r="AT166">
        <f>_xlfn.RANK.AVG(Table2[[#This Row],[6M Return vs Nifty Z-Score]],Table2[6M Return vs Nifty Z-Score])</f>
        <v>93</v>
      </c>
      <c r="AU166">
        <f>_xlfn.RANK.AVG(Table2[[#This Row],[Sharpe Ratio Z-Score]],Table2[Sharpe Ratio Z-Score])</f>
        <v>539.5</v>
      </c>
      <c r="AV166">
        <f>(Table2[[#This Row],[Rank 1Y]]+Table2[[#This Row],[Rank 6M]]+Table2[[#This Row],[Rank Sharpe]])/3</f>
        <v>218.5</v>
      </c>
    </row>
    <row r="167" spans="1:48" x14ac:dyDescent="0.3">
      <c r="A167" t="s">
        <v>532</v>
      </c>
      <c r="B167" t="s">
        <v>533</v>
      </c>
      <c r="C167" t="s">
        <v>3136</v>
      </c>
      <c r="D167" t="s">
        <v>164</v>
      </c>
      <c r="E167">
        <v>40470.181426545001</v>
      </c>
      <c r="F167">
        <v>214.28</v>
      </c>
      <c r="G167">
        <v>100.900146431476</v>
      </c>
      <c r="H167">
        <f>(Table2[[#This Row],[1Y Return vs Nifty]]-AVERAGE(Table2[1Y Return vs Nifty]))/_xlfn.STDEV.P(Table2[1Y Return vs Nifty])</f>
        <v>1.249582745703034</v>
      </c>
      <c r="I167">
        <v>23.173857040136099</v>
      </c>
      <c r="J167">
        <f>(Table2[[#This Row],[1M Return vs Nifty]]-AVERAGE(Table2[1M Return vs Nifty]))/_xlfn.STDEV.P(Table2[1M Return vs Nifty])</f>
        <v>2.7061115977567316</v>
      </c>
      <c r="K167">
        <v>6.4747685002475697</v>
      </c>
      <c r="L167">
        <f>(Table2[[#This Row],[6M Return vs Nifty]]-AVERAGE(Table2[6M Return vs Nifty]))/_xlfn.STDEV.P(Table2[6M Return vs Nifty])</f>
        <v>-9.7398948422119394E-2</v>
      </c>
      <c r="M167">
        <v>-1.9935627373100799</v>
      </c>
      <c r="N167">
        <f>(Table2[[#This Row],[1W Return vs Nifty]]-AVERAGE(Table2[1W Return vs Nifty]))/_xlfn.STDEV.P(Table2[1W Return vs Nifty])</f>
        <v>-0.77846339407857257</v>
      </c>
      <c r="O167">
        <v>201.92</v>
      </c>
      <c r="P167">
        <v>191.85253415723699</v>
      </c>
      <c r="Q167">
        <v>168.893947594819</v>
      </c>
      <c r="R167">
        <v>78.406035658063402</v>
      </c>
      <c r="S167" s="1">
        <f>(Table2[[#This Row],[Close Price]]-Table2[[#This Row],[20D EMA]])/Table2[[#This Row],[20D EMA]]</f>
        <v>6.1212361331220357E-2</v>
      </c>
      <c r="T167" s="1">
        <f>(Table2[[#This Row],[Close Price]]-Table2[[#This Row],[50D EMA]])/Table2[[#This Row],[50D EMA]]</f>
        <v>0.11689950274194495</v>
      </c>
      <c r="U167" s="1">
        <f>(Table2[[#This Row],[Close Price]]-Table2[[#This Row],[200D EMA]])/Table2[[#This Row],[200D EMA]]</f>
        <v>0.26872515594261159</v>
      </c>
      <c r="V167">
        <v>1.9475134333122599</v>
      </c>
      <c r="W167">
        <v>204.2</v>
      </c>
      <c r="X167">
        <v>216.31</v>
      </c>
      <c r="Y167">
        <v>200</v>
      </c>
      <c r="Z167">
        <v>222.85</v>
      </c>
      <c r="AA167">
        <v>200</v>
      </c>
      <c r="AB167">
        <v>227.39</v>
      </c>
      <c r="AC167" s="1">
        <f>(Table2[[#This Row],[Close Price]]/Table2[[#This Row],[Day Low]])-1</f>
        <v>4.9363369245837507E-2</v>
      </c>
      <c r="AD167" s="1">
        <f>(Table2[[#This Row],[Day High]]/Table2[[#This Row],[Close Price]])-1</f>
        <v>9.473585962292308E-3</v>
      </c>
      <c r="AE167" s="1">
        <f>(Table2[[#This Row],[Close Price]]/Table2[[#This Row],[Current Week Low]])-1</f>
        <v>7.1399999999999908E-2</v>
      </c>
      <c r="AF167" s="1">
        <f>(Table2[[#This Row],[Current Week High]]/Table2[[#This Row],[Close Price]])-1</f>
        <v>3.9994399850662665E-2</v>
      </c>
      <c r="AG167" s="1">
        <f>(Table2[[#This Row],[Close Price]]/Table2[[#This Row],[Current Month Low]])-1</f>
        <v>7.1399999999999908E-2</v>
      </c>
      <c r="AH167" s="1">
        <f>(Table2[[#This Row],[Current Month High]]/Table2[[#This Row],[Close Price]])-1</f>
        <v>6.118163151017364E-2</v>
      </c>
      <c r="AI167">
        <v>6.1181631510173604</v>
      </c>
      <c r="AJ167">
        <v>141.85101580135401</v>
      </c>
      <c r="AK167" t="str">
        <f>IF(AND(Table2[[#This Row],[20D EMA]]&gt;Table2[[#This Row],[50D EMA]],Table2[[#This Row],[50D EMA]]&gt;Table2[[#This Row],[200D EMA]]),"Uptrend","Downtrend/NoTrend")</f>
        <v>Uptrend</v>
      </c>
      <c r="AL167">
        <v>7.0000000000000007E-2</v>
      </c>
      <c r="AM167" t="s">
        <v>3188</v>
      </c>
      <c r="AN167">
        <v>16.440000000000001</v>
      </c>
      <c r="AO167" t="s">
        <v>3188</v>
      </c>
      <c r="AP167">
        <v>9.5483905721974002E-2</v>
      </c>
      <c r="AQ167">
        <f>(Table2[[#This Row],[Sharpe Ratio]]-AVERAGE(Table2[Sharpe Ratio]))/_xlfn.STDEV.P(Table2[Sharpe Ratio])</f>
        <v>0.3976997488840735</v>
      </c>
      <c r="AR1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3.4775317498431466</v>
      </c>
      <c r="AS167">
        <f>_xlfn.RANK.AVG(Table2[[#This Row],[1Y Return vs Nifty Z-Score]],Table2[1Y Return vs Nifty Z-Score])</f>
        <v>71</v>
      </c>
      <c r="AT167">
        <f>_xlfn.RANK.AVG(Table2[[#This Row],[6M Return vs Nifty Z-Score]],Table2[6M Return vs Nifty Z-Score])</f>
        <v>344</v>
      </c>
      <c r="AU167">
        <f>_xlfn.RANK.AVG(Table2[[#This Row],[Sharpe Ratio Z-Score]],Table2[Sharpe Ratio Z-Score])</f>
        <v>243</v>
      </c>
      <c r="AV167">
        <f>(Table2[[#This Row],[Rank 1Y]]+Table2[[#This Row],[Rank 6M]]+Table2[[#This Row],[Rank Sharpe]])/3</f>
        <v>219.33333333333334</v>
      </c>
    </row>
    <row r="168" spans="1:48" x14ac:dyDescent="0.3">
      <c r="A168" t="s">
        <v>290</v>
      </c>
      <c r="B168" t="s">
        <v>291</v>
      </c>
      <c r="C168" t="s">
        <v>3139</v>
      </c>
      <c r="D168" t="s">
        <v>292</v>
      </c>
      <c r="E168">
        <v>94152.924654914998</v>
      </c>
      <c r="F168">
        <v>693.65</v>
      </c>
      <c r="G168">
        <v>38.911964136435003</v>
      </c>
      <c r="H168">
        <f>(Table2[[#This Row],[1Y Return vs Nifty]]-AVERAGE(Table2[1Y Return vs Nifty]))/_xlfn.STDEV.P(Table2[1Y Return vs Nifty])</f>
        <v>0.20802834374006843</v>
      </c>
      <c r="I168">
        <v>4.4239052016932998</v>
      </c>
      <c r="J168">
        <f>(Table2[[#This Row],[1M Return vs Nifty]]-AVERAGE(Table2[1M Return vs Nifty]))/_xlfn.STDEV.P(Table2[1M Return vs Nifty])</f>
        <v>0.65603655844303876</v>
      </c>
      <c r="K168">
        <v>5.8389201811323499</v>
      </c>
      <c r="L168">
        <f>(Table2[[#This Row],[6M Return vs Nifty]]-AVERAGE(Table2[6M Return vs Nifty]))/_xlfn.STDEV.P(Table2[6M Return vs Nifty])</f>
        <v>-0.11816033134445711</v>
      </c>
      <c r="M168">
        <v>5.2314076309737896</v>
      </c>
      <c r="N168">
        <f>(Table2[[#This Row],[1W Return vs Nifty]]-AVERAGE(Table2[1W Return vs Nifty]))/_xlfn.STDEV.P(Table2[1W Return vs Nifty])</f>
        <v>1.2210004962133361</v>
      </c>
      <c r="O168">
        <v>682.49</v>
      </c>
      <c r="P168">
        <v>663.80046570395598</v>
      </c>
      <c r="Q168">
        <v>584.69223570846498</v>
      </c>
      <c r="R168">
        <v>27.221642996173902</v>
      </c>
      <c r="S168" s="1">
        <f>(Table2[[#This Row],[Close Price]]-Table2[[#This Row],[20D EMA]])/Table2[[#This Row],[20D EMA]]</f>
        <v>1.6351887939749985E-2</v>
      </c>
      <c r="T168" s="1">
        <f>(Table2[[#This Row],[Close Price]]-Table2[[#This Row],[50D EMA]])/Table2[[#This Row],[50D EMA]]</f>
        <v>4.496763084429109E-2</v>
      </c>
      <c r="U168" s="1">
        <f>(Table2[[#This Row],[Close Price]]-Table2[[#This Row],[200D EMA]])/Table2[[#This Row],[200D EMA]]</f>
        <v>0.18635062625641352</v>
      </c>
      <c r="V168">
        <v>0.86154499058807898</v>
      </c>
      <c r="W168">
        <v>685</v>
      </c>
      <c r="X168">
        <v>707.8</v>
      </c>
      <c r="Y168">
        <v>645.9</v>
      </c>
      <c r="Z168">
        <v>707.8</v>
      </c>
      <c r="AA168">
        <v>645.9</v>
      </c>
      <c r="AB168">
        <v>707.8</v>
      </c>
      <c r="AC168" s="1">
        <f>(Table2[[#This Row],[Close Price]]/Table2[[#This Row],[Day Low]])-1</f>
        <v>1.2627737226277302E-2</v>
      </c>
      <c r="AD168" s="1">
        <f>(Table2[[#This Row],[Day High]]/Table2[[#This Row],[Close Price]])-1</f>
        <v>2.0399336841346427E-2</v>
      </c>
      <c r="AE168" s="1">
        <f>(Table2[[#This Row],[Close Price]]/Table2[[#This Row],[Current Week Low]])-1</f>
        <v>7.3927852608763001E-2</v>
      </c>
      <c r="AF168" s="1">
        <f>(Table2[[#This Row],[Current Week High]]/Table2[[#This Row],[Close Price]])-1</f>
        <v>2.0399336841346427E-2</v>
      </c>
      <c r="AG168" s="1">
        <f>(Table2[[#This Row],[Close Price]]/Table2[[#This Row],[Current Month Low]])-1</f>
        <v>7.3927852608763001E-2</v>
      </c>
      <c r="AH168" s="1">
        <f>(Table2[[#This Row],[Current Month High]]/Table2[[#This Row],[Close Price]])-1</f>
        <v>2.0399336841346427E-2</v>
      </c>
      <c r="AI168">
        <v>3.8636199812585699</v>
      </c>
      <c r="AJ168">
        <v>86.665769644779303</v>
      </c>
      <c r="AK168" t="str">
        <f>IF(AND(Table2[[#This Row],[20D EMA]]&gt;Table2[[#This Row],[50D EMA]],Table2[[#This Row],[50D EMA]]&gt;Table2[[#This Row],[200D EMA]]),"Uptrend","Downtrend/NoTrend")</f>
        <v>Uptrend</v>
      </c>
      <c r="AL168">
        <v>0.08</v>
      </c>
      <c r="AM168" t="s">
        <v>3188</v>
      </c>
      <c r="AN168">
        <v>-1.29</v>
      </c>
      <c r="AO168" t="s">
        <v>3189</v>
      </c>
      <c r="AP168">
        <v>0.174859108467465</v>
      </c>
      <c r="AQ168">
        <f>(Table2[[#This Row],[Sharpe Ratio]]-AVERAGE(Table2[Sharpe Ratio]))/_xlfn.STDEV.P(Table2[Sharpe Ratio])</f>
        <v>1.3231795495093619</v>
      </c>
      <c r="AR1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3.290084616561348</v>
      </c>
      <c r="AS168">
        <f>_xlfn.RANK.AVG(Table2[[#This Row],[1Y Return vs Nifty Z-Score]],Table2[1Y Return vs Nifty Z-Score])</f>
        <v>238</v>
      </c>
      <c r="AT168">
        <f>_xlfn.RANK.AVG(Table2[[#This Row],[6M Return vs Nifty Z-Score]],Table2[6M Return vs Nifty Z-Score])</f>
        <v>352</v>
      </c>
      <c r="AU168">
        <f>_xlfn.RANK.AVG(Table2[[#This Row],[Sharpe Ratio Z-Score]],Table2[Sharpe Ratio Z-Score])</f>
        <v>72</v>
      </c>
      <c r="AV168">
        <f>(Table2[[#This Row],[Rank 1Y]]+Table2[[#This Row],[Rank 6M]]+Table2[[#This Row],[Rank Sharpe]])/3</f>
        <v>220.66666666666666</v>
      </c>
    </row>
    <row r="169" spans="1:48" x14ac:dyDescent="0.3">
      <c r="A169" t="s">
        <v>1634</v>
      </c>
      <c r="B169" t="s">
        <v>1635</v>
      </c>
      <c r="C169" t="s">
        <v>3132</v>
      </c>
      <c r="D169" t="s">
        <v>48</v>
      </c>
      <c r="E169">
        <v>5669.2380370499995</v>
      </c>
      <c r="F169">
        <v>738.2</v>
      </c>
      <c r="G169">
        <v>46.195569939078503</v>
      </c>
      <c r="H169">
        <f>(Table2[[#This Row],[1Y Return vs Nifty]]-AVERAGE(Table2[1Y Return vs Nifty]))/_xlfn.STDEV.P(Table2[1Y Return vs Nifty])</f>
        <v>0.33041089159085824</v>
      </c>
      <c r="I169">
        <v>-5.3118513018650502</v>
      </c>
      <c r="J169">
        <f>(Table2[[#This Row],[1M Return vs Nifty]]-AVERAGE(Table2[1M Return vs Nifty]))/_xlfn.STDEV.P(Table2[1M Return vs Nifty])</f>
        <v>-0.40844785030403669</v>
      </c>
      <c r="K169">
        <v>5.0940075191313499</v>
      </c>
      <c r="L169">
        <f>(Table2[[#This Row],[6M Return vs Nifty]]-AVERAGE(Table2[6M Return vs Nifty]))/_xlfn.STDEV.P(Table2[6M Return vs Nifty])</f>
        <v>-0.14248282549057792</v>
      </c>
      <c r="M169">
        <v>-0.99172127329196802</v>
      </c>
      <c r="N169">
        <f>(Table2[[#This Row],[1W Return vs Nifty]]-AVERAGE(Table2[1W Return vs Nifty]))/_xlfn.STDEV.P(Table2[1W Return vs Nifty])</f>
        <v>-0.5012102388414531</v>
      </c>
      <c r="O169">
        <v>766.42</v>
      </c>
      <c r="P169">
        <v>786.819488126995</v>
      </c>
      <c r="Q169">
        <v>702.82204343306898</v>
      </c>
      <c r="R169">
        <v>34.0058465232663</v>
      </c>
      <c r="S169" s="1">
        <f>(Table2[[#This Row],[Close Price]]-Table2[[#This Row],[20D EMA]])/Table2[[#This Row],[20D EMA]]</f>
        <v>-3.6820542261423131E-2</v>
      </c>
      <c r="T169" s="1">
        <f>(Table2[[#This Row],[Close Price]]-Table2[[#This Row],[50D EMA]])/Table2[[#This Row],[50D EMA]]</f>
        <v>-6.1792429980010388E-2</v>
      </c>
      <c r="U169" s="1">
        <f>(Table2[[#This Row],[Close Price]]-Table2[[#This Row],[200D EMA]])/Table2[[#This Row],[200D EMA]]</f>
        <v>5.0337004790175124E-2</v>
      </c>
      <c r="V169">
        <v>1.1338079378046699</v>
      </c>
      <c r="W169">
        <v>736.2</v>
      </c>
      <c r="X169">
        <v>751.1</v>
      </c>
      <c r="Y169">
        <v>708.75</v>
      </c>
      <c r="Z169">
        <v>759.25</v>
      </c>
      <c r="AA169">
        <v>708.75</v>
      </c>
      <c r="AB169">
        <v>803</v>
      </c>
      <c r="AC169" s="1">
        <f>(Table2[[#This Row],[Close Price]]/Table2[[#This Row],[Day Low]])-1</f>
        <v>2.7166530834012992E-3</v>
      </c>
      <c r="AD169" s="1">
        <f>(Table2[[#This Row],[Day High]]/Table2[[#This Row],[Close Price]])-1</f>
        <v>1.7474939040910353E-2</v>
      </c>
      <c r="AE169" s="1">
        <f>(Table2[[#This Row],[Close Price]]/Table2[[#This Row],[Current Week Low]])-1</f>
        <v>4.155202821869497E-2</v>
      </c>
      <c r="AF169" s="1">
        <f>(Table2[[#This Row],[Current Week High]]/Table2[[#This Row],[Close Price]])-1</f>
        <v>2.8515307504741294E-2</v>
      </c>
      <c r="AG169" s="1">
        <f>(Table2[[#This Row],[Close Price]]/Table2[[#This Row],[Current Month Low]])-1</f>
        <v>4.155202821869497E-2</v>
      </c>
      <c r="AH169" s="1">
        <f>(Table2[[#This Row],[Current Month High]]/Table2[[#This Row],[Close Price]])-1</f>
        <v>8.7781089135735568E-2</v>
      </c>
      <c r="AI169">
        <v>26.9032782443781</v>
      </c>
      <c r="AJ169">
        <v>87.574641087536506</v>
      </c>
      <c r="AK169" t="str">
        <f>IF(AND(Table2[[#This Row],[20D EMA]]&gt;Table2[[#This Row],[50D EMA]],Table2[[#This Row],[50D EMA]]&gt;Table2[[#This Row],[200D EMA]]),"Uptrend","Downtrend/NoTrend")</f>
        <v>Downtrend/NoTrend</v>
      </c>
      <c r="AL169">
        <v>-0.1</v>
      </c>
      <c r="AM169" t="s">
        <v>3189</v>
      </c>
      <c r="AN169">
        <v>-2.93</v>
      </c>
      <c r="AO169" t="s">
        <v>3189</v>
      </c>
      <c r="AP169">
        <v>0.16228770759854499</v>
      </c>
      <c r="AQ169">
        <f>(Table2[[#This Row],[Sharpe Ratio]]-AVERAGE(Table2[Sharpe Ratio]))/_xlfn.STDEV.P(Table2[Sharpe Ratio])</f>
        <v>1.1766025686976866</v>
      </c>
      <c r="AR1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9">
        <f>_xlfn.RANK.AVG(Table2[[#This Row],[1Y Return vs Nifty Z-Score]],Table2[1Y Return vs Nifty Z-Score])</f>
        <v>209</v>
      </c>
      <c r="AT169">
        <f>_xlfn.RANK.AVG(Table2[[#This Row],[6M Return vs Nifty Z-Score]],Table2[6M Return vs Nifty Z-Score])</f>
        <v>362</v>
      </c>
      <c r="AU169">
        <f>_xlfn.RANK.AVG(Table2[[#This Row],[Sharpe Ratio Z-Score]],Table2[Sharpe Ratio Z-Score])</f>
        <v>93</v>
      </c>
      <c r="AV169">
        <f>(Table2[[#This Row],[Rank 1Y]]+Table2[[#This Row],[Rank 6M]]+Table2[[#This Row],[Rank Sharpe]])/3</f>
        <v>221.33333333333334</v>
      </c>
    </row>
    <row r="170" spans="1:48" x14ac:dyDescent="0.3">
      <c r="A170" t="s">
        <v>1478</v>
      </c>
      <c r="B170" t="s">
        <v>1479</v>
      </c>
      <c r="C170" t="s">
        <v>3131</v>
      </c>
      <c r="D170" t="s">
        <v>120</v>
      </c>
      <c r="E170">
        <v>7061.9733215399901</v>
      </c>
      <c r="F170">
        <v>1175.2</v>
      </c>
      <c r="G170">
        <v>45.763257785271101</v>
      </c>
      <c r="H170">
        <f>(Table2[[#This Row],[1Y Return vs Nifty]]-AVERAGE(Table2[1Y Return vs Nifty]))/_xlfn.STDEV.P(Table2[1Y Return vs Nifty])</f>
        <v>0.32314698079126358</v>
      </c>
      <c r="I170">
        <v>-4.7406360113118602</v>
      </c>
      <c r="J170">
        <f>(Table2[[#This Row],[1M Return vs Nifty]]-AVERAGE(Table2[1M Return vs Nifty]))/_xlfn.STDEV.P(Table2[1M Return vs Nifty])</f>
        <v>-0.34599253205428754</v>
      </c>
      <c r="K170">
        <v>26.998927017172502</v>
      </c>
      <c r="L170">
        <f>(Table2[[#This Row],[6M Return vs Nifty]]-AVERAGE(Table2[6M Return vs Nifty]))/_xlfn.STDEV.P(Table2[6M Return vs Nifty])</f>
        <v>0.57274501723555138</v>
      </c>
      <c r="M170">
        <v>2.9914379008393301</v>
      </c>
      <c r="N170">
        <f>(Table2[[#This Row],[1W Return vs Nifty]]-AVERAGE(Table2[1W Return vs Nifty]))/_xlfn.STDEV.P(Table2[1W Return vs Nifty])</f>
        <v>0.6011033392074745</v>
      </c>
      <c r="O170">
        <v>1187.3399999999999</v>
      </c>
      <c r="P170">
        <v>1182.5268588240699</v>
      </c>
      <c r="Q170">
        <v>1030.05576940847</v>
      </c>
      <c r="R170">
        <v>37.252488245244898</v>
      </c>
      <c r="S170" s="1">
        <f>(Table2[[#This Row],[Close Price]]-Table2[[#This Row],[20D EMA]])/Table2[[#This Row],[20D EMA]]</f>
        <v>-1.0224535516364203E-2</v>
      </c>
      <c r="T170" s="1">
        <f>(Table2[[#This Row],[Close Price]]-Table2[[#This Row],[50D EMA]])/Table2[[#This Row],[50D EMA]]</f>
        <v>-6.1959343835588186E-3</v>
      </c>
      <c r="U170" s="1">
        <f>(Table2[[#This Row],[Close Price]]-Table2[[#This Row],[200D EMA]])/Table2[[#This Row],[200D EMA]]</f>
        <v>0.1409090991984657</v>
      </c>
      <c r="V170">
        <v>0.40147841892762598</v>
      </c>
      <c r="W170">
        <v>1169.05</v>
      </c>
      <c r="X170">
        <v>1191.5</v>
      </c>
      <c r="Y170">
        <v>1130.7</v>
      </c>
      <c r="Z170">
        <v>1259.95</v>
      </c>
      <c r="AA170">
        <v>1130.7</v>
      </c>
      <c r="AB170">
        <v>1259.95</v>
      </c>
      <c r="AC170" s="1">
        <f>(Table2[[#This Row],[Close Price]]/Table2[[#This Row],[Day Low]])-1</f>
        <v>5.2606817501390513E-3</v>
      </c>
      <c r="AD170" s="1">
        <f>(Table2[[#This Row],[Day High]]/Table2[[#This Row],[Close Price]])-1</f>
        <v>1.3869979577944225E-2</v>
      </c>
      <c r="AE170" s="1">
        <f>(Table2[[#This Row],[Close Price]]/Table2[[#This Row],[Current Week Low]])-1</f>
        <v>3.9356151056867406E-2</v>
      </c>
      <c r="AF170" s="1">
        <f>(Table2[[#This Row],[Current Week High]]/Table2[[#This Row],[Close Price]])-1</f>
        <v>7.2115384615384581E-2</v>
      </c>
      <c r="AG170" s="1">
        <f>(Table2[[#This Row],[Close Price]]/Table2[[#This Row],[Current Month Low]])-1</f>
        <v>3.9356151056867406E-2</v>
      </c>
      <c r="AH170" s="1">
        <f>(Table2[[#This Row],[Current Month High]]/Table2[[#This Row],[Close Price]])-1</f>
        <v>7.2115384615384581E-2</v>
      </c>
      <c r="AI170">
        <v>14.542205582028499</v>
      </c>
      <c r="AJ170">
        <v>80.452975047984594</v>
      </c>
      <c r="AK170" t="str">
        <f>IF(AND(Table2[[#This Row],[20D EMA]]&gt;Table2[[#This Row],[50D EMA]],Table2[[#This Row],[50D EMA]]&gt;Table2[[#This Row],[200D EMA]]),"Uptrend","Downtrend/NoTrend")</f>
        <v>Uptrend</v>
      </c>
      <c r="AL170">
        <v>-0.08</v>
      </c>
      <c r="AM170" t="s">
        <v>3189</v>
      </c>
      <c r="AN170">
        <v>-2.68</v>
      </c>
      <c r="AO170" t="s">
        <v>3189</v>
      </c>
      <c r="AP170">
        <v>7.4949495956126003E-2</v>
      </c>
      <c r="AQ170">
        <f>(Table2[[#This Row],[Sharpe Ratio]]-AVERAGE(Table2[Sharpe Ratio]))/_xlfn.STDEV.P(Table2[Sharpe Ratio])</f>
        <v>0.15827760193233503</v>
      </c>
      <c r="AR1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1.309280407112337</v>
      </c>
      <c r="AS170">
        <f>_xlfn.RANK.AVG(Table2[[#This Row],[1Y Return vs Nifty Z-Score]],Table2[1Y Return vs Nifty Z-Score])</f>
        <v>211</v>
      </c>
      <c r="AT170">
        <f>_xlfn.RANK.AVG(Table2[[#This Row],[6M Return vs Nifty Z-Score]],Table2[6M Return vs Nifty Z-Score])</f>
        <v>154</v>
      </c>
      <c r="AU170">
        <f>_xlfn.RANK.AVG(Table2[[#This Row],[Sharpe Ratio Z-Score]],Table2[Sharpe Ratio Z-Score])</f>
        <v>300</v>
      </c>
      <c r="AV170">
        <f>(Table2[[#This Row],[Rank 1Y]]+Table2[[#This Row],[Rank 6M]]+Table2[[#This Row],[Rank Sharpe]])/3</f>
        <v>221.66666666666666</v>
      </c>
    </row>
    <row r="171" spans="1:48" x14ac:dyDescent="0.3">
      <c r="A171" t="s">
        <v>601</v>
      </c>
      <c r="B171" t="s">
        <v>602</v>
      </c>
      <c r="C171" t="s">
        <v>3141</v>
      </c>
      <c r="D171" t="s">
        <v>217</v>
      </c>
      <c r="E171">
        <v>32315.837234499999</v>
      </c>
      <c r="F171">
        <v>5391.6</v>
      </c>
      <c r="G171">
        <v>76.882723514617993</v>
      </c>
      <c r="H171">
        <f>(Table2[[#This Row],[1Y Return vs Nifty]]-AVERAGE(Table2[1Y Return vs Nifty]))/_xlfn.STDEV.P(Table2[1Y Return vs Nifty])</f>
        <v>0.84603078407597265</v>
      </c>
      <c r="I171">
        <v>12.5508510475586</v>
      </c>
      <c r="J171">
        <f>(Table2[[#This Row],[1M Return vs Nifty]]-AVERAGE(Table2[1M Return vs Nifty]))/_xlfn.STDEV.P(Table2[1M Return vs Nifty])</f>
        <v>1.5446174448377985</v>
      </c>
      <c r="K171">
        <v>103.05414707126</v>
      </c>
      <c r="L171">
        <f>(Table2[[#This Row],[6M Return vs Nifty]]-AVERAGE(Table2[6M Return vs Nifty]))/_xlfn.STDEV.P(Table2[6M Return vs Nifty])</f>
        <v>3.0560598256835112</v>
      </c>
      <c r="M171">
        <v>2.25456273182595</v>
      </c>
      <c r="N171">
        <f>(Table2[[#This Row],[1W Return vs Nifty]]-AVERAGE(Table2[1W Return vs Nifty]))/_xlfn.STDEV.P(Table2[1W Return vs Nifty])</f>
        <v>0.39717789495060579</v>
      </c>
      <c r="O171">
        <v>5247.35</v>
      </c>
      <c r="P171">
        <v>4941.9879695654499</v>
      </c>
      <c r="Q171">
        <v>3751.6878189546401</v>
      </c>
      <c r="R171">
        <v>32.0255953156964</v>
      </c>
      <c r="S171" s="1">
        <f>(Table2[[#This Row],[Close Price]]-Table2[[#This Row],[20D EMA]])/Table2[[#This Row],[20D EMA]]</f>
        <v>2.7490066414475878E-2</v>
      </c>
      <c r="T171" s="1">
        <f>(Table2[[#This Row],[Close Price]]-Table2[[#This Row],[50D EMA]])/Table2[[#This Row],[50D EMA]]</f>
        <v>9.0977969433236994E-2</v>
      </c>
      <c r="U171" s="1">
        <f>(Table2[[#This Row],[Close Price]]-Table2[[#This Row],[200D EMA]])/Table2[[#This Row],[200D EMA]]</f>
        <v>0.43711317683737899</v>
      </c>
      <c r="V171">
        <v>0.80831467086587805</v>
      </c>
      <c r="W171">
        <v>5233.7</v>
      </c>
      <c r="X171">
        <v>5466.65</v>
      </c>
      <c r="Y171">
        <v>4778.3999999999996</v>
      </c>
      <c r="Z171">
        <v>5466.65</v>
      </c>
      <c r="AA171">
        <v>4778.3999999999996</v>
      </c>
      <c r="AB171">
        <v>5621.5</v>
      </c>
      <c r="AC171" s="1">
        <f>(Table2[[#This Row],[Close Price]]/Table2[[#This Row],[Day Low]])-1</f>
        <v>3.0169860710396179E-2</v>
      </c>
      <c r="AD171" s="1">
        <f>(Table2[[#This Row],[Day High]]/Table2[[#This Row],[Close Price]])-1</f>
        <v>1.3919801172193713E-2</v>
      </c>
      <c r="AE171" s="1">
        <f>(Table2[[#This Row],[Close Price]]/Table2[[#This Row],[Current Week Low]])-1</f>
        <v>0.12832747363134112</v>
      </c>
      <c r="AF171" s="1">
        <f>(Table2[[#This Row],[Current Week High]]/Table2[[#This Row],[Close Price]])-1</f>
        <v>1.3919801172193713E-2</v>
      </c>
      <c r="AG171" s="1">
        <f>(Table2[[#This Row],[Close Price]]/Table2[[#This Row],[Current Month Low]])-1</f>
        <v>0.12832747363134112</v>
      </c>
      <c r="AH171" s="1">
        <f>(Table2[[#This Row],[Current Month High]]/Table2[[#This Row],[Close Price]])-1</f>
        <v>4.2640403590770815E-2</v>
      </c>
      <c r="AI171">
        <v>7.7602196008605899</v>
      </c>
      <c r="AJ171">
        <v>149.842446709916</v>
      </c>
      <c r="AK171" t="str">
        <f>IF(AND(Table2[[#This Row],[20D EMA]]&gt;Table2[[#This Row],[50D EMA]],Table2[[#This Row],[50D EMA]]&gt;Table2[[#This Row],[200D EMA]]),"Uptrend","Downtrend/NoTrend")</f>
        <v>Uptrend</v>
      </c>
      <c r="AL171">
        <v>0.27</v>
      </c>
      <c r="AM171" t="s">
        <v>3188</v>
      </c>
      <c r="AN171">
        <v>-1.6</v>
      </c>
      <c r="AO171" t="s">
        <v>3189</v>
      </c>
      <c r="AQ171">
        <f>(Table2[[#This Row],[Sharpe Ratio]]-AVERAGE(Table2[Sharpe Ratio]))/_xlfn.STDEV.P(Table2[Sharpe Ratio])</f>
        <v>-0.71560041255099383</v>
      </c>
      <c r="AR1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5.1282855369968949</v>
      </c>
      <c r="AS171">
        <f>_xlfn.RANK.AVG(Table2[[#This Row],[1Y Return vs Nifty Z-Score]],Table2[1Y Return vs Nifty Z-Score])</f>
        <v>116</v>
      </c>
      <c r="AT171">
        <f>_xlfn.RANK.AVG(Table2[[#This Row],[6M Return vs Nifty Z-Score]],Table2[6M Return vs Nifty Z-Score])</f>
        <v>10</v>
      </c>
      <c r="AU171">
        <f>_xlfn.RANK.AVG(Table2[[#This Row],[Sharpe Ratio Z-Score]],Table2[Sharpe Ratio Z-Score])</f>
        <v>539.5</v>
      </c>
      <c r="AV171">
        <f>(Table2[[#This Row],[Rank 1Y]]+Table2[[#This Row],[Rank 6M]]+Table2[[#This Row],[Rank Sharpe]])/3</f>
        <v>221.83333333333334</v>
      </c>
    </row>
    <row r="172" spans="1:48" x14ac:dyDescent="0.3">
      <c r="A172" t="s">
        <v>1211</v>
      </c>
      <c r="B172" t="s">
        <v>1212</v>
      </c>
      <c r="C172" t="s">
        <v>3132</v>
      </c>
      <c r="D172" t="s">
        <v>48</v>
      </c>
      <c r="E172">
        <v>9869.8159551000008</v>
      </c>
      <c r="F172">
        <v>3097.2</v>
      </c>
      <c r="G172">
        <v>21.241963953451599</v>
      </c>
      <c r="H172">
        <f>(Table2[[#This Row],[1Y Return vs Nifty]]-AVERAGE(Table2[1Y Return vs Nifty]))/_xlfn.STDEV.P(Table2[1Y Return vs Nifty])</f>
        <v>-8.8871255375053554E-2</v>
      </c>
      <c r="I172">
        <v>1.28481215185791E-2</v>
      </c>
      <c r="J172">
        <f>(Table2[[#This Row],[1M Return vs Nifty]]-AVERAGE(Table2[1M Return vs Nifty]))/_xlfn.STDEV.P(Table2[1M Return vs Nifty])</f>
        <v>0.17374209203735003</v>
      </c>
      <c r="K172">
        <v>9.4417123973410693</v>
      </c>
      <c r="L172">
        <f>(Table2[[#This Row],[6M Return vs Nifty]]-AVERAGE(Table2[6M Return vs Nifty]))/_xlfn.STDEV.P(Table2[6M Return vs Nifty])</f>
        <v>-5.2386594590202152E-4</v>
      </c>
      <c r="M172">
        <v>-2.3853761618412599</v>
      </c>
      <c r="N172">
        <f>(Table2[[#This Row],[1W Return vs Nifty]]-AVERAGE(Table2[1W Return vs Nifty]))/_xlfn.STDEV.P(Table2[1W Return vs Nifty])</f>
        <v>-0.88689522897172957</v>
      </c>
      <c r="O172">
        <v>3223.71</v>
      </c>
      <c r="P172">
        <v>3144.50355607442</v>
      </c>
      <c r="Q172">
        <v>2697.15962448141</v>
      </c>
      <c r="R172">
        <v>28.5135211964867</v>
      </c>
      <c r="S172" s="1">
        <f>(Table2[[#This Row],[Close Price]]-Table2[[#This Row],[20D EMA]])/Table2[[#This Row],[20D EMA]]</f>
        <v>-3.9243604418511657E-2</v>
      </c>
      <c r="T172" s="1">
        <f>(Table2[[#This Row],[Close Price]]-Table2[[#This Row],[50D EMA]])/Table2[[#This Row],[50D EMA]]</f>
        <v>-1.5043250939577134E-2</v>
      </c>
      <c r="U172" s="1">
        <f>(Table2[[#This Row],[Close Price]]-Table2[[#This Row],[200D EMA]])/Table2[[#This Row],[200D EMA]]</f>
        <v>0.14831913242639713</v>
      </c>
      <c r="V172">
        <v>0.49985150270907402</v>
      </c>
      <c r="W172">
        <v>3064.75</v>
      </c>
      <c r="X172">
        <v>3161.6</v>
      </c>
      <c r="Y172">
        <v>3024.35</v>
      </c>
      <c r="Z172">
        <v>3248.92</v>
      </c>
      <c r="AA172">
        <v>3024.35</v>
      </c>
      <c r="AB172">
        <v>3377.85</v>
      </c>
      <c r="AC172" s="1">
        <f>(Table2[[#This Row],[Close Price]]/Table2[[#This Row],[Day Low]])-1</f>
        <v>1.0588139326209278E-2</v>
      </c>
      <c r="AD172" s="1">
        <f>(Table2[[#This Row],[Day High]]/Table2[[#This Row],[Close Price]])-1</f>
        <v>2.0792974299367106E-2</v>
      </c>
      <c r="AE172" s="1">
        <f>(Table2[[#This Row],[Close Price]]/Table2[[#This Row],[Current Week Low]])-1</f>
        <v>2.4087820523418291E-2</v>
      </c>
      <c r="AF172" s="1">
        <f>(Table2[[#This Row],[Current Week High]]/Table2[[#This Row],[Close Price]])-1</f>
        <v>4.8986181066769996E-2</v>
      </c>
      <c r="AG172" s="1">
        <f>(Table2[[#This Row],[Close Price]]/Table2[[#This Row],[Current Month Low]])-1</f>
        <v>2.4087820523418291E-2</v>
      </c>
      <c r="AH172" s="1">
        <f>(Table2[[#This Row],[Current Month High]]/Table2[[#This Row],[Close Price]])-1</f>
        <v>9.0614103060829176E-2</v>
      </c>
      <c r="AI172">
        <v>20.269921219165699</v>
      </c>
      <c r="AJ172">
        <v>84.085944813444399</v>
      </c>
      <c r="AK172" t="str">
        <f>IF(AND(Table2[[#This Row],[20D EMA]]&gt;Table2[[#This Row],[50D EMA]],Table2[[#This Row],[50D EMA]]&gt;Table2[[#This Row],[200D EMA]]),"Uptrend","Downtrend/NoTrend")</f>
        <v>Uptrend</v>
      </c>
      <c r="AL172">
        <v>0.02</v>
      </c>
      <c r="AM172" t="s">
        <v>3188</v>
      </c>
      <c r="AN172">
        <v>-5.31</v>
      </c>
      <c r="AO172" t="s">
        <v>3189</v>
      </c>
      <c r="AP172">
        <v>0.20426562353090899</v>
      </c>
      <c r="AQ172">
        <f>(Table2[[#This Row],[Sharpe Ratio]]-AVERAGE(Table2[Sharpe Ratio]))/_xlfn.STDEV.P(Table2[Sharpe Ratio])</f>
        <v>1.6660465250465888</v>
      </c>
      <c r="AR1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0.86349826679125385</v>
      </c>
      <c r="AS172">
        <f>_xlfn.RANK.AVG(Table2[[#This Row],[1Y Return vs Nifty Z-Score]],Table2[1Y Return vs Nifty Z-Score])</f>
        <v>328</v>
      </c>
      <c r="AT172">
        <f>_xlfn.RANK.AVG(Table2[[#This Row],[6M Return vs Nifty Z-Score]],Table2[6M Return vs Nifty Z-Score])</f>
        <v>309</v>
      </c>
      <c r="AU172">
        <f>_xlfn.RANK.AVG(Table2[[#This Row],[Sharpe Ratio Z-Score]],Table2[Sharpe Ratio Z-Score])</f>
        <v>30</v>
      </c>
      <c r="AV172">
        <f>(Table2[[#This Row],[Rank 1Y]]+Table2[[#This Row],[Rank 6M]]+Table2[[#This Row],[Rank Sharpe]])/3</f>
        <v>222.33333333333334</v>
      </c>
    </row>
    <row r="173" spans="1:48" x14ac:dyDescent="0.3">
      <c r="A173" t="s">
        <v>1763</v>
      </c>
      <c r="B173" t="s">
        <v>1764</v>
      </c>
      <c r="C173" t="s">
        <v>3133</v>
      </c>
      <c r="D173" t="s">
        <v>51</v>
      </c>
      <c r="E173">
        <v>4583.093046</v>
      </c>
      <c r="F173">
        <v>580</v>
      </c>
      <c r="G173">
        <v>91.125900168471503</v>
      </c>
      <c r="H173">
        <f>(Table2[[#This Row],[1Y Return vs Nifty]]-AVERAGE(Table2[1Y Return vs Nifty]))/_xlfn.STDEV.P(Table2[1Y Return vs Nifty])</f>
        <v>1.0853512931231311</v>
      </c>
      <c r="I173">
        <v>-6.5903836500085697</v>
      </c>
      <c r="J173">
        <f>(Table2[[#This Row],[1M Return vs Nifty]]-AVERAGE(Table2[1M Return vs Nifty]))/_xlfn.STDEV.P(Table2[1M Return vs Nifty])</f>
        <v>-0.54823952958238931</v>
      </c>
      <c r="K173">
        <v>43.047388419337601</v>
      </c>
      <c r="L173">
        <f>(Table2[[#This Row],[6M Return vs Nifty]]-AVERAGE(Table2[6M Return vs Nifty]))/_xlfn.STDEV.P(Table2[6M Return vs Nifty])</f>
        <v>1.0967508885545738</v>
      </c>
      <c r="M173">
        <v>-0.50782080190308698</v>
      </c>
      <c r="N173">
        <f>(Table2[[#This Row],[1W Return vs Nifty]]-AVERAGE(Table2[1W Return vs Nifty]))/_xlfn.STDEV.P(Table2[1W Return vs Nifty])</f>
        <v>-0.36729390843204301</v>
      </c>
      <c r="O173">
        <v>579.37</v>
      </c>
      <c r="P173">
        <v>545.53291796630401</v>
      </c>
      <c r="Q173">
        <v>427.38540379932499</v>
      </c>
      <c r="R173">
        <v>40.222536080180099</v>
      </c>
      <c r="S173" s="1">
        <f>(Table2[[#This Row],[Close Price]]-Table2[[#This Row],[20D EMA]])/Table2[[#This Row],[20D EMA]]</f>
        <v>1.087388024923616E-3</v>
      </c>
      <c r="T173" s="1">
        <f>(Table2[[#This Row],[Close Price]]-Table2[[#This Row],[50D EMA]])/Table2[[#This Row],[50D EMA]]</f>
        <v>6.3180572424824638E-2</v>
      </c>
      <c r="U173" s="1">
        <f>(Table2[[#This Row],[Close Price]]-Table2[[#This Row],[200D EMA]])/Table2[[#This Row],[200D EMA]]</f>
        <v>0.35708892920529833</v>
      </c>
      <c r="V173">
        <v>0.56822226258261399</v>
      </c>
      <c r="W173">
        <v>570.04999999999995</v>
      </c>
      <c r="X173">
        <v>591.45000000000005</v>
      </c>
      <c r="Y173">
        <v>527</v>
      </c>
      <c r="Z173">
        <v>591.45000000000005</v>
      </c>
      <c r="AA173">
        <v>527</v>
      </c>
      <c r="AB173">
        <v>592</v>
      </c>
      <c r="AC173" s="1">
        <f>(Table2[[#This Row],[Close Price]]/Table2[[#This Row],[Day Low]])-1</f>
        <v>1.7454609244803132E-2</v>
      </c>
      <c r="AD173" s="1">
        <f>(Table2[[#This Row],[Day High]]/Table2[[#This Row],[Close Price]])-1</f>
        <v>1.974137931034492E-2</v>
      </c>
      <c r="AE173" s="1">
        <f>(Table2[[#This Row],[Close Price]]/Table2[[#This Row],[Current Week Low]])-1</f>
        <v>0.10056925996204935</v>
      </c>
      <c r="AF173" s="1">
        <f>(Table2[[#This Row],[Current Week High]]/Table2[[#This Row],[Close Price]])-1</f>
        <v>1.974137931034492E-2</v>
      </c>
      <c r="AG173" s="1">
        <f>(Table2[[#This Row],[Close Price]]/Table2[[#This Row],[Current Month Low]])-1</f>
        <v>0.10056925996204935</v>
      </c>
      <c r="AH173" s="1">
        <f>(Table2[[#This Row],[Current Month High]]/Table2[[#This Row],[Close Price]])-1</f>
        <v>2.0689655172413834E-2</v>
      </c>
      <c r="AI173">
        <v>16.379310344827498</v>
      </c>
      <c r="AJ173">
        <v>146.913580246913</v>
      </c>
      <c r="AK173" t="str">
        <f>IF(AND(Table2[[#This Row],[20D EMA]]&gt;Table2[[#This Row],[50D EMA]],Table2[[#This Row],[50D EMA]]&gt;Table2[[#This Row],[200D EMA]]),"Uptrend","Downtrend/NoTrend")</f>
        <v>Uptrend</v>
      </c>
      <c r="AL173">
        <v>0.32</v>
      </c>
      <c r="AM173" t="s">
        <v>3188</v>
      </c>
      <c r="AN173">
        <v>-8.09</v>
      </c>
      <c r="AO173" t="s">
        <v>3189</v>
      </c>
      <c r="AP173">
        <v>4.5142804052599999E-3</v>
      </c>
      <c r="AQ173">
        <f>(Table2[[#This Row],[Sharpe Ratio]]-AVERAGE(Table2[Sharpe Ratio]))/_xlfn.STDEV.P(Table2[Sharpe Ratio])</f>
        <v>-0.66296589717441412</v>
      </c>
      <c r="AR1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0.60360284648885842</v>
      </c>
      <c r="AS173">
        <f>_xlfn.RANK.AVG(Table2[[#This Row],[1Y Return vs Nifty Z-Score]],Table2[1Y Return vs Nifty Z-Score])</f>
        <v>89</v>
      </c>
      <c r="AT173">
        <f>_xlfn.RANK.AVG(Table2[[#This Row],[6M Return vs Nifty Z-Score]],Table2[6M Return vs Nifty Z-Score])</f>
        <v>81</v>
      </c>
      <c r="AU173">
        <f>_xlfn.RANK.AVG(Table2[[#This Row],[Sharpe Ratio Z-Score]],Table2[Sharpe Ratio Z-Score])</f>
        <v>499</v>
      </c>
      <c r="AV173">
        <f>(Table2[[#This Row],[Rank 1Y]]+Table2[[#This Row],[Rank 6M]]+Table2[[#This Row],[Rank Sharpe]])/3</f>
        <v>223</v>
      </c>
    </row>
    <row r="174" spans="1:48" x14ac:dyDescent="0.3">
      <c r="A174" t="s">
        <v>888</v>
      </c>
      <c r="B174" t="s">
        <v>889</v>
      </c>
      <c r="C174" t="s">
        <v>3129</v>
      </c>
      <c r="D174" t="s">
        <v>485</v>
      </c>
      <c r="E174">
        <v>17408.972064869999</v>
      </c>
      <c r="F174">
        <v>1029.7</v>
      </c>
      <c r="G174">
        <v>97.5573054990858</v>
      </c>
      <c r="H174">
        <f>(Table2[[#This Row],[1Y Return vs Nifty]]-AVERAGE(Table2[1Y Return vs Nifty]))/_xlfn.STDEV.P(Table2[1Y Return vs Nifty])</f>
        <v>1.1934147704650904</v>
      </c>
      <c r="I174">
        <v>1.5062511586109399</v>
      </c>
      <c r="J174">
        <f>(Table2[[#This Row],[1M Return vs Nifty]]-AVERAGE(Table2[1M Return vs Nifty]))/_xlfn.STDEV.P(Table2[1M Return vs Nifty])</f>
        <v>0.33702722025304876</v>
      </c>
      <c r="K174">
        <v>51.317451028948</v>
      </c>
      <c r="L174">
        <f>(Table2[[#This Row],[6M Return vs Nifty]]-AVERAGE(Table2[6M Return vs Nifty]))/_xlfn.STDEV.P(Table2[6M Return vs Nifty])</f>
        <v>1.3667805976347926</v>
      </c>
      <c r="M174">
        <v>-5.8413067461699404</v>
      </c>
      <c r="N174">
        <f>(Table2[[#This Row],[1W Return vs Nifty]]-AVERAGE(Table2[1W Return vs Nifty]))/_xlfn.STDEV.P(Table2[1W Return vs Nifty])</f>
        <v>-1.8433016996548655</v>
      </c>
      <c r="O174">
        <v>1034.8499999999999</v>
      </c>
      <c r="P174">
        <v>984.90487823389606</v>
      </c>
      <c r="Q174">
        <v>776.007289792949</v>
      </c>
      <c r="R174">
        <v>43.308318453394698</v>
      </c>
      <c r="S174" s="1">
        <f>(Table2[[#This Row],[Close Price]]-Table2[[#This Row],[20D EMA]])/Table2[[#This Row],[20D EMA]]</f>
        <v>-4.9765666521716812E-3</v>
      </c>
      <c r="T174" s="1">
        <f>(Table2[[#This Row],[Close Price]]-Table2[[#This Row],[50D EMA]])/Table2[[#This Row],[50D EMA]]</f>
        <v>4.5481673160589223E-2</v>
      </c>
      <c r="U174" s="1">
        <f>(Table2[[#This Row],[Close Price]]-Table2[[#This Row],[200D EMA]])/Table2[[#This Row],[200D EMA]]</f>
        <v>0.3269205245156141</v>
      </c>
      <c r="V174">
        <v>1.21762433293423</v>
      </c>
      <c r="W174">
        <v>1016.05</v>
      </c>
      <c r="X174">
        <v>1062.3499999999999</v>
      </c>
      <c r="Y174">
        <v>981.85</v>
      </c>
      <c r="Z174">
        <v>1062.3499999999999</v>
      </c>
      <c r="AA174">
        <v>981.85</v>
      </c>
      <c r="AB174">
        <v>1164.1500000000001</v>
      </c>
      <c r="AC174" s="1">
        <f>(Table2[[#This Row],[Close Price]]/Table2[[#This Row],[Day Low]])-1</f>
        <v>1.3434378229417954E-2</v>
      </c>
      <c r="AD174" s="1">
        <f>(Table2[[#This Row],[Day High]]/Table2[[#This Row],[Close Price]])-1</f>
        <v>3.170826454307063E-2</v>
      </c>
      <c r="AE174" s="1">
        <f>(Table2[[#This Row],[Close Price]]/Table2[[#This Row],[Current Week Low]])-1</f>
        <v>4.8734531751285948E-2</v>
      </c>
      <c r="AF174" s="1">
        <f>(Table2[[#This Row],[Current Week High]]/Table2[[#This Row],[Close Price]])-1</f>
        <v>3.170826454307063E-2</v>
      </c>
      <c r="AG174" s="1">
        <f>(Table2[[#This Row],[Close Price]]/Table2[[#This Row],[Current Month Low]])-1</f>
        <v>4.8734531751285948E-2</v>
      </c>
      <c r="AH174" s="1">
        <f>(Table2[[#This Row],[Current Month High]]/Table2[[#This Row],[Close Price]])-1</f>
        <v>0.13057201126541718</v>
      </c>
      <c r="AI174">
        <v>15.4705253957463</v>
      </c>
      <c r="AJ174">
        <v>141.96921630830599</v>
      </c>
      <c r="AK174" t="str">
        <f>IF(AND(Table2[[#This Row],[20D EMA]]&gt;Table2[[#This Row],[50D EMA]],Table2[[#This Row],[50D EMA]]&gt;Table2[[#This Row],[200D EMA]]),"Uptrend","Downtrend/NoTrend")</f>
        <v>Uptrend</v>
      </c>
      <c r="AL174">
        <v>0.41</v>
      </c>
      <c r="AM174" t="s">
        <v>3188</v>
      </c>
      <c r="AN174">
        <v>-2.35</v>
      </c>
      <c r="AO174" t="s">
        <v>3189</v>
      </c>
      <c r="AQ174">
        <f>(Table2[[#This Row],[Sharpe Ratio]]-AVERAGE(Table2[Sharpe Ratio]))/_xlfn.STDEV.P(Table2[Sharpe Ratio])</f>
        <v>-0.71560041255099383</v>
      </c>
      <c r="AR1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0.33832047614707239</v>
      </c>
      <c r="AS174">
        <f>_xlfn.RANK.AVG(Table2[[#This Row],[1Y Return vs Nifty Z-Score]],Table2[1Y Return vs Nifty Z-Score])</f>
        <v>76</v>
      </c>
      <c r="AT174">
        <f>_xlfn.RANK.AVG(Table2[[#This Row],[6M Return vs Nifty Z-Score]],Table2[6M Return vs Nifty Z-Score])</f>
        <v>58</v>
      </c>
      <c r="AU174">
        <f>_xlfn.RANK.AVG(Table2[[#This Row],[Sharpe Ratio Z-Score]],Table2[Sharpe Ratio Z-Score])</f>
        <v>539.5</v>
      </c>
      <c r="AV174">
        <f>(Table2[[#This Row],[Rank 1Y]]+Table2[[#This Row],[Rank 6M]]+Table2[[#This Row],[Rank Sharpe]])/3</f>
        <v>224.5</v>
      </c>
    </row>
    <row r="175" spans="1:48" x14ac:dyDescent="0.3">
      <c r="A175" t="s">
        <v>635</v>
      </c>
      <c r="B175" t="s">
        <v>636</v>
      </c>
      <c r="C175" t="s">
        <v>3133</v>
      </c>
      <c r="D175" t="s">
        <v>51</v>
      </c>
      <c r="E175">
        <v>30246.532465535998</v>
      </c>
      <c r="F175">
        <v>224.11</v>
      </c>
      <c r="G175">
        <v>101.942868318221</v>
      </c>
      <c r="H175">
        <f>(Table2[[#This Row],[1Y Return vs Nifty]]-AVERAGE(Table2[1Y Return vs Nifty]))/_xlfn.STDEV.P(Table2[1Y Return vs Nifty])</f>
        <v>1.2671030460401722</v>
      </c>
      <c r="I175">
        <v>-1.2770076519551501</v>
      </c>
      <c r="J175">
        <f>(Table2[[#This Row],[1M Return vs Nifty]]-AVERAGE(Table2[1M Return vs Nifty]))/_xlfn.STDEV.P(Table2[1M Return vs Nifty])</f>
        <v>3.2712336425307846E-2</v>
      </c>
      <c r="K175">
        <v>48.162734458389899</v>
      </c>
      <c r="L175">
        <f>(Table2[[#This Row],[6M Return vs Nifty]]-AVERAGE(Table2[6M Return vs Nifty]))/_xlfn.STDEV.P(Table2[6M Return vs Nifty])</f>
        <v>1.2637744611651101</v>
      </c>
      <c r="M175">
        <v>6.4446633893637904</v>
      </c>
      <c r="N175">
        <f>(Table2[[#This Row],[1W Return vs Nifty]]-AVERAGE(Table2[1W Return vs Nifty]))/_xlfn.STDEV.P(Table2[1W Return vs Nifty])</f>
        <v>1.5567611920964031</v>
      </c>
      <c r="O175">
        <v>221.4</v>
      </c>
      <c r="P175">
        <v>205.86440002309399</v>
      </c>
      <c r="Q175">
        <v>164.53251699285801</v>
      </c>
      <c r="R175">
        <v>58.426539470533399</v>
      </c>
      <c r="S175" s="1">
        <f>(Table2[[#This Row],[Close Price]]-Table2[[#This Row],[20D EMA]])/Table2[[#This Row],[20D EMA]]</f>
        <v>1.2240289069557398E-2</v>
      </c>
      <c r="T175" s="1">
        <f>(Table2[[#This Row],[Close Price]]-Table2[[#This Row],[50D EMA]])/Table2[[#This Row],[50D EMA]]</f>
        <v>8.8629214059639347E-2</v>
      </c>
      <c r="U175" s="1">
        <f>(Table2[[#This Row],[Close Price]]-Table2[[#This Row],[200D EMA]])/Table2[[#This Row],[200D EMA]]</f>
        <v>0.36210157175027069</v>
      </c>
      <c r="V175">
        <v>1.1062238184990301</v>
      </c>
      <c r="W175">
        <v>220.92</v>
      </c>
      <c r="X175">
        <v>226.49</v>
      </c>
      <c r="Y175">
        <v>215.75</v>
      </c>
      <c r="Z175">
        <v>229</v>
      </c>
      <c r="AA175">
        <v>215.75</v>
      </c>
      <c r="AB175">
        <v>231.35</v>
      </c>
      <c r="AC175" s="1">
        <f>(Table2[[#This Row],[Close Price]]/Table2[[#This Row],[Day Low]])-1</f>
        <v>1.443961615064282E-2</v>
      </c>
      <c r="AD175" s="1">
        <f>(Table2[[#This Row],[Day High]]/Table2[[#This Row],[Close Price]])-1</f>
        <v>1.0619784927044629E-2</v>
      </c>
      <c r="AE175" s="1">
        <f>(Table2[[#This Row],[Close Price]]/Table2[[#This Row],[Current Week Low]])-1</f>
        <v>3.8748551564310674E-2</v>
      </c>
      <c r="AF175" s="1">
        <f>(Table2[[#This Row],[Current Week High]]/Table2[[#This Row],[Close Price]])-1</f>
        <v>2.1819642140020523E-2</v>
      </c>
      <c r="AG175" s="1">
        <f>(Table2[[#This Row],[Close Price]]/Table2[[#This Row],[Current Month Low]])-1</f>
        <v>3.8748551564310674E-2</v>
      </c>
      <c r="AH175" s="1">
        <f>(Table2[[#This Row],[Current Month High]]/Table2[[#This Row],[Close Price]])-1</f>
        <v>3.2305564231850381E-2</v>
      </c>
      <c r="AI175">
        <v>8.8706438802373704</v>
      </c>
      <c r="AJ175">
        <v>156.125714285714</v>
      </c>
      <c r="AK175" t="str">
        <f>IF(AND(Table2[[#This Row],[20D EMA]]&gt;Table2[[#This Row],[50D EMA]],Table2[[#This Row],[50D EMA]]&gt;Table2[[#This Row],[200D EMA]]),"Uptrend","Downtrend/NoTrend")</f>
        <v>Uptrend</v>
      </c>
      <c r="AL175">
        <v>0.28000000000000003</v>
      </c>
      <c r="AM175" t="s">
        <v>3188</v>
      </c>
      <c r="AN175">
        <v>2.39</v>
      </c>
      <c r="AO175" t="s">
        <v>3188</v>
      </c>
      <c r="AQ175">
        <f>(Table2[[#This Row],[Sharpe Ratio]]-AVERAGE(Table2[Sharpe Ratio]))/_xlfn.STDEV.P(Table2[Sharpe Ratio])</f>
        <v>-0.71560041255099383</v>
      </c>
      <c r="AR1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3.4047506231759992</v>
      </c>
      <c r="AS175">
        <f>_xlfn.RANK.AVG(Table2[[#This Row],[1Y Return vs Nifty Z-Score]],Table2[1Y Return vs Nifty Z-Score])</f>
        <v>70</v>
      </c>
      <c r="AT175">
        <f>_xlfn.RANK.AVG(Table2[[#This Row],[6M Return vs Nifty Z-Score]],Table2[6M Return vs Nifty Z-Score])</f>
        <v>68</v>
      </c>
      <c r="AU175">
        <f>_xlfn.RANK.AVG(Table2[[#This Row],[Sharpe Ratio Z-Score]],Table2[Sharpe Ratio Z-Score])</f>
        <v>539.5</v>
      </c>
      <c r="AV175">
        <f>(Table2[[#This Row],[Rank 1Y]]+Table2[[#This Row],[Rank 6M]]+Table2[[#This Row],[Rank Sharpe]])/3</f>
        <v>225.83333333333334</v>
      </c>
    </row>
    <row r="176" spans="1:48" x14ac:dyDescent="0.3">
      <c r="A176" t="s">
        <v>1685</v>
      </c>
      <c r="B176" t="s">
        <v>1686</v>
      </c>
      <c r="C176" t="s">
        <v>3133</v>
      </c>
      <c r="D176" t="s">
        <v>51</v>
      </c>
      <c r="E176">
        <v>5165.5379835949998</v>
      </c>
      <c r="F176">
        <v>198.82</v>
      </c>
      <c r="G176">
        <v>85.638592354769301</v>
      </c>
      <c r="H176">
        <f>(Table2[[#This Row],[1Y Return vs Nifty]]-AVERAGE(Table2[1Y Return vs Nifty]))/_xlfn.STDEV.P(Table2[1Y Return vs Nifty])</f>
        <v>0.99315098337563068</v>
      </c>
      <c r="I176">
        <v>17.8716937449522</v>
      </c>
      <c r="J176">
        <f>(Table2[[#This Row],[1M Return vs Nifty]]-AVERAGE(Table2[1M Return vs Nifty]))/_xlfn.STDEV.P(Table2[1M Return vs Nifty])</f>
        <v>2.1263857019528039</v>
      </c>
      <c r="K176">
        <v>46.3436462679092</v>
      </c>
      <c r="L176">
        <f>(Table2[[#This Row],[6M Return vs Nifty]]-AVERAGE(Table2[6M Return vs Nifty]))/_xlfn.STDEV.P(Table2[6M Return vs Nifty])</f>
        <v>1.2043785559520168</v>
      </c>
      <c r="M176">
        <v>-3.1692631408660201</v>
      </c>
      <c r="N176">
        <f>(Table2[[#This Row],[1W Return vs Nifty]]-AVERAGE(Table2[1W Return vs Nifty]))/_xlfn.STDEV.P(Table2[1W Return vs Nifty])</f>
        <v>-1.1038308880452088</v>
      </c>
      <c r="O176">
        <v>195.22</v>
      </c>
      <c r="P176">
        <v>175.691978455125</v>
      </c>
      <c r="Q176">
        <v>140.80574126826301</v>
      </c>
      <c r="R176">
        <v>57.325316768277801</v>
      </c>
      <c r="S176" s="1">
        <f>(Table2[[#This Row],[Close Price]]-Table2[[#This Row],[20D EMA]])/Table2[[#This Row],[20D EMA]]</f>
        <v>1.8440733531400442E-2</v>
      </c>
      <c r="T176" s="1">
        <f>(Table2[[#This Row],[Close Price]]-Table2[[#This Row],[50D EMA]])/Table2[[#This Row],[50D EMA]]</f>
        <v>0.13163959873547856</v>
      </c>
      <c r="U176" s="1">
        <f>(Table2[[#This Row],[Close Price]]-Table2[[#This Row],[200D EMA]])/Table2[[#This Row],[200D EMA]]</f>
        <v>0.4120162871853944</v>
      </c>
      <c r="V176">
        <v>2.87631372093698</v>
      </c>
      <c r="W176">
        <v>196.25</v>
      </c>
      <c r="X176">
        <v>209</v>
      </c>
      <c r="Y176">
        <v>188.5</v>
      </c>
      <c r="Z176">
        <v>213.2</v>
      </c>
      <c r="AA176">
        <v>188.5</v>
      </c>
      <c r="AB176">
        <v>240.7</v>
      </c>
      <c r="AC176" s="1">
        <f>(Table2[[#This Row],[Close Price]]/Table2[[#This Row],[Day Low]])-1</f>
        <v>1.3095541401273891E-2</v>
      </c>
      <c r="AD176" s="1">
        <f>(Table2[[#This Row],[Day High]]/Table2[[#This Row],[Close Price]])-1</f>
        <v>5.1202092344834638E-2</v>
      </c>
      <c r="AE176" s="1">
        <f>(Table2[[#This Row],[Close Price]]/Table2[[#This Row],[Current Week Low]])-1</f>
        <v>5.4748010610079501E-2</v>
      </c>
      <c r="AF176" s="1">
        <f>(Table2[[#This Row],[Current Week High]]/Table2[[#This Row],[Close Price]])-1</f>
        <v>7.2326727693390991E-2</v>
      </c>
      <c r="AG176" s="1">
        <f>(Table2[[#This Row],[Close Price]]/Table2[[#This Row],[Current Month Low]])-1</f>
        <v>5.4748010610079501E-2</v>
      </c>
      <c r="AH176" s="1">
        <f>(Table2[[#This Row],[Current Month High]]/Table2[[#This Row],[Close Price]])-1</f>
        <v>0.21064279247560602</v>
      </c>
      <c r="AI176">
        <v>21.064279247560599</v>
      </c>
      <c r="AJ176">
        <v>119.206174200661</v>
      </c>
      <c r="AK176" t="str">
        <f>IF(AND(Table2[[#This Row],[20D EMA]]&gt;Table2[[#This Row],[50D EMA]],Table2[[#This Row],[50D EMA]]&gt;Table2[[#This Row],[200D EMA]]),"Uptrend","Downtrend/NoTrend")</f>
        <v>Uptrend</v>
      </c>
      <c r="AL176">
        <v>0.19</v>
      </c>
      <c r="AM176" t="s">
        <v>3188</v>
      </c>
      <c r="AN176">
        <v>14.63</v>
      </c>
      <c r="AO176" t="s">
        <v>3188</v>
      </c>
      <c r="AP176">
        <v>2.0642545923809999E-3</v>
      </c>
      <c r="AQ176">
        <f>(Table2[[#This Row],[Sharpe Ratio]]-AVERAGE(Table2[Sharpe Ratio]))/_xlfn.STDEV.P(Table2[Sharpe Ratio])</f>
        <v>-0.6915321158724681</v>
      </c>
      <c r="AR1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2.5285522373627747</v>
      </c>
      <c r="AS176">
        <f>_xlfn.RANK.AVG(Table2[[#This Row],[1Y Return vs Nifty Z-Score]],Table2[1Y Return vs Nifty Z-Score])</f>
        <v>102</v>
      </c>
      <c r="AT176">
        <f>_xlfn.RANK.AVG(Table2[[#This Row],[6M Return vs Nifty Z-Score]],Table2[6M Return vs Nifty Z-Score])</f>
        <v>75</v>
      </c>
      <c r="AU176">
        <f>_xlfn.RANK.AVG(Table2[[#This Row],[Sharpe Ratio Z-Score]],Table2[Sharpe Ratio Z-Score])</f>
        <v>502</v>
      </c>
      <c r="AV176">
        <f>(Table2[[#This Row],[Rank 1Y]]+Table2[[#This Row],[Rank 6M]]+Table2[[#This Row],[Rank Sharpe]])/3</f>
        <v>226.33333333333334</v>
      </c>
    </row>
    <row r="177" spans="1:48" x14ac:dyDescent="0.3">
      <c r="A177" t="s">
        <v>141</v>
      </c>
      <c r="B177" t="s">
        <v>142</v>
      </c>
      <c r="C177" t="s">
        <v>3129</v>
      </c>
      <c r="D177" t="s">
        <v>143</v>
      </c>
      <c r="E177">
        <v>198732.77074199999</v>
      </c>
      <c r="F177">
        <v>153.47999999999999</v>
      </c>
      <c r="G177">
        <v>85.348705212431597</v>
      </c>
      <c r="H177">
        <f>(Table2[[#This Row],[1Y Return vs Nifty]]-AVERAGE(Table2[1Y Return vs Nifty]))/_xlfn.STDEV.P(Table2[1Y Return vs Nifty])</f>
        <v>0.98828016416468478</v>
      </c>
      <c r="I177">
        <v>-10.2525616306374</v>
      </c>
      <c r="J177">
        <f>(Table2[[#This Row],[1M Return vs Nifty]]-AVERAGE(Table2[1M Return vs Nifty]))/_xlfn.STDEV.P(Table2[1M Return vs Nifty])</f>
        <v>-0.94865334036447146</v>
      </c>
      <c r="K177">
        <v>-6.0645962715774697</v>
      </c>
      <c r="L177">
        <f>(Table2[[#This Row],[6M Return vs Nifty]]-AVERAGE(Table2[6M Return vs Nifty]))/_xlfn.STDEV.P(Table2[6M Return vs Nifty])</f>
        <v>-0.5068276530430359</v>
      </c>
      <c r="M177">
        <v>2.8243010635113999</v>
      </c>
      <c r="N177">
        <f>(Table2[[#This Row],[1W Return vs Nifty]]-AVERAGE(Table2[1W Return vs Nifty]))/_xlfn.STDEV.P(Table2[1W Return vs Nifty])</f>
        <v>0.55484929885295786</v>
      </c>
      <c r="O177">
        <v>158.22</v>
      </c>
      <c r="P177">
        <v>167.21711471720499</v>
      </c>
      <c r="Q177">
        <v>152.11302769529999</v>
      </c>
      <c r="R177">
        <v>25.880501016805098</v>
      </c>
      <c r="S177" s="1">
        <f>(Table2[[#This Row],[Close Price]]-Table2[[#This Row],[20D EMA]])/Table2[[#This Row],[20D EMA]]</f>
        <v>-2.9958285930982233E-2</v>
      </c>
      <c r="T177" s="1">
        <f>(Table2[[#This Row],[Close Price]]-Table2[[#This Row],[50D EMA]])/Table2[[#This Row],[50D EMA]]</f>
        <v>-8.2151367941236161E-2</v>
      </c>
      <c r="U177" s="1">
        <f>(Table2[[#This Row],[Close Price]]-Table2[[#This Row],[200D EMA]])/Table2[[#This Row],[200D EMA]]</f>
        <v>8.9865564140778464E-3</v>
      </c>
      <c r="V177">
        <v>0.474509364711871</v>
      </c>
      <c r="W177">
        <v>153</v>
      </c>
      <c r="X177">
        <v>155.69</v>
      </c>
      <c r="Y177">
        <v>141.51</v>
      </c>
      <c r="Z177">
        <v>155.69</v>
      </c>
      <c r="AA177">
        <v>141.51</v>
      </c>
      <c r="AB177">
        <v>158.69999999999999</v>
      </c>
      <c r="AC177" s="1">
        <f>(Table2[[#This Row],[Close Price]]/Table2[[#This Row],[Day Low]])-1</f>
        <v>3.1372549019608176E-3</v>
      </c>
      <c r="AD177" s="1">
        <f>(Table2[[#This Row],[Day High]]/Table2[[#This Row],[Close Price]])-1</f>
        <v>1.4399270263226516E-2</v>
      </c>
      <c r="AE177" s="1">
        <f>(Table2[[#This Row],[Close Price]]/Table2[[#This Row],[Current Week Low]])-1</f>
        <v>8.4587661649353496E-2</v>
      </c>
      <c r="AF177" s="1">
        <f>(Table2[[#This Row],[Current Week High]]/Table2[[#This Row],[Close Price]])-1</f>
        <v>1.4399270263226516E-2</v>
      </c>
      <c r="AG177" s="1">
        <f>(Table2[[#This Row],[Close Price]]/Table2[[#This Row],[Current Month Low]])-1</f>
        <v>8.4587661649353496E-2</v>
      </c>
      <c r="AH177" s="1">
        <f>(Table2[[#This Row],[Current Month High]]/Table2[[#This Row],[Close Price]])-1</f>
        <v>3.4010946051602708E-2</v>
      </c>
      <c r="AI177">
        <v>49.2051081574146</v>
      </c>
      <c r="AJ177">
        <v>133.42965779467599</v>
      </c>
      <c r="AK177" t="str">
        <f>IF(AND(Table2[[#This Row],[20D EMA]]&gt;Table2[[#This Row],[50D EMA]],Table2[[#This Row],[50D EMA]]&gt;Table2[[#This Row],[200D EMA]]),"Uptrend","Downtrend/NoTrend")</f>
        <v>Downtrend/NoTrend</v>
      </c>
      <c r="AL177">
        <v>-0.25</v>
      </c>
      <c r="AM177" t="s">
        <v>3189</v>
      </c>
      <c r="AN177">
        <v>-4.92</v>
      </c>
      <c r="AO177" t="s">
        <v>3189</v>
      </c>
      <c r="AP177">
        <v>0.163642538582566</v>
      </c>
      <c r="AQ177">
        <f>(Table2[[#This Row],[Sharpe Ratio]]-AVERAGE(Table2[Sharpe Ratio]))/_xlfn.STDEV.P(Table2[Sharpe Ratio])</f>
        <v>1.1923992994851738</v>
      </c>
      <c r="AR1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7">
        <f>_xlfn.RANK.AVG(Table2[[#This Row],[1Y Return vs Nifty Z-Score]],Table2[1Y Return vs Nifty Z-Score])</f>
        <v>103</v>
      </c>
      <c r="AT177">
        <f>_xlfn.RANK.AVG(Table2[[#This Row],[6M Return vs Nifty Z-Score]],Table2[6M Return vs Nifty Z-Score])</f>
        <v>491</v>
      </c>
      <c r="AU177">
        <f>_xlfn.RANK.AVG(Table2[[#This Row],[Sharpe Ratio Z-Score]],Table2[Sharpe Ratio Z-Score])</f>
        <v>88</v>
      </c>
      <c r="AV177">
        <f>(Table2[[#This Row],[Rank 1Y]]+Table2[[#This Row],[Rank 6M]]+Table2[[#This Row],[Rank Sharpe]])/3</f>
        <v>227.33333333333334</v>
      </c>
    </row>
    <row r="178" spans="1:48" x14ac:dyDescent="0.3">
      <c r="A178" t="s">
        <v>1509</v>
      </c>
      <c r="B178" t="s">
        <v>1510</v>
      </c>
      <c r="C178" t="s">
        <v>3142</v>
      </c>
      <c r="D178" t="s">
        <v>135</v>
      </c>
      <c r="E178">
        <v>6768.5300952999996</v>
      </c>
      <c r="F178">
        <v>861.4</v>
      </c>
      <c r="G178">
        <v>72.014969318245505</v>
      </c>
      <c r="H178">
        <f>(Table2[[#This Row],[1Y Return vs Nifty]]-AVERAGE(Table2[1Y Return vs Nifty]))/_xlfn.STDEV.P(Table2[1Y Return vs Nifty])</f>
        <v>0.76424050368391383</v>
      </c>
      <c r="I178">
        <v>0.34705504230541701</v>
      </c>
      <c r="J178">
        <f>(Table2[[#This Row],[1M Return vs Nifty]]-AVERAGE(Table2[1M Return vs Nifty]))/_xlfn.STDEV.P(Table2[1M Return vs Nifty])</f>
        <v>0.21028348009927728</v>
      </c>
      <c r="K178">
        <v>2.3661622444676902</v>
      </c>
      <c r="L178">
        <f>(Table2[[#This Row],[6M Return vs Nifty]]-AVERAGE(Table2[6M Return vs Nifty]))/_xlfn.STDEV.P(Table2[6M Return vs Nifty])</f>
        <v>-0.23155098624153736</v>
      </c>
      <c r="M178">
        <v>3.1345982149866698</v>
      </c>
      <c r="N178">
        <f>(Table2[[#This Row],[1W Return vs Nifty]]-AVERAGE(Table2[1W Return vs Nifty]))/_xlfn.STDEV.P(Table2[1W Return vs Nifty])</f>
        <v>0.64072203161305219</v>
      </c>
      <c r="O178">
        <v>827.84</v>
      </c>
      <c r="P178">
        <v>847.25055656809297</v>
      </c>
      <c r="Q178">
        <v>773.85474777646402</v>
      </c>
      <c r="R178">
        <v>42.9815711359606</v>
      </c>
      <c r="S178" s="1">
        <f>(Table2[[#This Row],[Close Price]]-Table2[[#This Row],[20D EMA]])/Table2[[#This Row],[20D EMA]]</f>
        <v>4.0539234634711957E-2</v>
      </c>
      <c r="T178" s="1">
        <f>(Table2[[#This Row],[Close Price]]-Table2[[#This Row],[50D EMA]])/Table2[[#This Row],[50D EMA]]</f>
        <v>1.670042388549298E-2</v>
      </c>
      <c r="U178" s="1">
        <f>(Table2[[#This Row],[Close Price]]-Table2[[#This Row],[200D EMA]])/Table2[[#This Row],[200D EMA]]</f>
        <v>0.1131287912558292</v>
      </c>
      <c r="V178">
        <v>1.46592678749603</v>
      </c>
      <c r="W178">
        <v>821.75</v>
      </c>
      <c r="X178">
        <v>868</v>
      </c>
      <c r="Y178">
        <v>775.55</v>
      </c>
      <c r="Z178">
        <v>868</v>
      </c>
      <c r="AA178">
        <v>775.55</v>
      </c>
      <c r="AB178">
        <v>868</v>
      </c>
      <c r="AC178" s="1">
        <f>(Table2[[#This Row],[Close Price]]/Table2[[#This Row],[Day Low]])-1</f>
        <v>4.8250684514755005E-2</v>
      </c>
      <c r="AD178" s="1">
        <f>(Table2[[#This Row],[Day High]]/Table2[[#This Row],[Close Price]])-1</f>
        <v>7.6619456698399091E-3</v>
      </c>
      <c r="AE178" s="1">
        <f>(Table2[[#This Row],[Close Price]]/Table2[[#This Row],[Current Week Low]])-1</f>
        <v>0.11069563535555416</v>
      </c>
      <c r="AF178" s="1">
        <f>(Table2[[#This Row],[Current Week High]]/Table2[[#This Row],[Close Price]])-1</f>
        <v>7.6619456698399091E-3</v>
      </c>
      <c r="AG178" s="1">
        <f>(Table2[[#This Row],[Close Price]]/Table2[[#This Row],[Current Month Low]])-1</f>
        <v>0.11069563535555416</v>
      </c>
      <c r="AH178" s="1">
        <f>(Table2[[#This Row],[Current Month High]]/Table2[[#This Row],[Close Price]])-1</f>
        <v>7.6619456698399091E-3</v>
      </c>
      <c r="AI178">
        <v>28.859995356396499</v>
      </c>
      <c r="AJ178">
        <v>138.087341072415</v>
      </c>
      <c r="AK178" t="str">
        <f>IF(AND(Table2[[#This Row],[20D EMA]]&gt;Table2[[#This Row],[50D EMA]],Table2[[#This Row],[50D EMA]]&gt;Table2[[#This Row],[200D EMA]]),"Uptrend","Downtrend/NoTrend")</f>
        <v>Downtrend/NoTrend</v>
      </c>
      <c r="AL178">
        <v>0</v>
      </c>
      <c r="AM178" t="s">
        <v>3190</v>
      </c>
      <c r="AN178">
        <v>1.29</v>
      </c>
      <c r="AO178" t="s">
        <v>3188</v>
      </c>
      <c r="AP178">
        <v>0.12651628127025399</v>
      </c>
      <c r="AQ178">
        <f>(Table2[[#This Row],[Sharpe Ratio]]-AVERAGE(Table2[Sharpe Ratio]))/_xlfn.STDEV.P(Table2[Sharpe Ratio])</f>
        <v>0.75952353946308671</v>
      </c>
      <c r="AR1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8">
        <f>_xlfn.RANK.AVG(Table2[[#This Row],[1Y Return vs Nifty Z-Score]],Table2[1Y Return vs Nifty Z-Score])</f>
        <v>126</v>
      </c>
      <c r="AT178">
        <f>_xlfn.RANK.AVG(Table2[[#This Row],[6M Return vs Nifty Z-Score]],Table2[6M Return vs Nifty Z-Score])</f>
        <v>398</v>
      </c>
      <c r="AU178">
        <f>_xlfn.RANK.AVG(Table2[[#This Row],[Sharpe Ratio Z-Score]],Table2[Sharpe Ratio Z-Score])</f>
        <v>161</v>
      </c>
      <c r="AV178">
        <f>(Table2[[#This Row],[Rank 1Y]]+Table2[[#This Row],[Rank 6M]]+Table2[[#This Row],[Rank Sharpe]])/3</f>
        <v>228.33333333333334</v>
      </c>
    </row>
    <row r="179" spans="1:48" x14ac:dyDescent="0.3">
      <c r="A179" t="s">
        <v>1226</v>
      </c>
      <c r="B179" t="s">
        <v>1227</v>
      </c>
      <c r="C179" t="s">
        <v>3132</v>
      </c>
      <c r="D179" t="s">
        <v>48</v>
      </c>
      <c r="E179">
        <v>9733.9571389600005</v>
      </c>
      <c r="F179">
        <v>1500.55</v>
      </c>
      <c r="G179">
        <v>33.718010480880899</v>
      </c>
      <c r="H179">
        <f>(Table2[[#This Row],[1Y Return vs Nifty]]-AVERAGE(Table2[1Y Return vs Nifty]))/_xlfn.STDEV.P(Table2[1Y Return vs Nifty])</f>
        <v>0.12075710762307081</v>
      </c>
      <c r="I179">
        <v>0.651775544866665</v>
      </c>
      <c r="J179">
        <f>(Table2[[#This Row],[1M Return vs Nifty]]-AVERAGE(Table2[1M Return vs Nifty]))/_xlfn.STDEV.P(Table2[1M Return vs Nifty])</f>
        <v>0.24360089347988789</v>
      </c>
      <c r="K179">
        <v>26.8998826811588</v>
      </c>
      <c r="L179">
        <f>(Table2[[#This Row],[6M Return vs Nifty]]-AVERAGE(Table2[6M Return vs Nifty]))/_xlfn.STDEV.P(Table2[6M Return vs Nifty])</f>
        <v>0.56951107397510448</v>
      </c>
      <c r="M179">
        <v>-0.60816748727287795</v>
      </c>
      <c r="N179">
        <f>(Table2[[#This Row],[1W Return vs Nifty]]-AVERAGE(Table2[1W Return vs Nifty]))/_xlfn.STDEV.P(Table2[1W Return vs Nifty])</f>
        <v>-0.39506420556546062</v>
      </c>
      <c r="O179">
        <v>1523.47</v>
      </c>
      <c r="P179">
        <v>1545.39338196466</v>
      </c>
      <c r="Q179">
        <v>1352.99599491716</v>
      </c>
      <c r="R179">
        <v>35.197029953311898</v>
      </c>
      <c r="S179" s="1">
        <f>(Table2[[#This Row],[Close Price]]-Table2[[#This Row],[20D EMA]])/Table2[[#This Row],[20D EMA]]</f>
        <v>-1.5044602125411116E-2</v>
      </c>
      <c r="T179" s="1">
        <f>(Table2[[#This Row],[Close Price]]-Table2[[#This Row],[50D EMA]])/Table2[[#This Row],[50D EMA]]</f>
        <v>-2.9017454382812603E-2</v>
      </c>
      <c r="U179" s="1">
        <f>(Table2[[#This Row],[Close Price]]-Table2[[#This Row],[200D EMA]])/Table2[[#This Row],[200D EMA]]</f>
        <v>0.10905723715159572</v>
      </c>
      <c r="V179">
        <v>0.56950700228710904</v>
      </c>
      <c r="W179">
        <v>1485.05</v>
      </c>
      <c r="X179">
        <v>1505</v>
      </c>
      <c r="Y179">
        <v>1417.3</v>
      </c>
      <c r="Z179">
        <v>1505</v>
      </c>
      <c r="AA179">
        <v>1417.3</v>
      </c>
      <c r="AB179">
        <v>1564</v>
      </c>
      <c r="AC179" s="1">
        <f>(Table2[[#This Row],[Close Price]]/Table2[[#This Row],[Day Low]])-1</f>
        <v>1.0437359011481018E-2</v>
      </c>
      <c r="AD179" s="1">
        <f>(Table2[[#This Row],[Day High]]/Table2[[#This Row],[Close Price]])-1</f>
        <v>2.9655792875946663E-3</v>
      </c>
      <c r="AE179" s="1">
        <f>(Table2[[#This Row],[Close Price]]/Table2[[#This Row],[Current Week Low]])-1</f>
        <v>5.8738446341635608E-2</v>
      </c>
      <c r="AF179" s="1">
        <f>(Table2[[#This Row],[Current Week High]]/Table2[[#This Row],[Close Price]])-1</f>
        <v>2.9655792875946663E-3</v>
      </c>
      <c r="AG179" s="1">
        <f>(Table2[[#This Row],[Close Price]]/Table2[[#This Row],[Current Month Low]])-1</f>
        <v>5.8738446341635608E-2</v>
      </c>
      <c r="AH179" s="1">
        <f>(Table2[[#This Row],[Current Month High]]/Table2[[#This Row],[Close Price]])-1</f>
        <v>4.2284495684915546E-2</v>
      </c>
      <c r="AI179">
        <v>25.280730398853699</v>
      </c>
      <c r="AJ179">
        <v>86.380573841758704</v>
      </c>
      <c r="AK179" t="str">
        <f>IF(AND(Table2[[#This Row],[20D EMA]]&gt;Table2[[#This Row],[50D EMA]],Table2[[#This Row],[50D EMA]]&gt;Table2[[#This Row],[200D EMA]]),"Uptrend","Downtrend/NoTrend")</f>
        <v>Downtrend/NoTrend</v>
      </c>
      <c r="AL179">
        <v>-0.14000000000000001</v>
      </c>
      <c r="AM179" t="s">
        <v>3189</v>
      </c>
      <c r="AN179">
        <v>-3.11</v>
      </c>
      <c r="AO179" t="s">
        <v>3189</v>
      </c>
      <c r="AP179">
        <v>8.5845463440541003E-2</v>
      </c>
      <c r="AQ179">
        <f>(Table2[[#This Row],[Sharpe Ratio]]-AVERAGE(Table2[Sharpe Ratio]))/_xlfn.STDEV.P(Table2[Sharpe Ratio])</f>
        <v>0.28531976959053168</v>
      </c>
      <c r="AR1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9">
        <f>_xlfn.RANK.AVG(Table2[[#This Row],[1Y Return vs Nifty Z-Score]],Table2[1Y Return vs Nifty Z-Score])</f>
        <v>260</v>
      </c>
      <c r="AT179">
        <f>_xlfn.RANK.AVG(Table2[[#This Row],[6M Return vs Nifty Z-Score]],Table2[6M Return vs Nifty Z-Score])</f>
        <v>156</v>
      </c>
      <c r="AU179">
        <f>_xlfn.RANK.AVG(Table2[[#This Row],[Sharpe Ratio Z-Score]],Table2[Sharpe Ratio Z-Score])</f>
        <v>270</v>
      </c>
      <c r="AV179">
        <f>(Table2[[#This Row],[Rank 1Y]]+Table2[[#This Row],[Rank 6M]]+Table2[[#This Row],[Rank Sharpe]])/3</f>
        <v>228.66666666666666</v>
      </c>
    </row>
    <row r="180" spans="1:48" x14ac:dyDescent="0.3">
      <c r="A180" t="s">
        <v>1034</v>
      </c>
      <c r="B180" t="s">
        <v>1035</v>
      </c>
      <c r="C180" t="s">
        <v>3129</v>
      </c>
      <c r="D180" t="s">
        <v>562</v>
      </c>
      <c r="E180">
        <v>13721.756402109</v>
      </c>
      <c r="F180">
        <v>141.33000000000001</v>
      </c>
      <c r="G180">
        <v>36.784849030464898</v>
      </c>
      <c r="H180">
        <f>(Table2[[#This Row],[1Y Return vs Nifty]]-AVERAGE(Table2[1Y Return vs Nifty]))/_xlfn.STDEV.P(Table2[1Y Return vs Nifty])</f>
        <v>0.17228756186716096</v>
      </c>
      <c r="I180">
        <v>7.25690347749015</v>
      </c>
      <c r="J180">
        <f>(Table2[[#This Row],[1M Return vs Nifty]]-AVERAGE(Table2[1M Return vs Nifty]))/_xlfn.STDEV.P(Table2[1M Return vs Nifty])</f>
        <v>0.96578983683397668</v>
      </c>
      <c r="K180">
        <v>62.867628792361103</v>
      </c>
      <c r="L180">
        <f>(Table2[[#This Row],[6M Return vs Nifty]]-AVERAGE(Table2[6M Return vs Nifty]))/_xlfn.STDEV.P(Table2[6M Return vs Nifty])</f>
        <v>1.743910891383099</v>
      </c>
      <c r="M180">
        <v>-4.4804421913526804</v>
      </c>
      <c r="N180">
        <f>(Table2[[#This Row],[1W Return vs Nifty]]-AVERAGE(Table2[1W Return vs Nifty]))/_xlfn.STDEV.P(Table2[1W Return vs Nifty])</f>
        <v>-1.4666912226237192</v>
      </c>
      <c r="O180">
        <v>135.47</v>
      </c>
      <c r="P180">
        <v>121.474784160624</v>
      </c>
      <c r="Q180">
        <v>99.514279107840693</v>
      </c>
      <c r="R180">
        <v>58.982614315585899</v>
      </c>
      <c r="S180" s="1">
        <f>(Table2[[#This Row],[Close Price]]-Table2[[#This Row],[20D EMA]])/Table2[[#This Row],[20D EMA]]</f>
        <v>4.3256809625747496E-2</v>
      </c>
      <c r="T180" s="1">
        <f>(Table2[[#This Row],[Close Price]]-Table2[[#This Row],[50D EMA]])/Table2[[#This Row],[50D EMA]]</f>
        <v>0.16345133664219405</v>
      </c>
      <c r="U180" s="1">
        <f>(Table2[[#This Row],[Close Price]]-Table2[[#This Row],[200D EMA]])/Table2[[#This Row],[200D EMA]]</f>
        <v>0.42019819936438324</v>
      </c>
      <c r="V180">
        <v>1.9001297033676801</v>
      </c>
      <c r="W180">
        <v>138.34</v>
      </c>
      <c r="X180">
        <v>143.69999999999999</v>
      </c>
      <c r="Y180">
        <v>134.68</v>
      </c>
      <c r="Z180">
        <v>146.87</v>
      </c>
      <c r="AA180">
        <v>134.68</v>
      </c>
      <c r="AB180">
        <v>157.65</v>
      </c>
      <c r="AC180" s="1">
        <f>(Table2[[#This Row],[Close Price]]/Table2[[#This Row],[Day Low]])-1</f>
        <v>2.1613416220905179E-2</v>
      </c>
      <c r="AD180" s="1">
        <f>(Table2[[#This Row],[Day High]]/Table2[[#This Row],[Close Price]])-1</f>
        <v>1.6769263426024139E-2</v>
      </c>
      <c r="AE180" s="1">
        <f>(Table2[[#This Row],[Close Price]]/Table2[[#This Row],[Current Week Low]])-1</f>
        <v>4.9376299376299393E-2</v>
      </c>
      <c r="AF180" s="1">
        <f>(Table2[[#This Row],[Current Week High]]/Table2[[#This Row],[Close Price]])-1</f>
        <v>3.9199037713153473E-2</v>
      </c>
      <c r="AG180" s="1">
        <f>(Table2[[#This Row],[Close Price]]/Table2[[#This Row],[Current Month Low]])-1</f>
        <v>4.9376299376299393E-2</v>
      </c>
      <c r="AH180" s="1">
        <f>(Table2[[#This Row],[Current Month High]]/Table2[[#This Row],[Close Price]])-1</f>
        <v>0.11547442156654641</v>
      </c>
      <c r="AI180">
        <v>11.547442156654601</v>
      </c>
      <c r="AJ180">
        <v>104.826086956521</v>
      </c>
      <c r="AK180" t="str">
        <f>IF(AND(Table2[[#This Row],[20D EMA]]&gt;Table2[[#This Row],[50D EMA]],Table2[[#This Row],[50D EMA]]&gt;Table2[[#This Row],[200D EMA]]),"Uptrend","Downtrend/NoTrend")</f>
        <v>Uptrend</v>
      </c>
      <c r="AL180">
        <v>0.49</v>
      </c>
      <c r="AM180" t="s">
        <v>3188</v>
      </c>
      <c r="AN180">
        <v>11.96</v>
      </c>
      <c r="AO180" t="s">
        <v>3188</v>
      </c>
      <c r="AP180">
        <v>4.3542871370577003E-2</v>
      </c>
      <c r="AQ180">
        <f>(Table2[[#This Row],[Sharpe Ratio]]-AVERAGE(Table2[Sharpe Ratio]))/_xlfn.STDEV.P(Table2[Sharpe Ratio])</f>
        <v>-0.20790976709959233</v>
      </c>
      <c r="AR1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1.207387300360925</v>
      </c>
      <c r="AS180">
        <f>_xlfn.RANK.AVG(Table2[[#This Row],[1Y Return vs Nifty Z-Score]],Table2[1Y Return vs Nifty Z-Score])</f>
        <v>247</v>
      </c>
      <c r="AT180">
        <f>_xlfn.RANK.AVG(Table2[[#This Row],[6M Return vs Nifty Z-Score]],Table2[6M Return vs Nifty Z-Score])</f>
        <v>47</v>
      </c>
      <c r="AU180">
        <f>_xlfn.RANK.AVG(Table2[[#This Row],[Sharpe Ratio Z-Score]],Table2[Sharpe Ratio Z-Score])</f>
        <v>398</v>
      </c>
      <c r="AV180">
        <f>(Table2[[#This Row],[Rank 1Y]]+Table2[[#This Row],[Rank 6M]]+Table2[[#This Row],[Rank Sharpe]])/3</f>
        <v>230.66666666666666</v>
      </c>
    </row>
    <row r="181" spans="1:48" x14ac:dyDescent="0.3">
      <c r="A181" t="s">
        <v>868</v>
      </c>
      <c r="B181" t="s">
        <v>869</v>
      </c>
      <c r="C181" t="s">
        <v>3133</v>
      </c>
      <c r="D181" t="s">
        <v>51</v>
      </c>
      <c r="E181">
        <v>18382.448267520002</v>
      </c>
      <c r="F181">
        <v>1423.1</v>
      </c>
      <c r="G181">
        <v>27.565092435680899</v>
      </c>
      <c r="H181">
        <f>(Table2[[#This Row],[1Y Return vs Nifty]]-AVERAGE(Table2[1Y Return vs Nifty]))/_xlfn.STDEV.P(Table2[1Y Return vs Nifty])</f>
        <v>1.7372903769619398E-2</v>
      </c>
      <c r="I181">
        <v>-6.7408803732319997</v>
      </c>
      <c r="J181">
        <f>(Table2[[#This Row],[1M Return vs Nifty]]-AVERAGE(Table2[1M Return vs Nifty]))/_xlfn.STDEV.P(Table2[1M Return vs Nifty])</f>
        <v>-0.56469448255705668</v>
      </c>
      <c r="K181">
        <v>58.663280594229001</v>
      </c>
      <c r="L181">
        <f>(Table2[[#This Row],[6M Return vs Nifty]]-AVERAGE(Table2[6M Return vs Nifty]))/_xlfn.STDEV.P(Table2[6M Return vs Nifty])</f>
        <v>1.6066327383139487</v>
      </c>
      <c r="M181">
        <v>5.3217463974568</v>
      </c>
      <c r="N181">
        <f>(Table2[[#This Row],[1W Return vs Nifty]]-AVERAGE(Table2[1W Return vs Nifty]))/_xlfn.STDEV.P(Table2[1W Return vs Nifty])</f>
        <v>1.2460011664263542</v>
      </c>
      <c r="O181">
        <v>1348.58</v>
      </c>
      <c r="P181">
        <v>1289.7871961260601</v>
      </c>
      <c r="Q181">
        <v>1066.2442852793799</v>
      </c>
      <c r="R181">
        <v>54.874634429794398</v>
      </c>
      <c r="S181" s="1">
        <f>(Table2[[#This Row],[Close Price]]-Table2[[#This Row],[20D EMA]])/Table2[[#This Row],[20D EMA]]</f>
        <v>5.5258123359385417E-2</v>
      </c>
      <c r="T181" s="1">
        <f>(Table2[[#This Row],[Close Price]]-Table2[[#This Row],[50D EMA]])/Table2[[#This Row],[50D EMA]]</f>
        <v>0.10336030957227013</v>
      </c>
      <c r="U181" s="1">
        <f>(Table2[[#This Row],[Close Price]]-Table2[[#This Row],[200D EMA]])/Table2[[#This Row],[200D EMA]]</f>
        <v>0.3346847618762297</v>
      </c>
      <c r="V181">
        <v>1.4748850457935201</v>
      </c>
      <c r="W181">
        <v>1378.05</v>
      </c>
      <c r="X181">
        <v>1438.45</v>
      </c>
      <c r="Y181">
        <v>1305</v>
      </c>
      <c r="Z181">
        <v>1438.45</v>
      </c>
      <c r="AA181">
        <v>1305</v>
      </c>
      <c r="AB181">
        <v>1438.45</v>
      </c>
      <c r="AC181" s="1">
        <f>(Table2[[#This Row],[Close Price]]/Table2[[#This Row],[Day Low]])-1</f>
        <v>3.2691121512281818E-2</v>
      </c>
      <c r="AD181" s="1">
        <f>(Table2[[#This Row],[Day High]]/Table2[[#This Row],[Close Price]])-1</f>
        <v>1.0786311573325991E-2</v>
      </c>
      <c r="AE181" s="1">
        <f>(Table2[[#This Row],[Close Price]]/Table2[[#This Row],[Current Week Low]])-1</f>
        <v>9.0498084291187775E-2</v>
      </c>
      <c r="AF181" s="1">
        <f>(Table2[[#This Row],[Current Week High]]/Table2[[#This Row],[Close Price]])-1</f>
        <v>1.0786311573325991E-2</v>
      </c>
      <c r="AG181" s="1">
        <f>(Table2[[#This Row],[Close Price]]/Table2[[#This Row],[Current Month Low]])-1</f>
        <v>9.0498084291187775E-2</v>
      </c>
      <c r="AH181" s="1">
        <f>(Table2[[#This Row],[Current Month High]]/Table2[[#This Row],[Close Price]])-1</f>
        <v>1.0786311573325991E-2</v>
      </c>
      <c r="AI181">
        <v>6.9531304897758304</v>
      </c>
      <c r="AJ181">
        <v>77.002487562189003</v>
      </c>
      <c r="AK181" t="str">
        <f>IF(AND(Table2[[#This Row],[20D EMA]]&gt;Table2[[#This Row],[50D EMA]],Table2[[#This Row],[50D EMA]]&gt;Table2[[#This Row],[200D EMA]]),"Uptrend","Downtrend/NoTrend")</f>
        <v>Uptrend</v>
      </c>
      <c r="AL181">
        <v>0.22</v>
      </c>
      <c r="AM181" t="s">
        <v>3188</v>
      </c>
      <c r="AN181">
        <v>4.13</v>
      </c>
      <c r="AO181" t="s">
        <v>3188</v>
      </c>
      <c r="AP181">
        <v>5.5329975966153001E-2</v>
      </c>
      <c r="AQ181">
        <f>(Table2[[#This Row],[Sharpe Ratio]]-AVERAGE(Table2[Sharpe Ratio]))/_xlfn.STDEV.P(Table2[Sharpe Ratio])</f>
        <v>-7.0477334378243744E-2</v>
      </c>
      <c r="AR1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2.2348349915746217</v>
      </c>
      <c r="AS181">
        <f>_xlfn.RANK.AVG(Table2[[#This Row],[1Y Return vs Nifty Z-Score]],Table2[1Y Return vs Nifty Z-Score])</f>
        <v>285</v>
      </c>
      <c r="AT181">
        <f>_xlfn.RANK.AVG(Table2[[#This Row],[6M Return vs Nifty Z-Score]],Table2[6M Return vs Nifty Z-Score])</f>
        <v>51</v>
      </c>
      <c r="AU181">
        <f>_xlfn.RANK.AVG(Table2[[#This Row],[Sharpe Ratio Z-Score]],Table2[Sharpe Ratio Z-Score])</f>
        <v>360</v>
      </c>
      <c r="AV181">
        <f>(Table2[[#This Row],[Rank 1Y]]+Table2[[#This Row],[Rank 6M]]+Table2[[#This Row],[Rank Sharpe]])/3</f>
        <v>232</v>
      </c>
    </row>
    <row r="182" spans="1:48" x14ac:dyDescent="0.3">
      <c r="A182" t="s">
        <v>1550</v>
      </c>
      <c r="B182" t="s">
        <v>1551</v>
      </c>
      <c r="C182" t="s">
        <v>3138</v>
      </c>
      <c r="D182" t="s">
        <v>325</v>
      </c>
      <c r="E182">
        <v>6422.7587096400002</v>
      </c>
      <c r="F182">
        <v>2408.15</v>
      </c>
      <c r="G182">
        <v>76.786723648055897</v>
      </c>
      <c r="H182">
        <f>(Table2[[#This Row],[1Y Return vs Nifty]]-AVERAGE(Table2[1Y Return vs Nifty]))/_xlfn.STDEV.P(Table2[1Y Return vs Nifty])</f>
        <v>0.844417749463509</v>
      </c>
      <c r="I182">
        <v>9.2432875764366909</v>
      </c>
      <c r="J182">
        <f>(Table2[[#This Row],[1M Return vs Nifty]]-AVERAGE(Table2[1M Return vs Nifty]))/_xlfn.STDEV.P(Table2[1M Return vs Nifty])</f>
        <v>1.1829763392222477</v>
      </c>
      <c r="K182">
        <v>91.120496402513695</v>
      </c>
      <c r="L182">
        <f>(Table2[[#This Row],[6M Return vs Nifty]]-AVERAGE(Table2[6M Return vs Nifty]))/_xlfn.STDEV.P(Table2[6M Return vs Nifty])</f>
        <v>2.6664085775053148</v>
      </c>
      <c r="M182">
        <v>0.16689637220648601</v>
      </c>
      <c r="N182">
        <f>(Table2[[#This Row],[1W Return vs Nifty]]-AVERAGE(Table2[1W Return vs Nifty]))/_xlfn.STDEV.P(Table2[1W Return vs Nifty])</f>
        <v>-0.18057028784613161</v>
      </c>
      <c r="O182">
        <v>2244.1999999999998</v>
      </c>
      <c r="P182">
        <v>2111.7583411588498</v>
      </c>
      <c r="Q182">
        <v>1695.802140473</v>
      </c>
      <c r="R182">
        <v>61.901603601531903</v>
      </c>
      <c r="S182" s="1">
        <f>(Table2[[#This Row],[Close Price]]-Table2[[#This Row],[20D EMA]])/Table2[[#This Row],[20D EMA]]</f>
        <v>7.3054986186614518E-2</v>
      </c>
      <c r="T182" s="1">
        <f>(Table2[[#This Row],[Close Price]]-Table2[[#This Row],[50D EMA]])/Table2[[#This Row],[50D EMA]]</f>
        <v>0.1403530191236286</v>
      </c>
      <c r="U182" s="1">
        <f>(Table2[[#This Row],[Close Price]]-Table2[[#This Row],[200D EMA]])/Table2[[#This Row],[200D EMA]]</f>
        <v>0.42006543247333628</v>
      </c>
      <c r="V182">
        <v>1.6895545189263801</v>
      </c>
      <c r="W182">
        <v>2291.6</v>
      </c>
      <c r="X182">
        <v>2435.9499999999998</v>
      </c>
      <c r="Y182">
        <v>2152.1</v>
      </c>
      <c r="Z182">
        <v>2456.4</v>
      </c>
      <c r="AA182">
        <v>2152.1</v>
      </c>
      <c r="AB182">
        <v>2521</v>
      </c>
      <c r="AC182" s="1">
        <f>(Table2[[#This Row],[Close Price]]/Table2[[#This Row],[Day Low]])-1</f>
        <v>5.085966137196718E-2</v>
      </c>
      <c r="AD182" s="1">
        <f>(Table2[[#This Row],[Day High]]/Table2[[#This Row],[Close Price]])-1</f>
        <v>1.1544131387164258E-2</v>
      </c>
      <c r="AE182" s="1">
        <f>(Table2[[#This Row],[Close Price]]/Table2[[#This Row],[Current Week Low]])-1</f>
        <v>0.11897681334510479</v>
      </c>
      <c r="AF182" s="1">
        <f>(Table2[[#This Row],[Current Week High]]/Table2[[#This Row],[Close Price]])-1</f>
        <v>2.0036127317650587E-2</v>
      </c>
      <c r="AG182" s="1">
        <f>(Table2[[#This Row],[Close Price]]/Table2[[#This Row],[Current Month Low]])-1</f>
        <v>0.11897681334510479</v>
      </c>
      <c r="AH182" s="1">
        <f>(Table2[[#This Row],[Current Month High]]/Table2[[#This Row],[Close Price]])-1</f>
        <v>4.6861698814442576E-2</v>
      </c>
      <c r="AI182">
        <v>4.6861698814442496</v>
      </c>
      <c r="AJ182">
        <v>153.12976296841299</v>
      </c>
      <c r="AK182" t="str">
        <f>IF(AND(Table2[[#This Row],[20D EMA]]&gt;Table2[[#This Row],[50D EMA]],Table2[[#This Row],[50D EMA]]&gt;Table2[[#This Row],[200D EMA]]),"Uptrend","Downtrend/NoTrend")</f>
        <v>Uptrend</v>
      </c>
      <c r="AL182">
        <v>0.12</v>
      </c>
      <c r="AM182" t="s">
        <v>3188</v>
      </c>
      <c r="AN182">
        <v>13.79</v>
      </c>
      <c r="AO182" t="s">
        <v>3188</v>
      </c>
      <c r="AP182">
        <v>-4.6718712171840001E-3</v>
      </c>
      <c r="AQ182">
        <f>(Table2[[#This Row],[Sharpe Ratio]]-AVERAGE(Table2[Sharpe Ratio]))/_xlfn.STDEV.P(Table2[Sharpe Ratio])</f>
        <v>-0.77007236718007444</v>
      </c>
      <c r="AR1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3.7431600111648655</v>
      </c>
      <c r="AS182">
        <f>_xlfn.RANK.AVG(Table2[[#This Row],[1Y Return vs Nifty Z-Score]],Table2[1Y Return vs Nifty Z-Score])</f>
        <v>117</v>
      </c>
      <c r="AT182">
        <f>_xlfn.RANK.AVG(Table2[[#This Row],[6M Return vs Nifty Z-Score]],Table2[6M Return vs Nifty Z-Score])</f>
        <v>14</v>
      </c>
      <c r="AU182">
        <f>_xlfn.RANK.AVG(Table2[[#This Row],[Sharpe Ratio Z-Score]],Table2[Sharpe Ratio Z-Score])</f>
        <v>571</v>
      </c>
      <c r="AV182">
        <f>(Table2[[#This Row],[Rank 1Y]]+Table2[[#This Row],[Rank 6M]]+Table2[[#This Row],[Rank Sharpe]])/3</f>
        <v>234</v>
      </c>
    </row>
    <row r="183" spans="1:48" x14ac:dyDescent="0.3">
      <c r="A183" t="s">
        <v>409</v>
      </c>
      <c r="B183" t="s">
        <v>410</v>
      </c>
      <c r="C183" t="s">
        <v>3141</v>
      </c>
      <c r="D183" t="s">
        <v>271</v>
      </c>
      <c r="E183">
        <v>58487.243060175002</v>
      </c>
      <c r="F183">
        <v>5170.8500000000004</v>
      </c>
      <c r="G183">
        <v>48.610820863532403</v>
      </c>
      <c r="H183">
        <f>(Table2[[#This Row],[1Y Return vs Nifty]]-AVERAGE(Table2[1Y Return vs Nifty]))/_xlfn.STDEV.P(Table2[1Y Return vs Nifty])</f>
        <v>0.37099306611303856</v>
      </c>
      <c r="I183">
        <v>17.752376291740799</v>
      </c>
      <c r="J183">
        <f>(Table2[[#This Row],[1M Return vs Nifty]]-AVERAGE(Table2[1M Return vs Nifty]))/_xlfn.STDEV.P(Table2[1M Return vs Nifty])</f>
        <v>2.1133398160384917</v>
      </c>
      <c r="K183">
        <v>3.0661761029289298</v>
      </c>
      <c r="L183">
        <f>(Table2[[#This Row],[6M Return vs Nifty]]-AVERAGE(Table2[6M Return vs Nifty]))/_xlfn.STDEV.P(Table2[6M Return vs Nifty])</f>
        <v>-0.20869450407503595</v>
      </c>
      <c r="M183">
        <v>3.50045804956717</v>
      </c>
      <c r="N183">
        <f>(Table2[[#This Row],[1W Return vs Nifty]]-AVERAGE(Table2[1W Return vs Nifty]))/_xlfn.STDEV.P(Table2[1W Return vs Nifty])</f>
        <v>0.7419713780966195</v>
      </c>
      <c r="O183">
        <v>5027.03</v>
      </c>
      <c r="P183">
        <v>4888.7363580031897</v>
      </c>
      <c r="Q183">
        <v>4376.5723597792603</v>
      </c>
      <c r="R183">
        <v>58.508724244755498</v>
      </c>
      <c r="S183" s="1">
        <f>(Table2[[#This Row],[Close Price]]-Table2[[#This Row],[20D EMA]])/Table2[[#This Row],[20D EMA]]</f>
        <v>2.8609337919208881E-2</v>
      </c>
      <c r="T183" s="1">
        <f>(Table2[[#This Row],[Close Price]]-Table2[[#This Row],[50D EMA]])/Table2[[#This Row],[50D EMA]]</f>
        <v>5.7706863560963294E-2</v>
      </c>
      <c r="U183" s="1">
        <f>(Table2[[#This Row],[Close Price]]-Table2[[#This Row],[200D EMA]])/Table2[[#This Row],[200D EMA]]</f>
        <v>0.18148395020728064</v>
      </c>
      <c r="V183">
        <v>0.57024039729531395</v>
      </c>
      <c r="W183">
        <v>5101.05</v>
      </c>
      <c r="X183">
        <v>5318.15</v>
      </c>
      <c r="Y183">
        <v>4946.3</v>
      </c>
      <c r="Z183">
        <v>5318.15</v>
      </c>
      <c r="AA183">
        <v>4809</v>
      </c>
      <c r="AB183">
        <v>5318.15</v>
      </c>
      <c r="AC183" s="1">
        <f>(Table2[[#This Row],[Close Price]]/Table2[[#This Row],[Day Low]])-1</f>
        <v>1.368345732741294E-2</v>
      </c>
      <c r="AD183" s="1">
        <f>(Table2[[#This Row],[Day High]]/Table2[[#This Row],[Close Price]])-1</f>
        <v>2.8486612452498061E-2</v>
      </c>
      <c r="AE183" s="1">
        <f>(Table2[[#This Row],[Close Price]]/Table2[[#This Row],[Current Week Low]])-1</f>
        <v>4.5397569900733847E-2</v>
      </c>
      <c r="AF183" s="1">
        <f>(Table2[[#This Row],[Current Week High]]/Table2[[#This Row],[Close Price]])-1</f>
        <v>2.8486612452498061E-2</v>
      </c>
      <c r="AG183" s="1">
        <f>(Table2[[#This Row],[Close Price]]/Table2[[#This Row],[Current Month Low]])-1</f>
        <v>7.5244333541276909E-2</v>
      </c>
      <c r="AH183" s="1">
        <f>(Table2[[#This Row],[Current Month High]]/Table2[[#This Row],[Close Price]])-1</f>
        <v>2.8486612452498061E-2</v>
      </c>
      <c r="AI183">
        <v>12.93984547995</v>
      </c>
      <c r="AJ183">
        <v>106.81331866813299</v>
      </c>
      <c r="AK183" t="str">
        <f>IF(AND(Table2[[#This Row],[20D EMA]]&gt;Table2[[#This Row],[50D EMA]],Table2[[#This Row],[50D EMA]]&gt;Table2[[#This Row],[200D EMA]]),"Uptrend","Downtrend/NoTrend")</f>
        <v>Uptrend</v>
      </c>
      <c r="AL183">
        <v>0.04</v>
      </c>
      <c r="AM183" t="s">
        <v>3188</v>
      </c>
      <c r="AN183">
        <v>-3.27</v>
      </c>
      <c r="AO183" t="s">
        <v>3189</v>
      </c>
      <c r="AP183">
        <v>0.14966341421082799</v>
      </c>
      <c r="AQ183">
        <f>(Table2[[#This Row],[Sharpe Ratio]]-AVERAGE(Table2[Sharpe Ratio]))/_xlfn.STDEV.P(Table2[Sharpe Ratio])</f>
        <v>1.0294088844817031</v>
      </c>
      <c r="AR1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4.0470186406548168</v>
      </c>
      <c r="AS183">
        <f>_xlfn.RANK.AVG(Table2[[#This Row],[1Y Return vs Nifty Z-Score]],Table2[1Y Return vs Nifty Z-Score])</f>
        <v>206</v>
      </c>
      <c r="AT183">
        <f>_xlfn.RANK.AVG(Table2[[#This Row],[6M Return vs Nifty Z-Score]],Table2[6M Return vs Nifty Z-Score])</f>
        <v>390</v>
      </c>
      <c r="AU183">
        <f>_xlfn.RANK.AVG(Table2[[#This Row],[Sharpe Ratio Z-Score]],Table2[Sharpe Ratio Z-Score])</f>
        <v>107</v>
      </c>
      <c r="AV183">
        <f>(Table2[[#This Row],[Rank 1Y]]+Table2[[#This Row],[Rank 6M]]+Table2[[#This Row],[Rank Sharpe]])/3</f>
        <v>234.33333333333334</v>
      </c>
    </row>
    <row r="184" spans="1:48" x14ac:dyDescent="0.3">
      <c r="A184" t="s">
        <v>1044</v>
      </c>
      <c r="B184" t="s">
        <v>1045</v>
      </c>
      <c r="C184" t="s">
        <v>3131</v>
      </c>
      <c r="D184" t="s">
        <v>984</v>
      </c>
      <c r="E184">
        <v>13329.572617149999</v>
      </c>
      <c r="F184">
        <v>653.15</v>
      </c>
      <c r="G184">
        <v>25.3801490412501</v>
      </c>
      <c r="H184">
        <f>(Table2[[#This Row],[1Y Return vs Nifty]]-AVERAGE(Table2[1Y Return vs Nifty]))/_xlfn.STDEV.P(Table2[1Y Return vs Nifty])</f>
        <v>-1.9339536025398767E-2</v>
      </c>
      <c r="I184">
        <v>15.0364517810339</v>
      </c>
      <c r="J184">
        <f>(Table2[[#This Row],[1M Return vs Nifty]]-AVERAGE(Table2[1M Return vs Nifty]))/_xlfn.STDEV.P(Table2[1M Return vs Nifty])</f>
        <v>1.8163871040509989</v>
      </c>
      <c r="K184">
        <v>55.886175344459502</v>
      </c>
      <c r="L184">
        <f>(Table2[[#This Row],[6M Return vs Nifty]]-AVERAGE(Table2[6M Return vs Nifty]))/_xlfn.STDEV.P(Table2[6M Return vs Nifty])</f>
        <v>1.5159561669166572</v>
      </c>
      <c r="M184">
        <v>-0.37699870540413</v>
      </c>
      <c r="N184">
        <f>(Table2[[#This Row],[1W Return vs Nifty]]-AVERAGE(Table2[1W Return vs Nifty]))/_xlfn.STDEV.P(Table2[1W Return vs Nifty])</f>
        <v>-0.33108973807998121</v>
      </c>
      <c r="O184">
        <v>621.27</v>
      </c>
      <c r="P184">
        <v>571.94847750509803</v>
      </c>
      <c r="Q184">
        <v>470.900242085363</v>
      </c>
      <c r="R184">
        <v>70.080391104957101</v>
      </c>
      <c r="S184" s="1">
        <f>(Table2[[#This Row],[Close Price]]-Table2[[#This Row],[20D EMA]])/Table2[[#This Row],[20D EMA]]</f>
        <v>5.131424340463888E-2</v>
      </c>
      <c r="T184" s="1">
        <f>(Table2[[#This Row],[Close Price]]-Table2[[#This Row],[50D EMA]])/Table2[[#This Row],[50D EMA]]</f>
        <v>0.14197349182414454</v>
      </c>
      <c r="U184" s="1">
        <f>(Table2[[#This Row],[Close Price]]-Table2[[#This Row],[200D EMA]])/Table2[[#This Row],[200D EMA]]</f>
        <v>0.38702413298313709</v>
      </c>
      <c r="V184">
        <v>1.20953238247154</v>
      </c>
      <c r="W184">
        <v>650.6</v>
      </c>
      <c r="X184">
        <v>661.6</v>
      </c>
      <c r="Y184">
        <v>623.1</v>
      </c>
      <c r="Z184">
        <v>668.45</v>
      </c>
      <c r="AA184">
        <v>623.1</v>
      </c>
      <c r="AB184">
        <v>691.8</v>
      </c>
      <c r="AC184" s="1">
        <f>(Table2[[#This Row],[Close Price]]/Table2[[#This Row],[Day Low]])-1</f>
        <v>3.9194589609590214E-3</v>
      </c>
      <c r="AD184" s="1">
        <f>(Table2[[#This Row],[Day High]]/Table2[[#This Row],[Close Price]])-1</f>
        <v>1.2937303835260039E-2</v>
      </c>
      <c r="AE184" s="1">
        <f>(Table2[[#This Row],[Close Price]]/Table2[[#This Row],[Current Week Low]])-1</f>
        <v>4.8226608891028588E-2</v>
      </c>
      <c r="AF184" s="1">
        <f>(Table2[[#This Row],[Current Week High]]/Table2[[#This Row],[Close Price]])-1</f>
        <v>2.3424940672127414E-2</v>
      </c>
      <c r="AG184" s="1">
        <f>(Table2[[#This Row],[Close Price]]/Table2[[#This Row],[Current Month Low]])-1</f>
        <v>4.8226608891028588E-2</v>
      </c>
      <c r="AH184" s="1">
        <f>(Table2[[#This Row],[Current Month High]]/Table2[[#This Row],[Close Price]])-1</f>
        <v>5.9174768429916424E-2</v>
      </c>
      <c r="AI184">
        <v>5.9174768429916398</v>
      </c>
      <c r="AJ184">
        <v>90.145560407569107</v>
      </c>
      <c r="AK184" t="str">
        <f>IF(AND(Table2[[#This Row],[20D EMA]]&gt;Table2[[#This Row],[50D EMA]],Table2[[#This Row],[50D EMA]]&gt;Table2[[#This Row],[200D EMA]]),"Uptrend","Downtrend/NoTrend")</f>
        <v>Uptrend</v>
      </c>
      <c r="AL184">
        <v>0.44</v>
      </c>
      <c r="AM184" t="s">
        <v>3188</v>
      </c>
      <c r="AN184">
        <v>9.92</v>
      </c>
      <c r="AO184" t="s">
        <v>3188</v>
      </c>
      <c r="AP184">
        <v>5.8695700892067999E-2</v>
      </c>
      <c r="AQ184">
        <f>(Table2[[#This Row],[Sharpe Ratio]]-AVERAGE(Table2[Sharpe Ratio]))/_xlfn.STDEV.P(Table2[Sharpe Ratio])</f>
        <v>-3.1234468525251372E-2</v>
      </c>
      <c r="AR1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2.9506795283370248</v>
      </c>
      <c r="AS184">
        <f>_xlfn.RANK.AVG(Table2[[#This Row],[1Y Return vs Nifty Z-Score]],Table2[1Y Return vs Nifty Z-Score])</f>
        <v>301</v>
      </c>
      <c r="AT184">
        <f>_xlfn.RANK.AVG(Table2[[#This Row],[6M Return vs Nifty Z-Score]],Table2[6M Return vs Nifty Z-Score])</f>
        <v>53</v>
      </c>
      <c r="AU184">
        <f>_xlfn.RANK.AVG(Table2[[#This Row],[Sharpe Ratio Z-Score]],Table2[Sharpe Ratio Z-Score])</f>
        <v>349</v>
      </c>
      <c r="AV184">
        <f>(Table2[[#This Row],[Rank 1Y]]+Table2[[#This Row],[Rank 6M]]+Table2[[#This Row],[Rank Sharpe]])/3</f>
        <v>234.33333333333334</v>
      </c>
    </row>
    <row r="185" spans="1:48" x14ac:dyDescent="0.3">
      <c r="A185" t="s">
        <v>470</v>
      </c>
      <c r="B185" t="s">
        <v>471</v>
      </c>
      <c r="C185" t="s">
        <v>3128</v>
      </c>
      <c r="D185" t="s">
        <v>21</v>
      </c>
      <c r="E185">
        <v>45892.719712124999</v>
      </c>
      <c r="F185">
        <v>1741.55</v>
      </c>
      <c r="G185">
        <v>25.652779471260999</v>
      </c>
      <c r="H185">
        <f>(Table2[[#This Row],[1Y Return vs Nifty]]-AVERAGE(Table2[1Y Return vs Nifty]))/_xlfn.STDEV.P(Table2[1Y Return vs Nifty])</f>
        <v>-1.4758672157905999E-2</v>
      </c>
      <c r="I185">
        <v>-0.52860498795612898</v>
      </c>
      <c r="J185">
        <f>(Table2[[#This Row],[1M Return vs Nifty]]-AVERAGE(Table2[1M Return vs Nifty]))/_xlfn.STDEV.P(Table2[1M Return vs Nifty])</f>
        <v>0.11454089972191037</v>
      </c>
      <c r="K185">
        <v>5.9662613171573602</v>
      </c>
      <c r="L185">
        <f>(Table2[[#This Row],[6M Return vs Nifty]]-AVERAGE(Table2[6M Return vs Nifty]))/_xlfn.STDEV.P(Table2[6M Return vs Nifty])</f>
        <v>-0.11400245594036776</v>
      </c>
      <c r="M185">
        <v>7.4550722779283101</v>
      </c>
      <c r="N185">
        <f>(Table2[[#This Row],[1W Return vs Nifty]]-AVERAGE(Table2[1W Return vs Nifty]))/_xlfn.STDEV.P(Table2[1W Return vs Nifty])</f>
        <v>1.8363853267479906</v>
      </c>
      <c r="O185">
        <v>1710.11</v>
      </c>
      <c r="P185">
        <v>1724.6209336404499</v>
      </c>
      <c r="Q185">
        <v>1581.5438051583401</v>
      </c>
      <c r="R185">
        <v>49.747511539336202</v>
      </c>
      <c r="S185" s="1">
        <f>(Table2[[#This Row],[Close Price]]-Table2[[#This Row],[20D EMA]])/Table2[[#This Row],[20D EMA]]</f>
        <v>1.8384782265468337E-2</v>
      </c>
      <c r="T185" s="1">
        <f>(Table2[[#This Row],[Close Price]]-Table2[[#This Row],[50D EMA]])/Table2[[#This Row],[50D EMA]]</f>
        <v>9.8161085890422044E-3</v>
      </c>
      <c r="U185" s="1">
        <f>(Table2[[#This Row],[Close Price]]-Table2[[#This Row],[200D EMA]])/Table2[[#This Row],[200D EMA]]</f>
        <v>0.10117089031602286</v>
      </c>
      <c r="V185">
        <v>0.92060101283060403</v>
      </c>
      <c r="W185">
        <v>1714.05</v>
      </c>
      <c r="X185">
        <v>1767.85</v>
      </c>
      <c r="Y185">
        <v>1641.8</v>
      </c>
      <c r="Z185">
        <v>1767.85</v>
      </c>
      <c r="AA185">
        <v>1628.3</v>
      </c>
      <c r="AB185">
        <v>1767.85</v>
      </c>
      <c r="AC185" s="1">
        <f>(Table2[[#This Row],[Close Price]]/Table2[[#This Row],[Day Low]])-1</f>
        <v>1.6043872699162742E-2</v>
      </c>
      <c r="AD185" s="1">
        <f>(Table2[[#This Row],[Day High]]/Table2[[#This Row],[Close Price]])-1</f>
        <v>1.5101490051965261E-2</v>
      </c>
      <c r="AE185" s="1">
        <f>(Table2[[#This Row],[Close Price]]/Table2[[#This Row],[Current Week Low]])-1</f>
        <v>6.0756486782799435E-2</v>
      </c>
      <c r="AF185" s="1">
        <f>(Table2[[#This Row],[Current Week High]]/Table2[[#This Row],[Close Price]])-1</f>
        <v>1.5101490051965261E-2</v>
      </c>
      <c r="AG185" s="1">
        <f>(Table2[[#This Row],[Close Price]]/Table2[[#This Row],[Current Month Low]])-1</f>
        <v>6.9551065528465239E-2</v>
      </c>
      <c r="AH185" s="1">
        <f>(Table2[[#This Row],[Current Month High]]/Table2[[#This Row],[Close Price]])-1</f>
        <v>1.5101490051965261E-2</v>
      </c>
      <c r="AI185">
        <v>10.746174384887</v>
      </c>
      <c r="AJ185">
        <v>59.599523460410502</v>
      </c>
      <c r="AK185" t="str">
        <f>IF(AND(Table2[[#This Row],[20D EMA]]&gt;Table2[[#This Row],[50D EMA]],Table2[[#This Row],[50D EMA]]&gt;Table2[[#This Row],[200D EMA]]),"Uptrend","Downtrend/NoTrend")</f>
        <v>Downtrend/NoTrend</v>
      </c>
      <c r="AL185">
        <v>-0.11</v>
      </c>
      <c r="AM185" t="s">
        <v>3189</v>
      </c>
      <c r="AN185">
        <v>4.79</v>
      </c>
      <c r="AO185" t="s">
        <v>3188</v>
      </c>
      <c r="AP185">
        <v>0.17820224582257299</v>
      </c>
      <c r="AQ185">
        <f>(Table2[[#This Row],[Sharpe Ratio]]-AVERAGE(Table2[Sharpe Ratio]))/_xlfn.STDEV.P(Table2[Sharpe Ratio])</f>
        <v>1.3621590542646307</v>
      </c>
      <c r="AR1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5">
        <f>_xlfn.RANK.AVG(Table2[[#This Row],[1Y Return vs Nifty Z-Score]],Table2[1Y Return vs Nifty Z-Score])</f>
        <v>296</v>
      </c>
      <c r="AT185">
        <f>_xlfn.RANK.AVG(Table2[[#This Row],[6M Return vs Nifty Z-Score]],Table2[6M Return vs Nifty Z-Score])</f>
        <v>348</v>
      </c>
      <c r="AU185">
        <f>_xlfn.RANK.AVG(Table2[[#This Row],[Sharpe Ratio Z-Score]],Table2[Sharpe Ratio Z-Score])</f>
        <v>63</v>
      </c>
      <c r="AV185">
        <f>(Table2[[#This Row],[Rank 1Y]]+Table2[[#This Row],[Rank 6M]]+Table2[[#This Row],[Rank Sharpe]])/3</f>
        <v>235.66666666666666</v>
      </c>
    </row>
    <row r="186" spans="1:48" x14ac:dyDescent="0.3">
      <c r="A186" t="s">
        <v>297</v>
      </c>
      <c r="B186" t="s">
        <v>298</v>
      </c>
      <c r="C186" t="s">
        <v>3141</v>
      </c>
      <c r="D186" t="s">
        <v>161</v>
      </c>
      <c r="E186">
        <v>93180.015379799996</v>
      </c>
      <c r="F186">
        <v>264.3</v>
      </c>
      <c r="G186">
        <v>80.983943614917806</v>
      </c>
      <c r="H186">
        <f>(Table2[[#This Row],[1Y Return vs Nifty]]-AVERAGE(Table2[1Y Return vs Nifty]))/_xlfn.STDEV.P(Table2[1Y Return vs Nifty])</f>
        <v>0.91494140043434258</v>
      </c>
      <c r="I186">
        <v>1.2112631222774699</v>
      </c>
      <c r="J186">
        <f>(Table2[[#This Row],[1M Return vs Nifty]]-AVERAGE(Table2[1M Return vs Nifty]))/_xlfn.STDEV.P(Table2[1M Return vs Nifty])</f>
        <v>0.30477393153027454</v>
      </c>
      <c r="K186">
        <v>-6.98779211500473</v>
      </c>
      <c r="L186">
        <f>(Table2[[#This Row],[6M Return vs Nifty]]-AVERAGE(Table2[6M Return vs Nifty]))/_xlfn.STDEV.P(Table2[6M Return vs Nifty])</f>
        <v>-0.53697135530897011</v>
      </c>
      <c r="M186">
        <v>9.2287806710120698E-2</v>
      </c>
      <c r="N186">
        <f>(Table2[[#This Row],[1W Return vs Nifty]]-AVERAGE(Table2[1W Return vs Nifty]))/_xlfn.STDEV.P(Table2[1W Return vs Nifty])</f>
        <v>-0.20121772652232578</v>
      </c>
      <c r="O186">
        <v>272.19</v>
      </c>
      <c r="P186">
        <v>280.29238597565097</v>
      </c>
      <c r="Q186">
        <v>255.68605328195201</v>
      </c>
      <c r="R186">
        <v>39.101914378545999</v>
      </c>
      <c r="S186" s="1">
        <f>(Table2[[#This Row],[Close Price]]-Table2[[#This Row],[20D EMA]])/Table2[[#This Row],[20D EMA]]</f>
        <v>-2.8987104596054178E-2</v>
      </c>
      <c r="T186" s="1">
        <f>(Table2[[#This Row],[Close Price]]-Table2[[#This Row],[50D EMA]])/Table2[[#This Row],[50D EMA]]</f>
        <v>-5.7056084202873142E-2</v>
      </c>
      <c r="U186" s="1">
        <f>(Table2[[#This Row],[Close Price]]-Table2[[#This Row],[200D EMA]])/Table2[[#This Row],[200D EMA]]</f>
        <v>3.3689544687637553E-2</v>
      </c>
      <c r="V186">
        <v>1.03629603841742</v>
      </c>
      <c r="W186">
        <v>262.5</v>
      </c>
      <c r="X186">
        <v>269.3</v>
      </c>
      <c r="Y186">
        <v>254.15</v>
      </c>
      <c r="Z186">
        <v>269.95</v>
      </c>
      <c r="AA186">
        <v>254.15</v>
      </c>
      <c r="AB186">
        <v>285.5</v>
      </c>
      <c r="AC186" s="1">
        <f>(Table2[[#This Row],[Close Price]]/Table2[[#This Row],[Day Low]])-1</f>
        <v>6.857142857142895E-3</v>
      </c>
      <c r="AD186" s="1">
        <f>(Table2[[#This Row],[Day High]]/Table2[[#This Row],[Close Price]])-1</f>
        <v>1.891789632992813E-2</v>
      </c>
      <c r="AE186" s="1">
        <f>(Table2[[#This Row],[Close Price]]/Table2[[#This Row],[Current Week Low]])-1</f>
        <v>3.9937045052134579E-2</v>
      </c>
      <c r="AF186" s="1">
        <f>(Table2[[#This Row],[Current Week High]]/Table2[[#This Row],[Close Price]])-1</f>
        <v>2.1377222852818623E-2</v>
      </c>
      <c r="AG186" s="1">
        <f>(Table2[[#This Row],[Close Price]]/Table2[[#This Row],[Current Month Low]])-1</f>
        <v>3.9937045052134579E-2</v>
      </c>
      <c r="AH186" s="1">
        <f>(Table2[[#This Row],[Current Month High]]/Table2[[#This Row],[Close Price]])-1</f>
        <v>8.0211880438895156E-2</v>
      </c>
      <c r="AI186">
        <v>26.882330684827799</v>
      </c>
      <c r="AJ186">
        <v>132.86343612334801</v>
      </c>
      <c r="AK186" t="str">
        <f>IF(AND(Table2[[#This Row],[20D EMA]]&gt;Table2[[#This Row],[50D EMA]],Table2[[#This Row],[50D EMA]]&gt;Table2[[#This Row],[200D EMA]]),"Uptrend","Downtrend/NoTrend")</f>
        <v>Downtrend/NoTrend</v>
      </c>
      <c r="AL186">
        <v>-0.13</v>
      </c>
      <c r="AM186" t="s">
        <v>3189</v>
      </c>
      <c r="AN186">
        <v>-0.7</v>
      </c>
      <c r="AO186" t="s">
        <v>3189</v>
      </c>
      <c r="AP186">
        <v>0.156370303171215</v>
      </c>
      <c r="AQ186">
        <f>(Table2[[#This Row],[Sharpe Ratio]]-AVERAGE(Table2[Sharpe Ratio]))/_xlfn.STDEV.P(Table2[Sharpe Ratio])</f>
        <v>1.1076082470430482</v>
      </c>
      <c r="AR1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6">
        <f>_xlfn.RANK.AVG(Table2[[#This Row],[1Y Return vs Nifty Z-Score]],Table2[1Y Return vs Nifty Z-Score])</f>
        <v>107</v>
      </c>
      <c r="AT186">
        <f>_xlfn.RANK.AVG(Table2[[#This Row],[6M Return vs Nifty Z-Score]],Table2[6M Return vs Nifty Z-Score])</f>
        <v>504</v>
      </c>
      <c r="AU186">
        <f>_xlfn.RANK.AVG(Table2[[#This Row],[Sharpe Ratio Z-Score]],Table2[Sharpe Ratio Z-Score])</f>
        <v>97</v>
      </c>
      <c r="AV186">
        <f>(Table2[[#This Row],[Rank 1Y]]+Table2[[#This Row],[Rank 6M]]+Table2[[#This Row],[Rank Sharpe]])/3</f>
        <v>236</v>
      </c>
    </row>
    <row r="187" spans="1:48" x14ac:dyDescent="0.3">
      <c r="A187" t="s">
        <v>1482</v>
      </c>
      <c r="B187" t="s">
        <v>1483</v>
      </c>
      <c r="C187" t="s">
        <v>3135</v>
      </c>
      <c r="D187" t="s">
        <v>190</v>
      </c>
      <c r="E187">
        <v>6976.0679461</v>
      </c>
      <c r="F187">
        <v>475.05</v>
      </c>
      <c r="G187">
        <v>16.889205843354699</v>
      </c>
      <c r="H187">
        <f>(Table2[[#This Row],[1Y Return vs Nifty]]-AVERAGE(Table2[1Y Return vs Nifty]))/_xlfn.STDEV.P(Table2[1Y Return vs Nifty])</f>
        <v>-0.16200833090136904</v>
      </c>
      <c r="I187">
        <v>-9.3190370782979493</v>
      </c>
      <c r="J187">
        <f>(Table2[[#This Row],[1M Return vs Nifty]]-AVERAGE(Table2[1M Return vs Nifty]))/_xlfn.STDEV.P(Table2[1M Return vs Nifty])</f>
        <v>-0.84658399107613003</v>
      </c>
      <c r="K187">
        <v>18.969589309828802</v>
      </c>
      <c r="L187">
        <f>(Table2[[#This Row],[6M Return vs Nifty]]-AVERAGE(Table2[6M Return vs Nifty]))/_xlfn.STDEV.P(Table2[6M Return vs Nifty])</f>
        <v>0.31057533030944556</v>
      </c>
      <c r="M187">
        <v>-4.1861971244827396</v>
      </c>
      <c r="N187">
        <f>(Table2[[#This Row],[1W Return vs Nifty]]-AVERAGE(Table2[1W Return vs Nifty]))/_xlfn.STDEV.P(Table2[1W Return vs Nifty])</f>
        <v>-1.3852608006131828</v>
      </c>
      <c r="O187">
        <v>504.84</v>
      </c>
      <c r="P187">
        <v>503.43748244902503</v>
      </c>
      <c r="Q187">
        <v>430.17518822454298</v>
      </c>
      <c r="R187">
        <v>23.762133118612599</v>
      </c>
      <c r="S187" s="1">
        <f>(Table2[[#This Row],[Close Price]]-Table2[[#This Row],[20D EMA]])/Table2[[#This Row],[20D EMA]]</f>
        <v>-5.9008794865699953E-2</v>
      </c>
      <c r="T187" s="1">
        <f>(Table2[[#This Row],[Close Price]]-Table2[[#This Row],[50D EMA]])/Table2[[#This Row],[50D EMA]]</f>
        <v>-5.6387304161245794E-2</v>
      </c>
      <c r="U187" s="1">
        <f>(Table2[[#This Row],[Close Price]]-Table2[[#This Row],[200D EMA]])/Table2[[#This Row],[200D EMA]]</f>
        <v>0.10431752691425165</v>
      </c>
      <c r="V187">
        <v>0.65371235959375396</v>
      </c>
      <c r="W187">
        <v>472.4</v>
      </c>
      <c r="X187">
        <v>484.2</v>
      </c>
      <c r="Y187">
        <v>455.5</v>
      </c>
      <c r="Z187">
        <v>490.5</v>
      </c>
      <c r="AA187">
        <v>455.5</v>
      </c>
      <c r="AB187">
        <v>528.70000000000005</v>
      </c>
      <c r="AC187" s="1">
        <f>(Table2[[#This Row],[Close Price]]/Table2[[#This Row],[Day Low]])-1</f>
        <v>5.6096528365792153E-3</v>
      </c>
      <c r="AD187" s="1">
        <f>(Table2[[#This Row],[Day High]]/Table2[[#This Row],[Close Price]])-1</f>
        <v>1.9261130407325577E-2</v>
      </c>
      <c r="AE187" s="1">
        <f>(Table2[[#This Row],[Close Price]]/Table2[[#This Row],[Current Week Low]])-1</f>
        <v>4.29198682766192E-2</v>
      </c>
      <c r="AF187" s="1">
        <f>(Table2[[#This Row],[Current Week High]]/Table2[[#This Row],[Close Price]])-1</f>
        <v>3.2522892327123465E-2</v>
      </c>
      <c r="AG187" s="1">
        <f>(Table2[[#This Row],[Close Price]]/Table2[[#This Row],[Current Month Low]])-1</f>
        <v>4.29198682766192E-2</v>
      </c>
      <c r="AH187" s="1">
        <f>(Table2[[#This Row],[Current Month High]]/Table2[[#This Row],[Close Price]])-1</f>
        <v>0.11293548047573942</v>
      </c>
      <c r="AI187">
        <v>17.787601305125701</v>
      </c>
      <c r="AJ187">
        <v>74.940158350211703</v>
      </c>
      <c r="AK187" t="str">
        <f>IF(AND(Table2[[#This Row],[20D EMA]]&gt;Table2[[#This Row],[50D EMA]],Table2[[#This Row],[50D EMA]]&gt;Table2[[#This Row],[200D EMA]]),"Uptrend","Downtrend/NoTrend")</f>
        <v>Uptrend</v>
      </c>
      <c r="AL187">
        <v>-0.05</v>
      </c>
      <c r="AM187" t="s">
        <v>3189</v>
      </c>
      <c r="AN187">
        <v>-10.55</v>
      </c>
      <c r="AO187" t="s">
        <v>3189</v>
      </c>
      <c r="AP187">
        <v>0.13572712328500799</v>
      </c>
      <c r="AQ187">
        <f>(Table2[[#This Row],[Sharpe Ratio]]-AVERAGE(Table2[Sharpe Ratio]))/_xlfn.STDEV.P(Table2[Sharpe Ratio])</f>
        <v>0.86691788853629015</v>
      </c>
      <c r="AR1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-1.2163599037449462</v>
      </c>
      <c r="AS187">
        <f>_xlfn.RANK.AVG(Table2[[#This Row],[1Y Return vs Nifty Z-Score]],Table2[1Y Return vs Nifty Z-Score])</f>
        <v>353</v>
      </c>
      <c r="AT187">
        <f>_xlfn.RANK.AVG(Table2[[#This Row],[6M Return vs Nifty Z-Score]],Table2[6M Return vs Nifty Z-Score])</f>
        <v>223</v>
      </c>
      <c r="AU187">
        <f>_xlfn.RANK.AVG(Table2[[#This Row],[Sharpe Ratio Z-Score]],Table2[Sharpe Ratio Z-Score])</f>
        <v>134</v>
      </c>
      <c r="AV187">
        <f>(Table2[[#This Row],[Rank 1Y]]+Table2[[#This Row],[Rank 6M]]+Table2[[#This Row],[Rank Sharpe]])/3</f>
        <v>236.66666666666666</v>
      </c>
    </row>
    <row r="188" spans="1:48" x14ac:dyDescent="0.3">
      <c r="A188" t="s">
        <v>392</v>
      </c>
      <c r="B188" t="s">
        <v>393</v>
      </c>
      <c r="C188" t="s">
        <v>3129</v>
      </c>
      <c r="D188" t="s">
        <v>143</v>
      </c>
      <c r="E188">
        <v>59576.992473195998</v>
      </c>
      <c r="F188">
        <v>231.13</v>
      </c>
      <c r="G188">
        <v>245.95185583318599</v>
      </c>
      <c r="H188">
        <f>(Table2[[#This Row],[1Y Return vs Nifty]]-AVERAGE(Table2[1Y Return vs Nifty]))/_xlfn.STDEV.P(Table2[1Y Return vs Nifty])</f>
        <v>3.686809340290405</v>
      </c>
      <c r="I188">
        <v>-0.54234498318606805</v>
      </c>
      <c r="J188">
        <f>(Table2[[#This Row],[1M Return vs Nifty]]-AVERAGE(Table2[1M Return vs Nifty]))/_xlfn.STDEV.P(Table2[1M Return vs Nifty])</f>
        <v>0.11303860139581895</v>
      </c>
      <c r="K188">
        <v>26.230399232885901</v>
      </c>
      <c r="L188">
        <f>(Table2[[#This Row],[6M Return vs Nifty]]-AVERAGE(Table2[6M Return vs Nifty]))/_xlfn.STDEV.P(Table2[6M Return vs Nifty])</f>
        <v>0.54765145461006204</v>
      </c>
      <c r="M188">
        <v>2.0049663329659801</v>
      </c>
      <c r="N188">
        <f>(Table2[[#This Row],[1W Return vs Nifty]]-AVERAGE(Table2[1W Return vs Nifty]))/_xlfn.STDEV.P(Table2[1W Return vs Nifty])</f>
        <v>0.32810370346905005</v>
      </c>
      <c r="O188">
        <v>228.41</v>
      </c>
      <c r="P188">
        <v>231.29190535139</v>
      </c>
      <c r="Q188">
        <v>183.550954369111</v>
      </c>
      <c r="R188">
        <v>35.3347548347624</v>
      </c>
      <c r="S188" s="1">
        <f>(Table2[[#This Row],[Close Price]]-Table2[[#This Row],[20D EMA]])/Table2[[#This Row],[20D EMA]]</f>
        <v>1.1908410314784812E-2</v>
      </c>
      <c r="T188" s="1">
        <f>(Table2[[#This Row],[Close Price]]-Table2[[#This Row],[50D EMA]])/Table2[[#This Row],[50D EMA]]</f>
        <v>-7.0000439982553482E-4</v>
      </c>
      <c r="U188" s="1">
        <f>(Table2[[#This Row],[Close Price]]-Table2[[#This Row],[200D EMA]])/Table2[[#This Row],[200D EMA]]</f>
        <v>0.25921437343883336</v>
      </c>
      <c r="V188">
        <v>0.314515690363671</v>
      </c>
      <c r="W188">
        <v>225.51</v>
      </c>
      <c r="X188">
        <v>234</v>
      </c>
      <c r="Y188">
        <v>206</v>
      </c>
      <c r="Z188">
        <v>234</v>
      </c>
      <c r="AA188">
        <v>206</v>
      </c>
      <c r="AB188">
        <v>237</v>
      </c>
      <c r="AC188" s="1">
        <f>(Table2[[#This Row],[Close Price]]/Table2[[#This Row],[Day Low]])-1</f>
        <v>2.4921289521528944E-2</v>
      </c>
      <c r="AD188" s="1">
        <f>(Table2[[#This Row],[Day High]]/Table2[[#This Row],[Close Price]])-1</f>
        <v>1.2417254359018859E-2</v>
      </c>
      <c r="AE188" s="1">
        <f>(Table2[[#This Row],[Close Price]]/Table2[[#This Row],[Current Week Low]])-1</f>
        <v>0.12199029126213601</v>
      </c>
      <c r="AF188" s="1">
        <f>(Table2[[#This Row],[Current Week High]]/Table2[[#This Row],[Close Price]])-1</f>
        <v>1.2417254359018859E-2</v>
      </c>
      <c r="AG188" s="1">
        <f>(Table2[[#This Row],[Close Price]]/Table2[[#This Row],[Current Month Low]])-1</f>
        <v>0.12199029126213601</v>
      </c>
      <c r="AH188" s="1">
        <f>(Table2[[#This Row],[Current Month High]]/Table2[[#This Row],[Close Price]])-1</f>
        <v>2.5396962748236884E-2</v>
      </c>
      <c r="AI188">
        <v>34.123653355254604</v>
      </c>
      <c r="AJ188">
        <v>393.86752136752102</v>
      </c>
      <c r="AK188" t="str">
        <f>IF(AND(Table2[[#This Row],[20D EMA]]&gt;Table2[[#This Row],[50D EMA]],Table2[[#This Row],[50D EMA]]&gt;Table2[[#This Row],[200D EMA]]),"Uptrend","Downtrend/NoTrend")</f>
        <v>Downtrend/NoTrend</v>
      </c>
      <c r="AL188">
        <v>-0.14000000000000001</v>
      </c>
      <c r="AM188" t="s">
        <v>3189</v>
      </c>
      <c r="AN188">
        <v>-0.53</v>
      </c>
      <c r="AO188" t="s">
        <v>3189</v>
      </c>
      <c r="AQ188">
        <f>(Table2[[#This Row],[Sharpe Ratio]]-AVERAGE(Table2[Sharpe Ratio]))/_xlfn.STDEV.P(Table2[Sharpe Ratio])</f>
        <v>-0.71560041255099383</v>
      </c>
      <c r="AR1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8">
        <f>_xlfn.RANK.AVG(Table2[[#This Row],[1Y Return vs Nifty Z-Score]],Table2[1Y Return vs Nifty Z-Score])</f>
        <v>6</v>
      </c>
      <c r="AT188">
        <f>_xlfn.RANK.AVG(Table2[[#This Row],[6M Return vs Nifty Z-Score]],Table2[6M Return vs Nifty Z-Score])</f>
        <v>165</v>
      </c>
      <c r="AU188">
        <f>_xlfn.RANK.AVG(Table2[[#This Row],[Sharpe Ratio Z-Score]],Table2[Sharpe Ratio Z-Score])</f>
        <v>539.5</v>
      </c>
      <c r="AV188">
        <f>(Table2[[#This Row],[Rank 1Y]]+Table2[[#This Row],[Rank 6M]]+Table2[[#This Row],[Rank Sharpe]])/3</f>
        <v>236.83333333333334</v>
      </c>
    </row>
    <row r="189" spans="1:48" x14ac:dyDescent="0.3">
      <c r="A189" t="s">
        <v>1574</v>
      </c>
      <c r="B189" t="s">
        <v>1575</v>
      </c>
      <c r="C189" t="s">
        <v>3137</v>
      </c>
      <c r="D189" t="s">
        <v>77</v>
      </c>
      <c r="E189">
        <v>6194.2069585999998</v>
      </c>
      <c r="F189">
        <v>298.2</v>
      </c>
      <c r="G189">
        <v>40.681393786981303</v>
      </c>
      <c r="H189">
        <f>(Table2[[#This Row],[1Y Return vs Nifty]]-AVERAGE(Table2[1Y Return vs Nifty]))/_xlfn.STDEV.P(Table2[1Y Return vs Nifty])</f>
        <v>0.2377591274678198</v>
      </c>
      <c r="I189">
        <v>-3.77626156276424</v>
      </c>
      <c r="J189">
        <f>(Table2[[#This Row],[1M Return vs Nifty]]-AVERAGE(Table2[1M Return vs Nifty]))/_xlfn.STDEV.P(Table2[1M Return vs Nifty])</f>
        <v>-0.24055012865216879</v>
      </c>
      <c r="K189">
        <v>26.646591342011199</v>
      </c>
      <c r="L189">
        <f>(Table2[[#This Row],[6M Return vs Nifty]]-AVERAGE(Table2[6M Return vs Nifty]))/_xlfn.STDEV.P(Table2[6M Return vs Nifty])</f>
        <v>0.5612407391721872</v>
      </c>
      <c r="M189">
        <v>-0.24515480707189299</v>
      </c>
      <c r="N189">
        <f>(Table2[[#This Row],[1W Return vs Nifty]]-AVERAGE(Table2[1W Return vs Nifty]))/_xlfn.STDEV.P(Table2[1W Return vs Nifty])</f>
        <v>-0.29460279066939388</v>
      </c>
      <c r="O189">
        <v>296.37</v>
      </c>
      <c r="P189">
        <v>298.89954741690002</v>
      </c>
      <c r="Q189">
        <v>263.64310141290701</v>
      </c>
      <c r="R189">
        <v>55.778527562470501</v>
      </c>
      <c r="S189" s="1">
        <f>(Table2[[#This Row],[Close Price]]-Table2[[#This Row],[20D EMA]])/Table2[[#This Row],[20D EMA]]</f>
        <v>6.1747140398825257E-3</v>
      </c>
      <c r="T189" s="1">
        <f>(Table2[[#This Row],[Close Price]]-Table2[[#This Row],[50D EMA]])/Table2[[#This Row],[50D EMA]]</f>
        <v>-2.3404097562058695E-3</v>
      </c>
      <c r="U189" s="1">
        <f>(Table2[[#This Row],[Close Price]]-Table2[[#This Row],[200D EMA]])/Table2[[#This Row],[200D EMA]]</f>
        <v>0.13107454130943247</v>
      </c>
      <c r="V189">
        <v>0.61511859832251303</v>
      </c>
      <c r="W189">
        <v>295</v>
      </c>
      <c r="X189">
        <v>308.3</v>
      </c>
      <c r="Y189">
        <v>282.05</v>
      </c>
      <c r="Z189">
        <v>308.3</v>
      </c>
      <c r="AA189">
        <v>282.05</v>
      </c>
      <c r="AB189">
        <v>315.89999999999998</v>
      </c>
      <c r="AC189" s="1">
        <f>(Table2[[#This Row],[Close Price]]/Table2[[#This Row],[Day Low]])-1</f>
        <v>1.0847457627118695E-2</v>
      </c>
      <c r="AD189" s="1">
        <f>(Table2[[#This Row],[Day High]]/Table2[[#This Row],[Close Price]])-1</f>
        <v>3.3869885982562131E-2</v>
      </c>
      <c r="AE189" s="1">
        <f>(Table2[[#This Row],[Close Price]]/Table2[[#This Row],[Current Week Low]])-1</f>
        <v>5.7259351178868823E-2</v>
      </c>
      <c r="AF189" s="1">
        <f>(Table2[[#This Row],[Current Week High]]/Table2[[#This Row],[Close Price]])-1</f>
        <v>3.3869885982562131E-2</v>
      </c>
      <c r="AG189" s="1">
        <f>(Table2[[#This Row],[Close Price]]/Table2[[#This Row],[Current Month Low]])-1</f>
        <v>5.7259351178868823E-2</v>
      </c>
      <c r="AH189" s="1">
        <f>(Table2[[#This Row],[Current Month High]]/Table2[[#This Row],[Close Price]])-1</f>
        <v>5.9356136820925443E-2</v>
      </c>
      <c r="AI189">
        <v>23.943661971830998</v>
      </c>
      <c r="AJ189">
        <v>75.154185022026397</v>
      </c>
      <c r="AK189" t="str">
        <f>IF(AND(Table2[[#This Row],[20D EMA]]&gt;Table2[[#This Row],[50D EMA]],Table2[[#This Row],[50D EMA]]&gt;Table2[[#This Row],[200D EMA]]),"Uptrend","Downtrend/NoTrend")</f>
        <v>Downtrend/NoTrend</v>
      </c>
      <c r="AL189">
        <v>-0.11</v>
      </c>
      <c r="AM189" t="s">
        <v>3189</v>
      </c>
      <c r="AN189">
        <v>3.01</v>
      </c>
      <c r="AO189" t="s">
        <v>3188</v>
      </c>
      <c r="AP189">
        <v>6.9831942455989005E-2</v>
      </c>
      <c r="AQ189">
        <f>(Table2[[#This Row],[Sharpe Ratio]]-AVERAGE(Table2[Sharpe Ratio]))/_xlfn.STDEV.P(Table2[Sharpe Ratio])</f>
        <v>9.8609188760753183E-2</v>
      </c>
      <c r="AR1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9">
        <f>_xlfn.RANK.AVG(Table2[[#This Row],[1Y Return vs Nifty Z-Score]],Table2[1Y Return vs Nifty Z-Score])</f>
        <v>232</v>
      </c>
      <c r="AT189">
        <f>_xlfn.RANK.AVG(Table2[[#This Row],[6M Return vs Nifty Z-Score]],Table2[6M Return vs Nifty Z-Score])</f>
        <v>159</v>
      </c>
      <c r="AU189">
        <f>_xlfn.RANK.AVG(Table2[[#This Row],[Sharpe Ratio Z-Score]],Table2[Sharpe Ratio Z-Score])</f>
        <v>320</v>
      </c>
      <c r="AV189">
        <f>(Table2[[#This Row],[Rank 1Y]]+Table2[[#This Row],[Rank 6M]]+Table2[[#This Row],[Rank Sharpe]])/3</f>
        <v>237</v>
      </c>
    </row>
    <row r="190" spans="1:48" x14ac:dyDescent="0.3">
      <c r="A190" t="s">
        <v>236</v>
      </c>
      <c r="B190" t="s">
        <v>237</v>
      </c>
      <c r="C190" t="s">
        <v>3135</v>
      </c>
      <c r="D190" t="s">
        <v>80</v>
      </c>
      <c r="E190">
        <v>110406.02344603</v>
      </c>
      <c r="F190">
        <v>5554.6</v>
      </c>
      <c r="G190">
        <v>59.935088775105598</v>
      </c>
      <c r="H190">
        <f>(Table2[[#This Row],[1Y Return vs Nifty]]-AVERAGE(Table2[1Y Return vs Nifty]))/_xlfn.STDEV.P(Table2[1Y Return vs Nifty])</f>
        <v>0.56126870665639084</v>
      </c>
      <c r="I190">
        <v>-3.64198732469255</v>
      </c>
      <c r="J190">
        <f>(Table2[[#This Row],[1M Return vs Nifty]]-AVERAGE(Table2[1M Return vs Nifty]))/_xlfn.STDEV.P(Table2[1M Return vs Nifty])</f>
        <v>-0.22586890353407285</v>
      </c>
      <c r="K190">
        <v>12.5122778311791</v>
      </c>
      <c r="L190">
        <f>(Table2[[#This Row],[6M Return vs Nifty]]-AVERAGE(Table2[6M Return vs Nifty]))/_xlfn.STDEV.P(Table2[6M Return vs Nifty])</f>
        <v>9.9734612127472644E-2</v>
      </c>
      <c r="M190">
        <v>-0.11700733886266899</v>
      </c>
      <c r="N190">
        <f>(Table2[[#This Row],[1W Return vs Nifty]]-AVERAGE(Table2[1W Return vs Nifty]))/_xlfn.STDEV.P(Table2[1W Return vs Nifty])</f>
        <v>-0.25913880642366544</v>
      </c>
      <c r="O190">
        <v>5724.51</v>
      </c>
      <c r="P190">
        <v>5628.9510816837701</v>
      </c>
      <c r="Q190">
        <v>4974.6957707781703</v>
      </c>
      <c r="R190">
        <v>25.1846305267856</v>
      </c>
      <c r="S190" s="1">
        <f>(Table2[[#This Row],[Close Price]]-Table2[[#This Row],[20D EMA]])/Table2[[#This Row],[20D EMA]]</f>
        <v>-2.9681143014860634E-2</v>
      </c>
      <c r="T190" s="1">
        <f>(Table2[[#This Row],[Close Price]]-Table2[[#This Row],[50D EMA]])/Table2[[#This Row],[50D EMA]]</f>
        <v>-1.3208692099972795E-2</v>
      </c>
      <c r="U190" s="1">
        <f>(Table2[[#This Row],[Close Price]]-Table2[[#This Row],[200D EMA]])/Table2[[#This Row],[200D EMA]]</f>
        <v>0.11657079265595334</v>
      </c>
      <c r="V190">
        <v>1.1615349260313499</v>
      </c>
      <c r="W190">
        <v>5530</v>
      </c>
      <c r="X190">
        <v>5588</v>
      </c>
      <c r="Y190">
        <v>5411</v>
      </c>
      <c r="Z190">
        <v>5608.45</v>
      </c>
      <c r="AA190">
        <v>5411</v>
      </c>
      <c r="AB190">
        <v>5794</v>
      </c>
      <c r="AC190" s="1">
        <f>(Table2[[#This Row],[Close Price]]/Table2[[#This Row],[Day Low]])-1</f>
        <v>4.4484629294756495E-3</v>
      </c>
      <c r="AD190" s="1">
        <f>(Table2[[#This Row],[Day High]]/Table2[[#This Row],[Close Price]])-1</f>
        <v>6.0130342418895921E-3</v>
      </c>
      <c r="AE190" s="1">
        <f>(Table2[[#This Row],[Close Price]]/Table2[[#This Row],[Current Week Low]])-1</f>
        <v>2.653853261873973E-2</v>
      </c>
      <c r="AF190" s="1">
        <f>(Table2[[#This Row],[Current Week High]]/Table2[[#This Row],[Close Price]])-1</f>
        <v>9.6946674828068957E-3</v>
      </c>
      <c r="AG190" s="1">
        <f>(Table2[[#This Row],[Close Price]]/Table2[[#This Row],[Current Month Low]])-1</f>
        <v>2.653853261873973E-2</v>
      </c>
      <c r="AH190" s="1">
        <f>(Table2[[#This Row],[Current Month High]]/Table2[[#This Row],[Close Price]])-1</f>
        <v>4.3099413099052963E-2</v>
      </c>
      <c r="AI190">
        <v>12.451841716775199</v>
      </c>
      <c r="AJ190">
        <v>89.969048718343302</v>
      </c>
      <c r="AK190" t="str">
        <f>IF(AND(Table2[[#This Row],[20D EMA]]&gt;Table2[[#This Row],[50D EMA]],Table2[[#This Row],[50D EMA]]&gt;Table2[[#This Row],[200D EMA]]),"Uptrend","Downtrend/NoTrend")</f>
        <v>Uptrend</v>
      </c>
      <c r="AL190">
        <v>-0.03</v>
      </c>
      <c r="AM190" t="s">
        <v>3189</v>
      </c>
      <c r="AN190">
        <v>-7.63</v>
      </c>
      <c r="AO190" t="s">
        <v>3189</v>
      </c>
      <c r="AP190">
        <v>8.3720074837974001E-2</v>
      </c>
      <c r="AQ190">
        <f>(Table2[[#This Row],[Sharpe Ratio]]-AVERAGE(Table2[Sharpe Ratio]))/_xlfn.STDEV.P(Table2[Sharpe Ratio])</f>
        <v>0.26053867735871744</v>
      </c>
      <c r="AR1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0.43653428618484275</v>
      </c>
      <c r="AS190">
        <f>_xlfn.RANK.AVG(Table2[[#This Row],[1Y Return vs Nifty Z-Score]],Table2[1Y Return vs Nifty Z-Score])</f>
        <v>159</v>
      </c>
      <c r="AT190">
        <f>_xlfn.RANK.AVG(Table2[[#This Row],[6M Return vs Nifty Z-Score]],Table2[6M Return vs Nifty Z-Score])</f>
        <v>280</v>
      </c>
      <c r="AU190">
        <f>_xlfn.RANK.AVG(Table2[[#This Row],[Sharpe Ratio Z-Score]],Table2[Sharpe Ratio Z-Score])</f>
        <v>273</v>
      </c>
      <c r="AV190">
        <f>(Table2[[#This Row],[Rank 1Y]]+Table2[[#This Row],[Rank 6M]]+Table2[[#This Row],[Rank Sharpe]])/3</f>
        <v>237.33333333333334</v>
      </c>
    </row>
    <row r="191" spans="1:48" x14ac:dyDescent="0.3">
      <c r="A191" t="s">
        <v>1322</v>
      </c>
      <c r="B191" t="s">
        <v>1323</v>
      </c>
      <c r="C191" t="s">
        <v>3141</v>
      </c>
      <c r="D191" t="s">
        <v>271</v>
      </c>
      <c r="E191">
        <v>8589.5256862999995</v>
      </c>
      <c r="F191">
        <v>1301.5999999999999</v>
      </c>
      <c r="G191">
        <v>66.760500949418599</v>
      </c>
      <c r="H191">
        <f>(Table2[[#This Row],[1Y Return vs Nifty]]-AVERAGE(Table2[1Y Return vs Nifty]))/_xlfn.STDEV.P(Table2[1Y Return vs Nifty])</f>
        <v>0.67595247107992096</v>
      </c>
      <c r="I191">
        <v>-3.6713505630704102</v>
      </c>
      <c r="J191">
        <f>(Table2[[#This Row],[1M Return vs Nifty]]-AVERAGE(Table2[1M Return vs Nifty]))/_xlfn.STDEV.P(Table2[1M Return vs Nifty])</f>
        <v>-0.22907941002446547</v>
      </c>
      <c r="K191">
        <v>71.203269534013401</v>
      </c>
      <c r="L191">
        <f>(Table2[[#This Row],[6M Return vs Nifty]]-AVERAGE(Table2[6M Return vs Nifty]))/_xlfn.STDEV.P(Table2[6M Return vs Nifty])</f>
        <v>2.0160818229368602</v>
      </c>
      <c r="M191">
        <v>-2.1546168208528802</v>
      </c>
      <c r="N191">
        <f>(Table2[[#This Row],[1W Return vs Nifty]]-AVERAGE(Table2[1W Return vs Nifty]))/_xlfn.STDEV.P(Table2[1W Return vs Nifty])</f>
        <v>-0.82303407160570752</v>
      </c>
      <c r="O191">
        <v>1288.92</v>
      </c>
      <c r="P191">
        <v>1286.1195208997899</v>
      </c>
      <c r="Q191">
        <v>1076.7351312917999</v>
      </c>
      <c r="R191">
        <v>57.184657154571198</v>
      </c>
      <c r="S191" s="1">
        <f>(Table2[[#This Row],[Close Price]]-Table2[[#This Row],[20D EMA]])/Table2[[#This Row],[20D EMA]]</f>
        <v>9.8376935729136295E-3</v>
      </c>
      <c r="T191" s="1">
        <f>(Table2[[#This Row],[Close Price]]-Table2[[#This Row],[50D EMA]])/Table2[[#This Row],[50D EMA]]</f>
        <v>1.2036578909384419E-2</v>
      </c>
      <c r="U191" s="1">
        <f>(Table2[[#This Row],[Close Price]]-Table2[[#This Row],[200D EMA]])/Table2[[#This Row],[200D EMA]]</f>
        <v>0.20883953924529342</v>
      </c>
      <c r="V191">
        <v>0.649260763567857</v>
      </c>
      <c r="W191">
        <v>1251.45</v>
      </c>
      <c r="X191">
        <v>1310</v>
      </c>
      <c r="Y191">
        <v>1211.75</v>
      </c>
      <c r="Z191">
        <v>1320.3</v>
      </c>
      <c r="AA191">
        <v>1211.75</v>
      </c>
      <c r="AB191">
        <v>1349</v>
      </c>
      <c r="AC191" s="1">
        <f>(Table2[[#This Row],[Close Price]]/Table2[[#This Row],[Day Low]])-1</f>
        <v>4.00735147229212E-2</v>
      </c>
      <c r="AD191" s="1">
        <f>(Table2[[#This Row],[Day High]]/Table2[[#This Row],[Close Price]])-1</f>
        <v>6.4535955746773954E-3</v>
      </c>
      <c r="AE191" s="1">
        <f>(Table2[[#This Row],[Close Price]]/Table2[[#This Row],[Current Week Low]])-1</f>
        <v>7.4148958118423591E-2</v>
      </c>
      <c r="AF191" s="1">
        <f>(Table2[[#This Row],[Current Week High]]/Table2[[#This Row],[Close Price]])-1</f>
        <v>1.4366933005531601E-2</v>
      </c>
      <c r="AG191" s="1">
        <f>(Table2[[#This Row],[Close Price]]/Table2[[#This Row],[Current Month Low]])-1</f>
        <v>7.4148958118423591E-2</v>
      </c>
      <c r="AH191" s="1">
        <f>(Table2[[#This Row],[Current Month High]]/Table2[[#This Row],[Close Price]])-1</f>
        <v>3.6416717885679128E-2</v>
      </c>
      <c r="AI191">
        <v>11.766287645974099</v>
      </c>
      <c r="AJ191">
        <v>140.56926346917999</v>
      </c>
      <c r="AK191" t="str">
        <f>IF(AND(Table2[[#This Row],[20D EMA]]&gt;Table2[[#This Row],[50D EMA]],Table2[[#This Row],[50D EMA]]&gt;Table2[[#This Row],[200D EMA]]),"Uptrend","Downtrend/NoTrend")</f>
        <v>Uptrend</v>
      </c>
      <c r="AL191">
        <v>-0.02</v>
      </c>
      <c r="AM191" t="s">
        <v>3189</v>
      </c>
      <c r="AN191">
        <v>3.96</v>
      </c>
      <c r="AO191" t="s">
        <v>3188</v>
      </c>
      <c r="AQ191">
        <f>(Table2[[#This Row],[Sharpe Ratio]]-AVERAGE(Table2[Sharpe Ratio]))/_xlfn.STDEV.P(Table2[Sharpe Ratio])</f>
        <v>-0.71560041255099383</v>
      </c>
      <c r="AR1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0.92432039983561431</v>
      </c>
      <c r="AS191">
        <f>_xlfn.RANK.AVG(Table2[[#This Row],[1Y Return vs Nifty Z-Score]],Table2[1Y Return vs Nifty Z-Score])</f>
        <v>139</v>
      </c>
      <c r="AT191">
        <f>_xlfn.RANK.AVG(Table2[[#This Row],[6M Return vs Nifty Z-Score]],Table2[6M Return vs Nifty Z-Score])</f>
        <v>34</v>
      </c>
      <c r="AU191">
        <f>_xlfn.RANK.AVG(Table2[[#This Row],[Sharpe Ratio Z-Score]],Table2[Sharpe Ratio Z-Score])</f>
        <v>539.5</v>
      </c>
      <c r="AV191">
        <f>(Table2[[#This Row],[Rank 1Y]]+Table2[[#This Row],[Rank 6M]]+Table2[[#This Row],[Rank Sharpe]])/3</f>
        <v>237.5</v>
      </c>
    </row>
    <row r="192" spans="1:48" x14ac:dyDescent="0.3">
      <c r="A192" t="s">
        <v>316</v>
      </c>
      <c r="B192" t="s">
        <v>317</v>
      </c>
      <c r="C192" t="s">
        <v>3133</v>
      </c>
      <c r="D192" t="s">
        <v>51</v>
      </c>
      <c r="E192">
        <v>85148.421939915002</v>
      </c>
      <c r="F192">
        <v>1509.3</v>
      </c>
      <c r="G192">
        <v>37.616330215376898</v>
      </c>
      <c r="H192">
        <f>(Table2[[#This Row],[1Y Return vs Nifty]]-AVERAGE(Table2[1Y Return vs Nifty]))/_xlfn.STDEV.P(Table2[1Y Return vs Nifty])</f>
        <v>0.18625849723307439</v>
      </c>
      <c r="I192">
        <v>-3.03282756544374</v>
      </c>
      <c r="J192">
        <f>(Table2[[#This Row],[1M Return vs Nifty]]-AVERAGE(Table2[1M Return vs Nifty]))/_xlfn.STDEV.P(Table2[1M Return vs Nifty])</f>
        <v>-0.15926482752626805</v>
      </c>
      <c r="K192">
        <v>23.005377484752898</v>
      </c>
      <c r="L192">
        <f>(Table2[[#This Row],[6M Return vs Nifty]]-AVERAGE(Table2[6M Return vs Nifty]))/_xlfn.STDEV.P(Table2[6M Return vs Nifty])</f>
        <v>0.44234975067692101</v>
      </c>
      <c r="M192">
        <v>7.0174422608669502</v>
      </c>
      <c r="N192">
        <f>(Table2[[#This Row],[1W Return vs Nifty]]-AVERAGE(Table2[1W Return vs Nifty]))/_xlfn.STDEV.P(Table2[1W Return vs Nifty])</f>
        <v>1.7152740457573858</v>
      </c>
      <c r="O192">
        <v>1497.35</v>
      </c>
      <c r="P192">
        <v>1474.81041826616</v>
      </c>
      <c r="Q192">
        <v>1259.0863923607801</v>
      </c>
      <c r="R192">
        <v>38.617180519441099</v>
      </c>
      <c r="S192" s="1">
        <f>(Table2[[#This Row],[Close Price]]-Table2[[#This Row],[20D EMA]])/Table2[[#This Row],[20D EMA]]</f>
        <v>7.9807660199686416E-3</v>
      </c>
      <c r="T192" s="1">
        <f>(Table2[[#This Row],[Close Price]]-Table2[[#This Row],[50D EMA]])/Table2[[#This Row],[50D EMA]]</f>
        <v>2.3385773050333566E-2</v>
      </c>
      <c r="U192" s="1">
        <f>(Table2[[#This Row],[Close Price]]-Table2[[#This Row],[200D EMA]])/Table2[[#This Row],[200D EMA]]</f>
        <v>0.19872632184521563</v>
      </c>
      <c r="V192">
        <v>0.85970019320854596</v>
      </c>
      <c r="W192">
        <v>1483.3</v>
      </c>
      <c r="X192">
        <v>1520.05</v>
      </c>
      <c r="Y192">
        <v>1439.5</v>
      </c>
      <c r="Z192">
        <v>1520.05</v>
      </c>
      <c r="AA192">
        <v>1407</v>
      </c>
      <c r="AB192">
        <v>1520.05</v>
      </c>
      <c r="AC192" s="1">
        <f>(Table2[[#This Row],[Close Price]]/Table2[[#This Row],[Day Low]])-1</f>
        <v>1.752848378615246E-2</v>
      </c>
      <c r="AD192" s="1">
        <f>(Table2[[#This Row],[Day High]]/Table2[[#This Row],[Close Price]])-1</f>
        <v>7.1225071225071712E-3</v>
      </c>
      <c r="AE192" s="1">
        <f>(Table2[[#This Row],[Close Price]]/Table2[[#This Row],[Current Week Low]])-1</f>
        <v>4.8489058700937893E-2</v>
      </c>
      <c r="AF192" s="1">
        <f>(Table2[[#This Row],[Current Week High]]/Table2[[#This Row],[Close Price]])-1</f>
        <v>7.1225071225071712E-3</v>
      </c>
      <c r="AG192" s="1">
        <f>(Table2[[#This Row],[Close Price]]/Table2[[#This Row],[Current Month Low]])-1</f>
        <v>7.2707889125799507E-2</v>
      </c>
      <c r="AH192" s="1">
        <f>(Table2[[#This Row],[Current Month High]]/Table2[[#This Row],[Close Price]])-1</f>
        <v>7.1225071225071712E-3</v>
      </c>
      <c r="AI192">
        <v>5.4793612933147804</v>
      </c>
      <c r="AJ192">
        <v>80.830288144731298</v>
      </c>
      <c r="AK192" t="str">
        <f>IF(AND(Table2[[#This Row],[20D EMA]]&gt;Table2[[#This Row],[50D EMA]],Table2[[#This Row],[50D EMA]]&gt;Table2[[#This Row],[200D EMA]]),"Uptrend","Downtrend/NoTrend")</f>
        <v>Uptrend</v>
      </c>
      <c r="AL192">
        <v>-0.03</v>
      </c>
      <c r="AM192" t="s">
        <v>3189</v>
      </c>
      <c r="AN192">
        <v>0.87</v>
      </c>
      <c r="AO192" t="s">
        <v>3188</v>
      </c>
      <c r="AP192">
        <v>8.2557555745604E-2</v>
      </c>
      <c r="AQ192">
        <f>(Table2[[#This Row],[Sharpe Ratio]]-AVERAGE(Table2[Sharpe Ratio]))/_xlfn.STDEV.P(Table2[Sharpe Ratio])</f>
        <v>0.24698421827557768</v>
      </c>
      <c r="AR1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2.431601684416691</v>
      </c>
      <c r="AS192">
        <f>_xlfn.RANK.AVG(Table2[[#This Row],[1Y Return vs Nifty Z-Score]],Table2[1Y Return vs Nifty Z-Score])</f>
        <v>245</v>
      </c>
      <c r="AT192">
        <f>_xlfn.RANK.AVG(Table2[[#This Row],[6M Return vs Nifty Z-Score]],Table2[6M Return vs Nifty Z-Score])</f>
        <v>192</v>
      </c>
      <c r="AU192">
        <f>_xlfn.RANK.AVG(Table2[[#This Row],[Sharpe Ratio Z-Score]],Table2[Sharpe Ratio Z-Score])</f>
        <v>277</v>
      </c>
      <c r="AV192">
        <f>(Table2[[#This Row],[Rank 1Y]]+Table2[[#This Row],[Rank 6M]]+Table2[[#This Row],[Rank Sharpe]])/3</f>
        <v>238</v>
      </c>
    </row>
    <row r="193" spans="1:48" x14ac:dyDescent="0.3">
      <c r="A193" t="s">
        <v>384</v>
      </c>
      <c r="B193" t="s">
        <v>385</v>
      </c>
      <c r="C193" t="s">
        <v>3138</v>
      </c>
      <c r="D193" t="s">
        <v>325</v>
      </c>
      <c r="E193">
        <v>59876.902550400002</v>
      </c>
      <c r="F193">
        <v>1786.5</v>
      </c>
      <c r="G193">
        <v>81.430358588491401</v>
      </c>
      <c r="H193">
        <f>(Table2[[#This Row],[1Y Return vs Nifty]]-AVERAGE(Table2[1Y Return vs Nifty]))/_xlfn.STDEV.P(Table2[1Y Return vs Nifty])</f>
        <v>0.92244227340097829</v>
      </c>
      <c r="I193">
        <v>0.90346816283956499</v>
      </c>
      <c r="J193">
        <f>(Table2[[#This Row],[1M Return vs Nifty]]-AVERAGE(Table2[1M Return vs Nifty]))/_xlfn.STDEV.P(Table2[1M Return vs Nifty])</f>
        <v>0.27112036436342546</v>
      </c>
      <c r="K193">
        <v>25.617657329002199</v>
      </c>
      <c r="L193">
        <f>(Table2[[#This Row],[6M Return vs Nifty]]-AVERAGE(Table2[6M Return vs Nifty]))/_xlfn.STDEV.P(Table2[6M Return vs Nifty])</f>
        <v>0.52764453013349266</v>
      </c>
      <c r="M193">
        <v>1.56893657765081</v>
      </c>
      <c r="N193">
        <f>(Table2[[#This Row],[1W Return vs Nifty]]-AVERAGE(Table2[1W Return vs Nifty]))/_xlfn.STDEV.P(Table2[1W Return vs Nifty])</f>
        <v>0.20743528458215268</v>
      </c>
      <c r="O193">
        <v>1827.32</v>
      </c>
      <c r="P193">
        <v>1745.76396439173</v>
      </c>
      <c r="Q193">
        <v>1419.35366399433</v>
      </c>
      <c r="R193">
        <v>34.154574019996403</v>
      </c>
      <c r="S193" s="1">
        <f>(Table2[[#This Row],[Close Price]]-Table2[[#This Row],[20D EMA]])/Table2[[#This Row],[20D EMA]]</f>
        <v>-2.2338725565308724E-2</v>
      </c>
      <c r="T193" s="1">
        <f>(Table2[[#This Row],[Close Price]]-Table2[[#This Row],[50D EMA]])/Table2[[#This Row],[50D EMA]]</f>
        <v>2.3334217247669826E-2</v>
      </c>
      <c r="U193" s="1">
        <f>(Table2[[#This Row],[Close Price]]-Table2[[#This Row],[200D EMA]])/Table2[[#This Row],[200D EMA]]</f>
        <v>0.25867149627278285</v>
      </c>
      <c r="V193">
        <v>0.75187075666062297</v>
      </c>
      <c r="W193">
        <v>1780.85</v>
      </c>
      <c r="X193">
        <v>1814.6</v>
      </c>
      <c r="Y193">
        <v>1750</v>
      </c>
      <c r="Z193">
        <v>1818.5</v>
      </c>
      <c r="AA193">
        <v>1750</v>
      </c>
      <c r="AB193">
        <v>1864.65</v>
      </c>
      <c r="AC193" s="1">
        <f>(Table2[[#This Row],[Close Price]]/Table2[[#This Row],[Day Low]])-1</f>
        <v>3.1726422775641971E-3</v>
      </c>
      <c r="AD193" s="1">
        <f>(Table2[[#This Row],[Day High]]/Table2[[#This Row],[Close Price]])-1</f>
        <v>1.5729079205149654E-2</v>
      </c>
      <c r="AE193" s="1">
        <f>(Table2[[#This Row],[Close Price]]/Table2[[#This Row],[Current Week Low]])-1</f>
        <v>2.0857142857142907E-2</v>
      </c>
      <c r="AF193" s="1">
        <f>(Table2[[#This Row],[Current Week High]]/Table2[[#This Row],[Close Price]])-1</f>
        <v>1.7912118667786192E-2</v>
      </c>
      <c r="AG193" s="1">
        <f>(Table2[[#This Row],[Close Price]]/Table2[[#This Row],[Current Month Low]])-1</f>
        <v>2.0857142857142907E-2</v>
      </c>
      <c r="AH193" s="1">
        <f>(Table2[[#This Row],[Current Month High]]/Table2[[#This Row],[Close Price]])-1</f>
        <v>4.3744752308984003E-2</v>
      </c>
      <c r="AI193">
        <v>8.8664987405541602</v>
      </c>
      <c r="AJ193">
        <v>121.457791000371</v>
      </c>
      <c r="AK193" t="str">
        <f>IF(AND(Table2[[#This Row],[20D EMA]]&gt;Table2[[#This Row],[50D EMA]],Table2[[#This Row],[50D EMA]]&gt;Table2[[#This Row],[200D EMA]]),"Uptrend","Downtrend/NoTrend")</f>
        <v>Uptrend</v>
      </c>
      <c r="AL193">
        <v>0.11</v>
      </c>
      <c r="AM193" t="s">
        <v>3188</v>
      </c>
      <c r="AN193">
        <v>-7.36</v>
      </c>
      <c r="AO193" t="s">
        <v>3189</v>
      </c>
      <c r="AP193">
        <v>2.7148130848285001E-2</v>
      </c>
      <c r="AQ193">
        <f>(Table2[[#This Row],[Sharpe Ratio]]-AVERAGE(Table2[Sharpe Ratio]))/_xlfn.STDEV.P(Table2[Sharpe Ratio])</f>
        <v>-0.39906519933861184</v>
      </c>
      <c r="AR1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1.5295772531414373</v>
      </c>
      <c r="AS193">
        <f>_xlfn.RANK.AVG(Table2[[#This Row],[1Y Return vs Nifty Z-Score]],Table2[1Y Return vs Nifty Z-Score])</f>
        <v>106</v>
      </c>
      <c r="AT193">
        <f>_xlfn.RANK.AVG(Table2[[#This Row],[6M Return vs Nifty Z-Score]],Table2[6M Return vs Nifty Z-Score])</f>
        <v>170</v>
      </c>
      <c r="AU193">
        <f>_xlfn.RANK.AVG(Table2[[#This Row],[Sharpe Ratio Z-Score]],Table2[Sharpe Ratio Z-Score])</f>
        <v>439</v>
      </c>
      <c r="AV193">
        <f>(Table2[[#This Row],[Rank 1Y]]+Table2[[#This Row],[Rank 6M]]+Table2[[#This Row],[Rank Sharpe]])/3</f>
        <v>238.33333333333334</v>
      </c>
    </row>
    <row r="194" spans="1:48" x14ac:dyDescent="0.3">
      <c r="A194" t="s">
        <v>679</v>
      </c>
      <c r="B194" t="s">
        <v>680</v>
      </c>
      <c r="C194" t="s">
        <v>3131</v>
      </c>
      <c r="D194" t="s">
        <v>233</v>
      </c>
      <c r="E194">
        <v>27161.226877829999</v>
      </c>
      <c r="F194">
        <v>2116.3000000000002</v>
      </c>
      <c r="G194">
        <v>46.006351447221</v>
      </c>
      <c r="H194">
        <f>(Table2[[#This Row],[1Y Return vs Nifty]]-AVERAGE(Table2[1Y Return vs Nifty]))/_xlfn.STDEV.P(Table2[1Y Return vs Nifty])</f>
        <v>0.32723155408118676</v>
      </c>
      <c r="I194">
        <v>-1.15416568043384</v>
      </c>
      <c r="J194">
        <f>(Table2[[#This Row],[1M Return vs Nifty]]-AVERAGE(Table2[1M Return vs Nifty]))/_xlfn.STDEV.P(Table2[1M Return vs Nifty])</f>
        <v>4.6143584770148197E-2</v>
      </c>
      <c r="K194">
        <v>16.614093682078</v>
      </c>
      <c r="L194">
        <f>(Table2[[#This Row],[6M Return vs Nifty]]-AVERAGE(Table2[6M Return vs Nifty]))/_xlfn.STDEV.P(Table2[6M Return vs Nifty])</f>
        <v>0.23366493323915771</v>
      </c>
      <c r="M194">
        <v>0.104031432489568</v>
      </c>
      <c r="N194">
        <f>(Table2[[#This Row],[1W Return vs Nifty]]-AVERAGE(Table2[1W Return vs Nifty]))/_xlfn.STDEV.P(Table2[1W Return vs Nifty])</f>
        <v>-0.19796775392864116</v>
      </c>
      <c r="O194">
        <v>2050.58</v>
      </c>
      <c r="P194">
        <v>1956.3919725728599</v>
      </c>
      <c r="Q194">
        <v>1731.9429041854401</v>
      </c>
      <c r="R194">
        <v>40.633304544027403</v>
      </c>
      <c r="S194" s="1">
        <f>(Table2[[#This Row],[Close Price]]-Table2[[#This Row],[20D EMA]])/Table2[[#This Row],[20D EMA]]</f>
        <v>3.2049468930741669E-2</v>
      </c>
      <c r="T194" s="1">
        <f>(Table2[[#This Row],[Close Price]]-Table2[[#This Row],[50D EMA]])/Table2[[#This Row],[50D EMA]]</f>
        <v>8.173619073730122E-2</v>
      </c>
      <c r="U194" s="1">
        <f>(Table2[[#This Row],[Close Price]]-Table2[[#This Row],[200D EMA]])/Table2[[#This Row],[200D EMA]]</f>
        <v>0.22192249807179948</v>
      </c>
      <c r="V194">
        <v>0.704330288657114</v>
      </c>
      <c r="W194">
        <v>1995.1</v>
      </c>
      <c r="X194">
        <v>2170</v>
      </c>
      <c r="Y194">
        <v>1927.75</v>
      </c>
      <c r="Z194">
        <v>2170</v>
      </c>
      <c r="AA194">
        <v>1927.75</v>
      </c>
      <c r="AB194">
        <v>2170</v>
      </c>
      <c r="AC194" s="1">
        <f>(Table2[[#This Row],[Close Price]]/Table2[[#This Row],[Day Low]])-1</f>
        <v>6.0748834644880123E-2</v>
      </c>
      <c r="AD194" s="1">
        <f>(Table2[[#This Row],[Day High]]/Table2[[#This Row],[Close Price]])-1</f>
        <v>2.5374474318385687E-2</v>
      </c>
      <c r="AE194" s="1">
        <f>(Table2[[#This Row],[Close Price]]/Table2[[#This Row],[Current Week Low]])-1</f>
        <v>9.7808325768382831E-2</v>
      </c>
      <c r="AF194" s="1">
        <f>(Table2[[#This Row],[Current Week High]]/Table2[[#This Row],[Close Price]])-1</f>
        <v>2.5374474318385687E-2</v>
      </c>
      <c r="AG194" s="1">
        <f>(Table2[[#This Row],[Close Price]]/Table2[[#This Row],[Current Month Low]])-1</f>
        <v>9.7808325768382831E-2</v>
      </c>
      <c r="AH194" s="1">
        <f>(Table2[[#This Row],[Current Month High]]/Table2[[#This Row],[Close Price]])-1</f>
        <v>2.5374474318385687E-2</v>
      </c>
      <c r="AI194">
        <v>10.225393375230301</v>
      </c>
      <c r="AJ194">
        <v>85.437020810514795</v>
      </c>
      <c r="AK194" t="str">
        <f>IF(AND(Table2[[#This Row],[20D EMA]]&gt;Table2[[#This Row],[50D EMA]],Table2[[#This Row],[50D EMA]]&gt;Table2[[#This Row],[200D EMA]]),"Uptrend","Downtrend/NoTrend")</f>
        <v>Uptrend</v>
      </c>
      <c r="AL194">
        <v>0.13</v>
      </c>
      <c r="AM194" t="s">
        <v>3188</v>
      </c>
      <c r="AN194">
        <v>-0.63</v>
      </c>
      <c r="AO194" t="s">
        <v>3189</v>
      </c>
      <c r="AP194">
        <v>8.8746033230996002E-2</v>
      </c>
      <c r="AQ194">
        <f>(Table2[[#This Row],[Sharpe Ratio]]-AVERAGE(Table2[Sharpe Ratio]))/_xlfn.STDEV.P(Table2[Sharpe Ratio])</f>
        <v>0.31913913204277461</v>
      </c>
      <c r="AR1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0.72821145020462608</v>
      </c>
      <c r="AS194">
        <f>_xlfn.RANK.AVG(Table2[[#This Row],[1Y Return vs Nifty Z-Score]],Table2[1Y Return vs Nifty Z-Score])</f>
        <v>210</v>
      </c>
      <c r="AT194">
        <f>_xlfn.RANK.AVG(Table2[[#This Row],[6M Return vs Nifty Z-Score]],Table2[6M Return vs Nifty Z-Score])</f>
        <v>247</v>
      </c>
      <c r="AU194">
        <f>_xlfn.RANK.AVG(Table2[[#This Row],[Sharpe Ratio Z-Score]],Table2[Sharpe Ratio Z-Score])</f>
        <v>258</v>
      </c>
      <c r="AV194">
        <f>(Table2[[#This Row],[Rank 1Y]]+Table2[[#This Row],[Rank 6M]]+Table2[[#This Row],[Rank Sharpe]])/3</f>
        <v>238.33333333333334</v>
      </c>
    </row>
    <row r="195" spans="1:48" x14ac:dyDescent="0.3">
      <c r="A195" t="s">
        <v>1654</v>
      </c>
      <c r="B195" t="s">
        <v>1655</v>
      </c>
      <c r="C195" t="s">
        <v>3136</v>
      </c>
      <c r="D195" t="s">
        <v>130</v>
      </c>
      <c r="E195">
        <v>5487.12</v>
      </c>
      <c r="F195">
        <v>8986.85</v>
      </c>
      <c r="G195">
        <v>21.2976352670651</v>
      </c>
      <c r="H195">
        <f>(Table2[[#This Row],[1Y Return vs Nifty]]-AVERAGE(Table2[1Y Return vs Nifty]))/_xlfn.STDEV.P(Table2[1Y Return vs Nifty])</f>
        <v>-8.7935839952139272E-2</v>
      </c>
      <c r="I195">
        <v>15.377978976801</v>
      </c>
      <c r="J195">
        <f>(Table2[[#This Row],[1M Return vs Nifty]]-AVERAGE(Table2[1M Return vs Nifty]))/_xlfn.STDEV.P(Table2[1M Return vs Nifty])</f>
        <v>1.8537288735297561</v>
      </c>
      <c r="K195">
        <v>18.785869611550702</v>
      </c>
      <c r="L195">
        <f>(Table2[[#This Row],[6M Return vs Nifty]]-AVERAGE(Table2[6M Return vs Nifty]))/_xlfn.STDEV.P(Table2[6M Return vs Nifty])</f>
        <v>0.30457661191755686</v>
      </c>
      <c r="M195">
        <v>0.80910051207702605</v>
      </c>
      <c r="N195">
        <f>(Table2[[#This Row],[1W Return vs Nifty]]-AVERAGE(Table2[1W Return vs Nifty]))/_xlfn.STDEV.P(Table2[1W Return vs Nifty])</f>
        <v>-2.8444395154733691E-3</v>
      </c>
      <c r="O195">
        <v>8802.31</v>
      </c>
      <c r="P195">
        <v>8283.4727852569304</v>
      </c>
      <c r="Q195">
        <v>7090.8944704458399</v>
      </c>
      <c r="R195">
        <v>58.805083279757604</v>
      </c>
      <c r="S195" s="1">
        <f>(Table2[[#This Row],[Close Price]]-Table2[[#This Row],[20D EMA]])/Table2[[#This Row],[20D EMA]]</f>
        <v>2.0964951245752636E-2</v>
      </c>
      <c r="T195" s="1">
        <f>(Table2[[#This Row],[Close Price]]-Table2[[#This Row],[50D EMA]])/Table2[[#This Row],[50D EMA]]</f>
        <v>8.4913324758542463E-2</v>
      </c>
      <c r="U195" s="1">
        <f>(Table2[[#This Row],[Close Price]]-Table2[[#This Row],[200D EMA]])/Table2[[#This Row],[200D EMA]]</f>
        <v>0.26737889520938707</v>
      </c>
      <c r="V195">
        <v>0.85702306079664503</v>
      </c>
      <c r="W195">
        <v>8945</v>
      </c>
      <c r="X195">
        <v>9180</v>
      </c>
      <c r="Y195">
        <v>8580.0499999999993</v>
      </c>
      <c r="Z195">
        <v>9345</v>
      </c>
      <c r="AA195">
        <v>8580.0499999999993</v>
      </c>
      <c r="AB195">
        <v>9486.9500000000007</v>
      </c>
      <c r="AC195" s="1">
        <f>(Table2[[#This Row],[Close Price]]/Table2[[#This Row],[Day Low]])-1</f>
        <v>4.6785913918390154E-3</v>
      </c>
      <c r="AD195" s="1">
        <f>(Table2[[#This Row],[Day High]]/Table2[[#This Row],[Close Price]])-1</f>
        <v>2.1492514062213086E-2</v>
      </c>
      <c r="AE195" s="1">
        <f>(Table2[[#This Row],[Close Price]]/Table2[[#This Row],[Current Week Low]])-1</f>
        <v>4.7412311117068118E-2</v>
      </c>
      <c r="AF195" s="1">
        <f>(Table2[[#This Row],[Current Week High]]/Table2[[#This Row],[Close Price]])-1</f>
        <v>3.9852673628690827E-2</v>
      </c>
      <c r="AG195" s="1">
        <f>(Table2[[#This Row],[Close Price]]/Table2[[#This Row],[Current Month Low]])-1</f>
        <v>4.7412311117068118E-2</v>
      </c>
      <c r="AH195" s="1">
        <f>(Table2[[#This Row],[Current Month High]]/Table2[[#This Row],[Close Price]])-1</f>
        <v>5.5647974540578682E-2</v>
      </c>
      <c r="AI195">
        <v>7.0898034350189398</v>
      </c>
      <c r="AJ195">
        <v>89.834285653932596</v>
      </c>
      <c r="AK195" t="str">
        <f>IF(AND(Table2[[#This Row],[20D EMA]]&gt;Table2[[#This Row],[50D EMA]],Table2[[#This Row],[50D EMA]]&gt;Table2[[#This Row],[200D EMA]]),"Uptrend","Downtrend/NoTrend")</f>
        <v>Uptrend</v>
      </c>
      <c r="AL195">
        <v>0.23</v>
      </c>
      <c r="AM195" t="s">
        <v>3188</v>
      </c>
      <c r="AN195">
        <v>-4.01</v>
      </c>
      <c r="AO195" t="s">
        <v>3189</v>
      </c>
      <c r="AP195">
        <v>0.123679190444802</v>
      </c>
      <c r="AQ195">
        <f>(Table2[[#This Row],[Sharpe Ratio]]-AVERAGE(Table2[Sharpe Ratio]))/_xlfn.STDEV.P(Table2[Sharpe Ratio])</f>
        <v>0.72644431370143259</v>
      </c>
      <c r="AR1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2.7939695196811329</v>
      </c>
      <c r="AS195">
        <f>_xlfn.RANK.AVG(Table2[[#This Row],[1Y Return vs Nifty Z-Score]],Table2[1Y Return vs Nifty Z-Score])</f>
        <v>327</v>
      </c>
      <c r="AT195">
        <f>_xlfn.RANK.AVG(Table2[[#This Row],[6M Return vs Nifty Z-Score]],Table2[6M Return vs Nifty Z-Score])</f>
        <v>226</v>
      </c>
      <c r="AU195">
        <f>_xlfn.RANK.AVG(Table2[[#This Row],[Sharpe Ratio Z-Score]],Table2[Sharpe Ratio Z-Score])</f>
        <v>164</v>
      </c>
      <c r="AV195">
        <f>(Table2[[#This Row],[Rank 1Y]]+Table2[[#This Row],[Rank 6M]]+Table2[[#This Row],[Rank Sharpe]])/3</f>
        <v>239</v>
      </c>
    </row>
    <row r="196" spans="1:48" x14ac:dyDescent="0.3">
      <c r="A196" t="s">
        <v>980</v>
      </c>
      <c r="B196" t="s">
        <v>981</v>
      </c>
      <c r="C196" t="s">
        <v>3141</v>
      </c>
      <c r="D196" t="s">
        <v>788</v>
      </c>
      <c r="E196">
        <v>15085.482122519999</v>
      </c>
      <c r="F196">
        <v>1095.6500000000001</v>
      </c>
      <c r="G196">
        <v>19.481144512642899</v>
      </c>
      <c r="H196">
        <f>(Table2[[#This Row],[1Y Return vs Nifty]]-AVERAGE(Table2[1Y Return vs Nifty]))/_xlfn.STDEV.P(Table2[1Y Return vs Nifty])</f>
        <v>-0.11845736633580334</v>
      </c>
      <c r="I196">
        <v>-19.842823773469998</v>
      </c>
      <c r="J196">
        <f>(Table2[[#This Row],[1M Return vs Nifty]]-AVERAGE(Table2[1M Return vs Nifty]))/_xlfn.STDEV.P(Table2[1M Return vs Nifty])</f>
        <v>-1.997229742528126</v>
      </c>
      <c r="K196">
        <v>5.1587167517358896</v>
      </c>
      <c r="L196">
        <f>(Table2[[#This Row],[6M Return vs Nifty]]-AVERAGE(Table2[6M Return vs Nifty]))/_xlfn.STDEV.P(Table2[6M Return vs Nifty])</f>
        <v>-0.14036997386177613</v>
      </c>
      <c r="M196">
        <v>-2.25504778110421</v>
      </c>
      <c r="N196">
        <f>(Table2[[#This Row],[1W Return vs Nifty]]-AVERAGE(Table2[1W Return vs Nifty]))/_xlfn.STDEV.P(Table2[1W Return vs Nifty])</f>
        <v>-0.85082769126834057</v>
      </c>
      <c r="O196">
        <v>1226.1300000000001</v>
      </c>
      <c r="P196">
        <v>1329.33303321277</v>
      </c>
      <c r="Q196">
        <v>1218.8599647444601</v>
      </c>
      <c r="R196">
        <v>13.738602012366099</v>
      </c>
      <c r="S196" s="1">
        <f>(Table2[[#This Row],[Close Price]]-Table2[[#This Row],[20D EMA]])/Table2[[#This Row],[20D EMA]]</f>
        <v>-0.10641612227088482</v>
      </c>
      <c r="T196" s="1">
        <f>(Table2[[#This Row],[Close Price]]-Table2[[#This Row],[50D EMA]])/Table2[[#This Row],[50D EMA]]</f>
        <v>-0.17578968352873781</v>
      </c>
      <c r="U196" s="1">
        <f>(Table2[[#This Row],[Close Price]]-Table2[[#This Row],[200D EMA]])/Table2[[#This Row],[200D EMA]]</f>
        <v>-0.10108623493125524</v>
      </c>
      <c r="V196">
        <v>1.1204667815765701</v>
      </c>
      <c r="W196">
        <v>1092.55</v>
      </c>
      <c r="X196">
        <v>1128</v>
      </c>
      <c r="Y196">
        <v>1048.7</v>
      </c>
      <c r="Z196">
        <v>1141.95</v>
      </c>
      <c r="AA196">
        <v>1048.7</v>
      </c>
      <c r="AB196">
        <v>1243.95</v>
      </c>
      <c r="AC196" s="1">
        <f>(Table2[[#This Row],[Close Price]]/Table2[[#This Row],[Day Low]])-1</f>
        <v>2.8373987460530437E-3</v>
      </c>
      <c r="AD196" s="1">
        <f>(Table2[[#This Row],[Day High]]/Table2[[#This Row],[Close Price]])-1</f>
        <v>2.9525852233833749E-2</v>
      </c>
      <c r="AE196" s="1">
        <f>(Table2[[#This Row],[Close Price]]/Table2[[#This Row],[Current Week Low]])-1</f>
        <v>4.4769714885095846E-2</v>
      </c>
      <c r="AF196" s="1">
        <f>(Table2[[#This Row],[Current Week High]]/Table2[[#This Row],[Close Price]])-1</f>
        <v>4.225802035321502E-2</v>
      </c>
      <c r="AG196" s="1">
        <f>(Table2[[#This Row],[Close Price]]/Table2[[#This Row],[Current Month Low]])-1</f>
        <v>4.4769714885095846E-2</v>
      </c>
      <c r="AH196" s="1">
        <f>(Table2[[#This Row],[Current Month High]]/Table2[[#This Row],[Close Price]])-1</f>
        <v>0.13535344316159348</v>
      </c>
      <c r="AI196">
        <v>73.134668917993807</v>
      </c>
      <c r="AJ196">
        <v>56.008828136124102</v>
      </c>
      <c r="AK196" t="str">
        <f>IF(AND(Table2[[#This Row],[20D EMA]]&gt;Table2[[#This Row],[50D EMA]],Table2[[#This Row],[50D EMA]]&gt;Table2[[#This Row],[200D EMA]]),"Uptrend","Downtrend/NoTrend")</f>
        <v>Downtrend/NoTrend</v>
      </c>
      <c r="AL196">
        <v>-0.36</v>
      </c>
      <c r="AM196" t="s">
        <v>3189</v>
      </c>
      <c r="AN196">
        <v>-17.02</v>
      </c>
      <c r="AO196" t="s">
        <v>3189</v>
      </c>
      <c r="AP196">
        <v>0.22037188583119399</v>
      </c>
      <c r="AQ196">
        <f>(Table2[[#This Row],[Sharpe Ratio]]-AVERAGE(Table2[Sharpe Ratio]))/_xlfn.STDEV.P(Table2[Sharpe Ratio])</f>
        <v>1.8538384286500489</v>
      </c>
      <c r="AR1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6">
        <f>_xlfn.RANK.AVG(Table2[[#This Row],[1Y Return vs Nifty Z-Score]],Table2[1Y Return vs Nifty Z-Score])</f>
        <v>337</v>
      </c>
      <c r="AT196">
        <f>_xlfn.RANK.AVG(Table2[[#This Row],[6M Return vs Nifty Z-Score]],Table2[6M Return vs Nifty Z-Score])</f>
        <v>361</v>
      </c>
      <c r="AU196">
        <f>_xlfn.RANK.AVG(Table2[[#This Row],[Sharpe Ratio Z-Score]],Table2[Sharpe Ratio Z-Score])</f>
        <v>21</v>
      </c>
      <c r="AV196">
        <f>(Table2[[#This Row],[Rank 1Y]]+Table2[[#This Row],[Rank 6M]]+Table2[[#This Row],[Rank Sharpe]])/3</f>
        <v>239.66666666666666</v>
      </c>
    </row>
    <row r="197" spans="1:48" x14ac:dyDescent="0.3">
      <c r="A197" t="s">
        <v>1424</v>
      </c>
      <c r="B197" t="s">
        <v>1425</v>
      </c>
      <c r="C197" t="s">
        <v>3139</v>
      </c>
      <c r="D197" t="s">
        <v>607</v>
      </c>
      <c r="E197">
        <v>7621.4029814100004</v>
      </c>
      <c r="F197">
        <v>597.04999999999995</v>
      </c>
      <c r="G197">
        <v>54.4410163873832</v>
      </c>
      <c r="H197">
        <f>(Table2[[#This Row],[1Y Return vs Nifty]]-AVERAGE(Table2[1Y Return vs Nifty]))/_xlfn.STDEV.P(Table2[1Y Return vs Nifty])</f>
        <v>0.4689547353755581</v>
      </c>
      <c r="I197">
        <v>3.15781404341377</v>
      </c>
      <c r="J197">
        <f>(Table2[[#This Row],[1M Return vs Nifty]]-AVERAGE(Table2[1M Return vs Nifty]))/_xlfn.STDEV.P(Table2[1M Return vs Nifty])</f>
        <v>0.51760516920805766</v>
      </c>
      <c r="K197">
        <v>23.4168592372272</v>
      </c>
      <c r="L197">
        <f>(Table2[[#This Row],[6M Return vs Nifty]]-AVERAGE(Table2[6M Return vs Nifty]))/_xlfn.STDEV.P(Table2[6M Return vs Nifty])</f>
        <v>0.45578523516567615</v>
      </c>
      <c r="M197">
        <v>0.79623131376479805</v>
      </c>
      <c r="N197">
        <f>(Table2[[#This Row],[1W Return vs Nifty]]-AVERAGE(Table2[1W Return vs Nifty]))/_xlfn.STDEV.P(Table2[1W Return vs Nifty])</f>
        <v>-6.4059070386152514E-3</v>
      </c>
      <c r="O197">
        <v>580.83000000000004</v>
      </c>
      <c r="P197">
        <v>554.89559788939698</v>
      </c>
      <c r="Q197">
        <v>486.41379033033201</v>
      </c>
      <c r="R197">
        <v>38.299800300056901</v>
      </c>
      <c r="S197" s="1">
        <f>(Table2[[#This Row],[Close Price]]-Table2[[#This Row],[20D EMA]])/Table2[[#This Row],[20D EMA]]</f>
        <v>2.7925554809496603E-2</v>
      </c>
      <c r="T197" s="1">
        <f>(Table2[[#This Row],[Close Price]]-Table2[[#This Row],[50D EMA]])/Table2[[#This Row],[50D EMA]]</f>
        <v>7.5968168194055996E-2</v>
      </c>
      <c r="U197" s="1">
        <f>(Table2[[#This Row],[Close Price]]-Table2[[#This Row],[200D EMA]])/Table2[[#This Row],[200D EMA]]</f>
        <v>0.22745286393819752</v>
      </c>
      <c r="V197">
        <v>0.65682683110533702</v>
      </c>
      <c r="W197">
        <v>581.79999999999995</v>
      </c>
      <c r="X197">
        <v>599.5</v>
      </c>
      <c r="Y197">
        <v>544.45000000000005</v>
      </c>
      <c r="Z197">
        <v>599.5</v>
      </c>
      <c r="AA197">
        <v>544.45000000000005</v>
      </c>
      <c r="AB197">
        <v>604.70000000000005</v>
      </c>
      <c r="AC197" s="1">
        <f>(Table2[[#This Row],[Close Price]]/Table2[[#This Row],[Day Low]])-1</f>
        <v>2.6211756617394277E-2</v>
      </c>
      <c r="AD197" s="1">
        <f>(Table2[[#This Row],[Day High]]/Table2[[#This Row],[Close Price]])-1</f>
        <v>4.1035089188510288E-3</v>
      </c>
      <c r="AE197" s="1">
        <f>(Table2[[#This Row],[Close Price]]/Table2[[#This Row],[Current Week Low]])-1</f>
        <v>9.6611259068784872E-2</v>
      </c>
      <c r="AF197" s="1">
        <f>(Table2[[#This Row],[Current Week High]]/Table2[[#This Row],[Close Price]])-1</f>
        <v>4.1035089188510288E-3</v>
      </c>
      <c r="AG197" s="1">
        <f>(Table2[[#This Row],[Close Price]]/Table2[[#This Row],[Current Month Low]])-1</f>
        <v>9.6611259068784872E-2</v>
      </c>
      <c r="AH197" s="1">
        <f>(Table2[[#This Row],[Current Month High]]/Table2[[#This Row],[Close Price]])-1</f>
        <v>1.2812997236412604E-2</v>
      </c>
      <c r="AI197">
        <v>4.3296206347877</v>
      </c>
      <c r="AJ197">
        <v>99.782499581729894</v>
      </c>
      <c r="AK197" t="str">
        <f>IF(AND(Table2[[#This Row],[20D EMA]]&gt;Table2[[#This Row],[50D EMA]],Table2[[#This Row],[50D EMA]]&gt;Table2[[#This Row],[200D EMA]]),"Uptrend","Downtrend/NoTrend")</f>
        <v>Uptrend</v>
      </c>
      <c r="AL197">
        <v>0.13</v>
      </c>
      <c r="AM197" t="s">
        <v>3188</v>
      </c>
      <c r="AN197">
        <v>1.62</v>
      </c>
      <c r="AO197" t="s">
        <v>3188</v>
      </c>
      <c r="AP197">
        <v>5.6621598706136998E-2</v>
      </c>
      <c r="AQ197">
        <f>(Table2[[#This Row],[Sharpe Ratio]]-AVERAGE(Table2[Sharpe Ratio]))/_xlfn.STDEV.P(Table2[Sharpe Ratio])</f>
        <v>-5.5417583794471127E-2</v>
      </c>
      <c r="AR1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1.3805216489162055</v>
      </c>
      <c r="AS197">
        <f>_xlfn.RANK.AVG(Table2[[#This Row],[1Y Return vs Nifty Z-Score]],Table2[1Y Return vs Nifty Z-Score])</f>
        <v>182</v>
      </c>
      <c r="AT197">
        <f>_xlfn.RANK.AVG(Table2[[#This Row],[6M Return vs Nifty Z-Score]],Table2[6M Return vs Nifty Z-Score])</f>
        <v>189</v>
      </c>
      <c r="AU197">
        <f>_xlfn.RANK.AVG(Table2[[#This Row],[Sharpe Ratio Z-Score]],Table2[Sharpe Ratio Z-Score])</f>
        <v>356</v>
      </c>
      <c r="AV197">
        <f>(Table2[[#This Row],[Rank 1Y]]+Table2[[#This Row],[Rank 6M]]+Table2[[#This Row],[Rank Sharpe]])/3</f>
        <v>242.33333333333334</v>
      </c>
    </row>
    <row r="198" spans="1:48" x14ac:dyDescent="0.3">
      <c r="A198" t="s">
        <v>1753</v>
      </c>
      <c r="B198" t="s">
        <v>1754</v>
      </c>
      <c r="C198" t="s">
        <v>607</v>
      </c>
      <c r="D198" t="s">
        <v>607</v>
      </c>
      <c r="E198">
        <v>4685.0376716000001</v>
      </c>
      <c r="F198">
        <v>224.18</v>
      </c>
      <c r="G198">
        <v>30.8487492893636</v>
      </c>
      <c r="H198">
        <f>(Table2[[#This Row],[1Y Return vs Nifty]]-AVERAGE(Table2[1Y Return vs Nifty]))/_xlfn.STDEV.P(Table2[1Y Return vs Nifty])</f>
        <v>7.2546440464252945E-2</v>
      </c>
      <c r="I198">
        <v>7.5578706277479899</v>
      </c>
      <c r="J198">
        <f>(Table2[[#This Row],[1M Return vs Nifty]]-AVERAGE(Table2[1M Return vs Nifty]))/_xlfn.STDEV.P(Table2[1M Return vs Nifty])</f>
        <v>0.99869686762068688</v>
      </c>
      <c r="K198">
        <v>20.845225770298001</v>
      </c>
      <c r="L198">
        <f>(Table2[[#This Row],[6M Return vs Nifty]]-AVERAGE(Table2[6M Return vs Nifty]))/_xlfn.STDEV.P(Table2[6M Return vs Nifty])</f>
        <v>0.37181761971753136</v>
      </c>
      <c r="M198">
        <v>4.0624428788340303</v>
      </c>
      <c r="N198">
        <f>(Table2[[#This Row],[1W Return vs Nifty]]-AVERAGE(Table2[1W Return vs Nifty]))/_xlfn.STDEV.P(Table2[1W Return vs Nifty])</f>
        <v>0.89749705027703752</v>
      </c>
      <c r="O198">
        <v>218.13</v>
      </c>
      <c r="P198">
        <v>214.47013913249299</v>
      </c>
      <c r="Q198">
        <v>188.418006553813</v>
      </c>
      <c r="R198">
        <v>64.648511797025904</v>
      </c>
      <c r="S198" s="1">
        <f>(Table2[[#This Row],[Close Price]]-Table2[[#This Row],[20D EMA]])/Table2[[#This Row],[20D EMA]]</f>
        <v>2.7735753908219921E-2</v>
      </c>
      <c r="T198" s="1">
        <f>(Table2[[#This Row],[Close Price]]-Table2[[#This Row],[50D EMA]])/Table2[[#This Row],[50D EMA]]</f>
        <v>4.5273719254262094E-2</v>
      </c>
      <c r="U198" s="1">
        <f>(Table2[[#This Row],[Close Price]]-Table2[[#This Row],[200D EMA]])/Table2[[#This Row],[200D EMA]]</f>
        <v>0.18980135763177827</v>
      </c>
      <c r="V198">
        <v>1.5952567373230999</v>
      </c>
      <c r="W198">
        <v>223.01</v>
      </c>
      <c r="X198">
        <v>230.85</v>
      </c>
      <c r="Y198">
        <v>208.91</v>
      </c>
      <c r="Z198">
        <v>232.11</v>
      </c>
      <c r="AA198">
        <v>208.91</v>
      </c>
      <c r="AB198">
        <v>237.86</v>
      </c>
      <c r="AC198" s="1">
        <f>(Table2[[#This Row],[Close Price]]/Table2[[#This Row],[Day Low]])-1</f>
        <v>5.2464015066588932E-3</v>
      </c>
      <c r="AD198" s="1">
        <f>(Table2[[#This Row],[Day High]]/Table2[[#This Row],[Close Price]])-1</f>
        <v>2.9752877152288359E-2</v>
      </c>
      <c r="AE198" s="1">
        <f>(Table2[[#This Row],[Close Price]]/Table2[[#This Row],[Current Week Low]])-1</f>
        <v>7.3093676702886468E-2</v>
      </c>
      <c r="AF198" s="1">
        <f>(Table2[[#This Row],[Current Week High]]/Table2[[#This Row],[Close Price]])-1</f>
        <v>3.5373360692300793E-2</v>
      </c>
      <c r="AG198" s="1">
        <f>(Table2[[#This Row],[Close Price]]/Table2[[#This Row],[Current Month Low]])-1</f>
        <v>7.3093676702886468E-2</v>
      </c>
      <c r="AH198" s="1">
        <f>(Table2[[#This Row],[Current Month High]]/Table2[[#This Row],[Close Price]])-1</f>
        <v>6.1022392720135654E-2</v>
      </c>
      <c r="AI198">
        <v>8.4842537246854999</v>
      </c>
      <c r="AJ198">
        <v>67.173750932140194</v>
      </c>
      <c r="AK198" t="str">
        <f>IF(AND(Table2[[#This Row],[20D EMA]]&gt;Table2[[#This Row],[50D EMA]],Table2[[#This Row],[50D EMA]]&gt;Table2[[#This Row],[200D EMA]]),"Uptrend","Downtrend/NoTrend")</f>
        <v>Uptrend</v>
      </c>
      <c r="AL198">
        <v>-0.02</v>
      </c>
      <c r="AM198" t="s">
        <v>3189</v>
      </c>
      <c r="AN198">
        <v>8.6199999999999992</v>
      </c>
      <c r="AO198" t="s">
        <v>3188</v>
      </c>
      <c r="AP198">
        <v>9.3770477298392996E-2</v>
      </c>
      <c r="AQ198">
        <f>(Table2[[#This Row],[Sharpe Ratio]]-AVERAGE(Table2[Sharpe Ratio]))/_xlfn.STDEV.P(Table2[Sharpe Ratio])</f>
        <v>0.37772193035898594</v>
      </c>
      <c r="AR1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2.7182799084384945</v>
      </c>
      <c r="AS198">
        <f>_xlfn.RANK.AVG(Table2[[#This Row],[1Y Return vs Nifty Z-Score]],Table2[1Y Return vs Nifty Z-Score])</f>
        <v>271</v>
      </c>
      <c r="AT198">
        <f>_xlfn.RANK.AVG(Table2[[#This Row],[6M Return vs Nifty Z-Score]],Table2[6M Return vs Nifty Z-Score])</f>
        <v>211</v>
      </c>
      <c r="AU198">
        <f>_xlfn.RANK.AVG(Table2[[#This Row],[Sharpe Ratio Z-Score]],Table2[Sharpe Ratio Z-Score])</f>
        <v>246</v>
      </c>
      <c r="AV198">
        <f>(Table2[[#This Row],[Rank 1Y]]+Table2[[#This Row],[Rank 6M]]+Table2[[#This Row],[Rank Sharpe]])/3</f>
        <v>242.66666666666666</v>
      </c>
    </row>
    <row r="199" spans="1:48" x14ac:dyDescent="0.3">
      <c r="A199" t="s">
        <v>1081</v>
      </c>
      <c r="B199" t="s">
        <v>1082</v>
      </c>
      <c r="C199" t="s">
        <v>3138</v>
      </c>
      <c r="D199" t="s">
        <v>469</v>
      </c>
      <c r="E199">
        <v>12395.689985075</v>
      </c>
      <c r="F199">
        <v>2607.5500000000002</v>
      </c>
      <c r="G199">
        <v>-7.5472394934705802</v>
      </c>
      <c r="H199">
        <f>(Table2[[#This Row],[1Y Return vs Nifty]]-AVERAGE(Table2[1Y Return vs Nifty]))/_xlfn.STDEV.P(Table2[1Y Return vs Nifty])</f>
        <v>-0.57260090301061584</v>
      </c>
      <c r="I199">
        <v>8.1796691838232007</v>
      </c>
      <c r="J199">
        <f>(Table2[[#This Row],[1M Return vs Nifty]]-AVERAGE(Table2[1M Return vs Nifty]))/_xlfn.STDEV.P(Table2[1M Return vs Nifty])</f>
        <v>1.0666828395460928</v>
      </c>
      <c r="K199">
        <v>21.623453917310101</v>
      </c>
      <c r="L199">
        <f>(Table2[[#This Row],[6M Return vs Nifty]]-AVERAGE(Table2[6M Return vs Nifty]))/_xlfn.STDEV.P(Table2[6M Return vs Nifty])</f>
        <v>0.39722791345478947</v>
      </c>
      <c r="M199">
        <v>14.650368990656499</v>
      </c>
      <c r="N199">
        <f>(Table2[[#This Row],[1W Return vs Nifty]]-AVERAGE(Table2[1W Return vs Nifty]))/_xlfn.STDEV.P(Table2[1W Return vs Nifty])</f>
        <v>3.8276372244984493</v>
      </c>
      <c r="O199">
        <v>2471.0700000000002</v>
      </c>
      <c r="P199">
        <v>2390.9685565474101</v>
      </c>
      <c r="Q199">
        <v>2127.6181589083899</v>
      </c>
      <c r="R199">
        <v>67.713385446861594</v>
      </c>
      <c r="S199" s="1">
        <f>(Table2[[#This Row],[Close Price]]-Table2[[#This Row],[20D EMA]])/Table2[[#This Row],[20D EMA]]</f>
        <v>5.5231134690640088E-2</v>
      </c>
      <c r="T199" s="1">
        <f>(Table2[[#This Row],[Close Price]]-Table2[[#This Row],[50D EMA]])/Table2[[#This Row],[50D EMA]]</f>
        <v>9.0583141655922281E-2</v>
      </c>
      <c r="U199" s="1">
        <f>(Table2[[#This Row],[Close Price]]-Table2[[#This Row],[200D EMA]])/Table2[[#This Row],[200D EMA]]</f>
        <v>0.22557235614958623</v>
      </c>
      <c r="V199">
        <v>1.0440456978413499</v>
      </c>
      <c r="W199">
        <v>2592.9</v>
      </c>
      <c r="X199">
        <v>2673.2</v>
      </c>
      <c r="Y199">
        <v>2373.15</v>
      </c>
      <c r="Z199">
        <v>2700</v>
      </c>
      <c r="AA199">
        <v>2345.0500000000002</v>
      </c>
      <c r="AB199">
        <v>2700</v>
      </c>
      <c r="AC199" s="1">
        <f>(Table2[[#This Row],[Close Price]]/Table2[[#This Row],[Day Low]])-1</f>
        <v>5.6500443518840981E-3</v>
      </c>
      <c r="AD199" s="1">
        <f>(Table2[[#This Row],[Day High]]/Table2[[#This Row],[Close Price]])-1</f>
        <v>2.5176890184272382E-2</v>
      </c>
      <c r="AE199" s="1">
        <f>(Table2[[#This Row],[Close Price]]/Table2[[#This Row],[Current Week Low]])-1</f>
        <v>9.8771674778248331E-2</v>
      </c>
      <c r="AF199" s="1">
        <f>(Table2[[#This Row],[Current Week High]]/Table2[[#This Row],[Close Price]])-1</f>
        <v>3.5454737205422582E-2</v>
      </c>
      <c r="AG199" s="1">
        <f>(Table2[[#This Row],[Close Price]]/Table2[[#This Row],[Current Month Low]])-1</f>
        <v>0.11193791177160395</v>
      </c>
      <c r="AH199" s="1">
        <f>(Table2[[#This Row],[Current Month High]]/Table2[[#This Row],[Close Price]])-1</f>
        <v>3.5454737205422582E-2</v>
      </c>
      <c r="AI199">
        <v>3.5454737205422502</v>
      </c>
      <c r="AJ199">
        <v>58.167536091228897</v>
      </c>
      <c r="AK199" t="str">
        <f>IF(AND(Table2[[#This Row],[20D EMA]]&gt;Table2[[#This Row],[50D EMA]],Table2[[#This Row],[50D EMA]]&gt;Table2[[#This Row],[200D EMA]]),"Uptrend","Downtrend/NoTrend")</f>
        <v>Uptrend</v>
      </c>
      <c r="AL199">
        <v>0.23</v>
      </c>
      <c r="AM199" t="s">
        <v>3188</v>
      </c>
      <c r="AN199">
        <v>5.66</v>
      </c>
      <c r="AO199" t="s">
        <v>3188</v>
      </c>
      <c r="AP199">
        <v>0.205081467652621</v>
      </c>
      <c r="AQ199">
        <f>(Table2[[#This Row],[Sharpe Ratio]]-AVERAGE(Table2[Sharpe Ratio]))/_xlfn.STDEV.P(Table2[Sharpe Ratio])</f>
        <v>1.6755589071128663</v>
      </c>
      <c r="AR1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6.3945059816015828</v>
      </c>
      <c r="AS199">
        <f>_xlfn.RANK.AVG(Table2[[#This Row],[1Y Return vs Nifty Z-Score]],Table2[1Y Return vs Nifty Z-Score])</f>
        <v>501</v>
      </c>
      <c r="AT199">
        <f>_xlfn.RANK.AVG(Table2[[#This Row],[6M Return vs Nifty Z-Score]],Table2[6M Return vs Nifty Z-Score])</f>
        <v>202</v>
      </c>
      <c r="AU199">
        <f>_xlfn.RANK.AVG(Table2[[#This Row],[Sharpe Ratio Z-Score]],Table2[Sharpe Ratio Z-Score])</f>
        <v>28</v>
      </c>
      <c r="AV199">
        <f>(Table2[[#This Row],[Rank 1Y]]+Table2[[#This Row],[Rank 6M]]+Table2[[#This Row],[Rank Sharpe]])/3</f>
        <v>243.66666666666666</v>
      </c>
    </row>
    <row r="200" spans="1:48" x14ac:dyDescent="0.3">
      <c r="A200" t="s">
        <v>1282</v>
      </c>
      <c r="B200" t="s">
        <v>1283</v>
      </c>
      <c r="C200" t="s">
        <v>3135</v>
      </c>
      <c r="D200" t="s">
        <v>190</v>
      </c>
      <c r="E200">
        <v>9055.9830670399897</v>
      </c>
      <c r="F200">
        <v>2161.9499999999998</v>
      </c>
      <c r="G200">
        <v>90.391436219796006</v>
      </c>
      <c r="H200">
        <f>(Table2[[#This Row],[1Y Return vs Nifty]]-AVERAGE(Table2[1Y Return vs Nifty]))/_xlfn.STDEV.P(Table2[1Y Return vs Nifty])</f>
        <v>1.0730104866903014</v>
      </c>
      <c r="I200">
        <v>-8.5812507654849099</v>
      </c>
      <c r="J200">
        <f>(Table2[[#This Row],[1M Return vs Nifty]]-AVERAGE(Table2[1M Return vs Nifty]))/_xlfn.STDEV.P(Table2[1M Return vs Nifty])</f>
        <v>-0.7659161943117565</v>
      </c>
      <c r="K200">
        <v>-9.8545330960499307</v>
      </c>
      <c r="L200">
        <f>(Table2[[#This Row],[6M Return vs Nifty]]-AVERAGE(Table2[6M Return vs Nifty]))/_xlfn.STDEV.P(Table2[6M Return vs Nifty])</f>
        <v>-0.6305746651823938</v>
      </c>
      <c r="M200">
        <v>-0.50207595851119802</v>
      </c>
      <c r="N200">
        <f>(Table2[[#This Row],[1W Return vs Nifty]]-AVERAGE(Table2[1W Return vs Nifty]))/_xlfn.STDEV.P(Table2[1W Return vs Nifty])</f>
        <v>-0.36570406012375267</v>
      </c>
      <c r="O200">
        <v>2157.15</v>
      </c>
      <c r="P200">
        <v>2118.3187540093099</v>
      </c>
      <c r="Q200">
        <v>1842.95052877736</v>
      </c>
      <c r="R200">
        <v>19.540732947428602</v>
      </c>
      <c r="S200" s="1">
        <f>(Table2[[#This Row],[Close Price]]-Table2[[#This Row],[20D EMA]])/Table2[[#This Row],[20D EMA]]</f>
        <v>2.2251581948402877E-3</v>
      </c>
      <c r="T200" s="1">
        <f>(Table2[[#This Row],[Close Price]]-Table2[[#This Row],[50D EMA]])/Table2[[#This Row],[50D EMA]]</f>
        <v>2.0597110754984195E-2</v>
      </c>
      <c r="U200" s="1">
        <f>(Table2[[#This Row],[Close Price]]-Table2[[#This Row],[200D EMA]])/Table2[[#This Row],[200D EMA]]</f>
        <v>0.17309171691888481</v>
      </c>
      <c r="V200">
        <v>0.57433437416433097</v>
      </c>
      <c r="W200">
        <v>2045</v>
      </c>
      <c r="X200">
        <v>2180</v>
      </c>
      <c r="Y200">
        <v>1933</v>
      </c>
      <c r="Z200">
        <v>2180</v>
      </c>
      <c r="AA200">
        <v>1933</v>
      </c>
      <c r="AB200">
        <v>2218</v>
      </c>
      <c r="AC200" s="1">
        <f>(Table2[[#This Row],[Close Price]]/Table2[[#This Row],[Day Low]])-1</f>
        <v>5.7188264058679605E-2</v>
      </c>
      <c r="AD200" s="1">
        <f>(Table2[[#This Row],[Day High]]/Table2[[#This Row],[Close Price]])-1</f>
        <v>8.348944240153644E-3</v>
      </c>
      <c r="AE200" s="1">
        <f>(Table2[[#This Row],[Close Price]]/Table2[[#This Row],[Current Week Low]])-1</f>
        <v>0.11844283497154673</v>
      </c>
      <c r="AF200" s="1">
        <f>(Table2[[#This Row],[Current Week High]]/Table2[[#This Row],[Close Price]])-1</f>
        <v>8.348944240153644E-3</v>
      </c>
      <c r="AG200" s="1">
        <f>(Table2[[#This Row],[Close Price]]/Table2[[#This Row],[Current Month Low]])-1</f>
        <v>0.11844283497154673</v>
      </c>
      <c r="AH200" s="1">
        <f>(Table2[[#This Row],[Current Month High]]/Table2[[#This Row],[Close Price]])-1</f>
        <v>2.5925668956266357E-2</v>
      </c>
      <c r="AI200">
        <v>10.9646384051435</v>
      </c>
      <c r="AJ200">
        <v>127.837496048055</v>
      </c>
      <c r="AK200" t="str">
        <f>IF(AND(Table2[[#This Row],[20D EMA]]&gt;Table2[[#This Row],[50D EMA]],Table2[[#This Row],[50D EMA]]&gt;Table2[[#This Row],[200D EMA]]),"Uptrend","Downtrend/NoTrend")</f>
        <v>Uptrend</v>
      </c>
      <c r="AL200">
        <v>0.15</v>
      </c>
      <c r="AM200" t="s">
        <v>3188</v>
      </c>
      <c r="AN200">
        <v>-3.44</v>
      </c>
      <c r="AO200" t="s">
        <v>3189</v>
      </c>
      <c r="AP200">
        <v>0.14619648595906301</v>
      </c>
      <c r="AQ200">
        <f>(Table2[[#This Row],[Sharpe Ratio]]-AVERAGE(Table2[Sharpe Ratio]))/_xlfn.STDEV.P(Table2[Sharpe Ratio])</f>
        <v>0.98898603255509299</v>
      </c>
      <c r="AR2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0.29980159962749142</v>
      </c>
      <c r="AS200">
        <f>_xlfn.RANK.AVG(Table2[[#This Row],[1Y Return vs Nifty Z-Score]],Table2[1Y Return vs Nifty Z-Score])</f>
        <v>91</v>
      </c>
      <c r="AT200">
        <f>_xlfn.RANK.AVG(Table2[[#This Row],[6M Return vs Nifty Z-Score]],Table2[6M Return vs Nifty Z-Score])</f>
        <v>530</v>
      </c>
      <c r="AU200">
        <f>_xlfn.RANK.AVG(Table2[[#This Row],[Sharpe Ratio Z-Score]],Table2[Sharpe Ratio Z-Score])</f>
        <v>113</v>
      </c>
      <c r="AV200">
        <f>(Table2[[#This Row],[Rank 1Y]]+Table2[[#This Row],[Rank 6M]]+Table2[[#This Row],[Rank Sharpe]])/3</f>
        <v>244.66666666666666</v>
      </c>
    </row>
    <row r="201" spans="1:48" x14ac:dyDescent="0.3">
      <c r="A201" t="s">
        <v>1845</v>
      </c>
      <c r="B201" t="s">
        <v>1846</v>
      </c>
      <c r="C201" t="s">
        <v>3141</v>
      </c>
      <c r="D201" t="s">
        <v>106</v>
      </c>
      <c r="E201">
        <v>4182.3665416399999</v>
      </c>
      <c r="F201">
        <v>1101.55</v>
      </c>
      <c r="G201">
        <v>26.4094618619276</v>
      </c>
      <c r="H201">
        <f>(Table2[[#This Row],[1Y Return vs Nifty]]-AVERAGE(Table2[1Y Return vs Nifty]))/_xlfn.STDEV.P(Table2[1Y Return vs Nifty])</f>
        <v>-2.0445410815103605E-3</v>
      </c>
      <c r="I201">
        <v>-10.8357429019892</v>
      </c>
      <c r="J201">
        <f>(Table2[[#This Row],[1M Return vs Nifty]]-AVERAGE(Table2[1M Return vs Nifty]))/_xlfn.STDEV.P(Table2[1M Return vs Nifty])</f>
        <v>-1.0124169904311504</v>
      </c>
      <c r="K201">
        <v>47.371318421398101</v>
      </c>
      <c r="L201">
        <f>(Table2[[#This Row],[6M Return vs Nifty]]-AVERAGE(Table2[6M Return vs Nifty]))/_xlfn.STDEV.P(Table2[6M Return vs Nifty])</f>
        <v>1.2379335634212434</v>
      </c>
      <c r="M201">
        <v>1.23672608285329</v>
      </c>
      <c r="N201">
        <f>(Table2[[#This Row],[1W Return vs Nifty]]-AVERAGE(Table2[1W Return vs Nifty]))/_xlfn.STDEV.P(Table2[1W Return vs Nifty])</f>
        <v>0.11549817557482188</v>
      </c>
      <c r="O201">
        <v>1111.96</v>
      </c>
      <c r="P201">
        <v>1158.45814861026</v>
      </c>
      <c r="Q201">
        <v>1011.15889424902</v>
      </c>
      <c r="R201">
        <v>36.009349763517498</v>
      </c>
      <c r="S201" s="1">
        <f>(Table2[[#This Row],[Close Price]]-Table2[[#This Row],[20D EMA]])/Table2[[#This Row],[20D EMA]]</f>
        <v>-9.3618475484730408E-3</v>
      </c>
      <c r="T201" s="1">
        <f>(Table2[[#This Row],[Close Price]]-Table2[[#This Row],[50D EMA]])/Table2[[#This Row],[50D EMA]]</f>
        <v>-4.9124043607902158E-2</v>
      </c>
      <c r="U201" s="1">
        <f>(Table2[[#This Row],[Close Price]]-Table2[[#This Row],[200D EMA]])/Table2[[#This Row],[200D EMA]]</f>
        <v>8.9393572330798435E-2</v>
      </c>
      <c r="V201">
        <v>0.59913006843427197</v>
      </c>
      <c r="W201">
        <v>1086.5</v>
      </c>
      <c r="X201">
        <v>1115</v>
      </c>
      <c r="Y201">
        <v>972.05</v>
      </c>
      <c r="Z201">
        <v>1115</v>
      </c>
      <c r="AA201">
        <v>972.05</v>
      </c>
      <c r="AB201">
        <v>1140</v>
      </c>
      <c r="AC201" s="1">
        <f>(Table2[[#This Row],[Close Price]]/Table2[[#This Row],[Day Low]])-1</f>
        <v>1.3851817763460561E-2</v>
      </c>
      <c r="AD201" s="1">
        <f>(Table2[[#This Row],[Day High]]/Table2[[#This Row],[Close Price]])-1</f>
        <v>1.2210067631973187E-2</v>
      </c>
      <c r="AE201" s="1">
        <f>(Table2[[#This Row],[Close Price]]/Table2[[#This Row],[Current Week Low]])-1</f>
        <v>0.1332235996090736</v>
      </c>
      <c r="AF201" s="1">
        <f>(Table2[[#This Row],[Current Week High]]/Table2[[#This Row],[Close Price]])-1</f>
        <v>1.2210067631973187E-2</v>
      </c>
      <c r="AG201" s="1">
        <f>(Table2[[#This Row],[Close Price]]/Table2[[#This Row],[Current Month Low]])-1</f>
        <v>0.1332235996090736</v>
      </c>
      <c r="AH201" s="1">
        <f>(Table2[[#This Row],[Current Month High]]/Table2[[#This Row],[Close Price]])-1</f>
        <v>3.4905360628205706E-2</v>
      </c>
      <c r="AI201">
        <v>44.587172620398498</v>
      </c>
      <c r="AJ201">
        <v>80.581967213114694</v>
      </c>
      <c r="AK201" t="str">
        <f>IF(AND(Table2[[#This Row],[20D EMA]]&gt;Table2[[#This Row],[50D EMA]],Table2[[#This Row],[50D EMA]]&gt;Table2[[#This Row],[200D EMA]]),"Uptrend","Downtrend/NoTrend")</f>
        <v>Downtrend/NoTrend</v>
      </c>
      <c r="AL201">
        <v>0</v>
      </c>
      <c r="AM201">
        <v>0</v>
      </c>
      <c r="AN201">
        <v>-2.06</v>
      </c>
      <c r="AO201" t="s">
        <v>3189</v>
      </c>
      <c r="AP201">
        <v>5.0242391637294999E-2</v>
      </c>
      <c r="AQ201">
        <f>(Table2[[#This Row],[Sharpe Ratio]]-AVERAGE(Table2[Sharpe Ratio]))/_xlfn.STDEV.P(Table2[Sharpe Ratio])</f>
        <v>-0.12979632025136412</v>
      </c>
      <c r="AR2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1">
        <f>_xlfn.RANK.AVG(Table2[[#This Row],[1Y Return vs Nifty Z-Score]],Table2[1Y Return vs Nifty Z-Score])</f>
        <v>292</v>
      </c>
      <c r="AT201">
        <f>_xlfn.RANK.AVG(Table2[[#This Row],[6M Return vs Nifty Z-Score]],Table2[6M Return vs Nifty Z-Score])</f>
        <v>71</v>
      </c>
      <c r="AU201">
        <f>_xlfn.RANK.AVG(Table2[[#This Row],[Sharpe Ratio Z-Score]],Table2[Sharpe Ratio Z-Score])</f>
        <v>372</v>
      </c>
      <c r="AV201">
        <f>(Table2[[#This Row],[Rank 1Y]]+Table2[[#This Row],[Rank 6M]]+Table2[[#This Row],[Rank Sharpe]])/3</f>
        <v>245</v>
      </c>
    </row>
    <row r="202" spans="1:48" x14ac:dyDescent="0.3">
      <c r="A202" t="s">
        <v>1011</v>
      </c>
      <c r="B202" t="s">
        <v>1012</v>
      </c>
      <c r="C202" t="s">
        <v>3127</v>
      </c>
      <c r="D202" t="s">
        <v>18</v>
      </c>
      <c r="E202">
        <v>14045.323248000001</v>
      </c>
      <c r="F202">
        <v>920.55</v>
      </c>
      <c r="G202">
        <v>61.518610011435001</v>
      </c>
      <c r="H202">
        <f>(Table2[[#This Row],[1Y Return vs Nifty]]-AVERAGE(Table2[1Y Return vs Nifty]))/_xlfn.STDEV.P(Table2[1Y Return vs Nifty])</f>
        <v>0.58787577034557204</v>
      </c>
      <c r="I202">
        <v>-0.887041513705492</v>
      </c>
      <c r="J202">
        <f>(Table2[[#This Row],[1M Return vs Nifty]]-AVERAGE(Table2[1M Return vs Nifty]))/_xlfn.STDEV.P(Table2[1M Return vs Nifty])</f>
        <v>7.5350304410060423E-2</v>
      </c>
      <c r="K202">
        <v>-8.4043103520061209</v>
      </c>
      <c r="L202">
        <f>(Table2[[#This Row],[6M Return vs Nifty]]-AVERAGE(Table2[6M Return vs Nifty]))/_xlfn.STDEV.P(Table2[6M Return vs Nifty])</f>
        <v>-0.58322275937933532</v>
      </c>
      <c r="M202">
        <v>3.0887541917307102</v>
      </c>
      <c r="N202">
        <f>(Table2[[#This Row],[1W Return vs Nifty]]-AVERAGE(Table2[1W Return vs Nifty]))/_xlfn.STDEV.P(Table2[1W Return vs Nifty])</f>
        <v>0.62803499423939346</v>
      </c>
      <c r="O202">
        <v>921.8</v>
      </c>
      <c r="P202">
        <v>937.675217338832</v>
      </c>
      <c r="Q202">
        <v>874.59543212561698</v>
      </c>
      <c r="R202">
        <v>64.893135007530603</v>
      </c>
      <c r="S202" s="1">
        <f>(Table2[[#This Row],[Close Price]]-Table2[[#This Row],[20D EMA]])/Table2[[#This Row],[20D EMA]]</f>
        <v>-1.3560425254935996E-3</v>
      </c>
      <c r="T202" s="1">
        <f>(Table2[[#This Row],[Close Price]]-Table2[[#This Row],[50D EMA]])/Table2[[#This Row],[50D EMA]]</f>
        <v>-1.8263485076884346E-2</v>
      </c>
      <c r="U202" s="1">
        <f>(Table2[[#This Row],[Close Price]]-Table2[[#This Row],[200D EMA]])/Table2[[#This Row],[200D EMA]]</f>
        <v>5.2543800466342452E-2</v>
      </c>
      <c r="V202">
        <v>0.42207869013750399</v>
      </c>
      <c r="W202">
        <v>918</v>
      </c>
      <c r="X202">
        <v>941.7</v>
      </c>
      <c r="Y202">
        <v>882.7</v>
      </c>
      <c r="Z202">
        <v>951.3</v>
      </c>
      <c r="AA202">
        <v>882.7</v>
      </c>
      <c r="AB202">
        <v>964.5</v>
      </c>
      <c r="AC202" s="1">
        <f>(Table2[[#This Row],[Close Price]]/Table2[[#This Row],[Day Low]])-1</f>
        <v>2.7777777777777679E-3</v>
      </c>
      <c r="AD202" s="1">
        <f>(Table2[[#This Row],[Day High]]/Table2[[#This Row],[Close Price]])-1</f>
        <v>2.2975395144207322E-2</v>
      </c>
      <c r="AE202" s="1">
        <f>(Table2[[#This Row],[Close Price]]/Table2[[#This Row],[Current Week Low]])-1</f>
        <v>4.2879800611759222E-2</v>
      </c>
      <c r="AF202" s="1">
        <f>(Table2[[#This Row],[Current Week High]]/Table2[[#This Row],[Close Price]])-1</f>
        <v>3.3403943294769478E-2</v>
      </c>
      <c r="AG202" s="1">
        <f>(Table2[[#This Row],[Close Price]]/Table2[[#This Row],[Current Month Low]])-1</f>
        <v>4.2879800611759222E-2</v>
      </c>
      <c r="AH202" s="1">
        <f>(Table2[[#This Row],[Current Month High]]/Table2[[#This Row],[Close Price]])-1</f>
        <v>4.7743197001792526E-2</v>
      </c>
      <c r="AI202">
        <v>38.5041551246537</v>
      </c>
      <c r="AJ202">
        <v>92.967194214442898</v>
      </c>
      <c r="AK202" t="str">
        <f>IF(AND(Table2[[#This Row],[20D EMA]]&gt;Table2[[#This Row],[50D EMA]],Table2[[#This Row],[50D EMA]]&gt;Table2[[#This Row],[200D EMA]]),"Uptrend","Downtrend/NoTrend")</f>
        <v>Downtrend/NoTrend</v>
      </c>
      <c r="AL202">
        <v>-0.09</v>
      </c>
      <c r="AM202" t="s">
        <v>3189</v>
      </c>
      <c r="AN202">
        <v>3.47</v>
      </c>
      <c r="AO202" t="s">
        <v>3188</v>
      </c>
      <c r="AP202">
        <v>0.17792564324594001</v>
      </c>
      <c r="AQ202">
        <f>(Table2[[#This Row],[Sharpe Ratio]]-AVERAGE(Table2[Sharpe Ratio]))/_xlfn.STDEV.P(Table2[Sharpe Ratio])</f>
        <v>1.3589339904081574</v>
      </c>
      <c r="AR2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2">
        <f>_xlfn.RANK.AVG(Table2[[#This Row],[1Y Return vs Nifty Z-Score]],Table2[1Y Return vs Nifty Z-Score])</f>
        <v>156</v>
      </c>
      <c r="AT202">
        <f>_xlfn.RANK.AVG(Table2[[#This Row],[6M Return vs Nifty Z-Score]],Table2[6M Return vs Nifty Z-Score])</f>
        <v>517</v>
      </c>
      <c r="AU202">
        <f>_xlfn.RANK.AVG(Table2[[#This Row],[Sharpe Ratio Z-Score]],Table2[Sharpe Ratio Z-Score])</f>
        <v>64</v>
      </c>
      <c r="AV202">
        <f>(Table2[[#This Row],[Rank 1Y]]+Table2[[#This Row],[Rank 6M]]+Table2[[#This Row],[Rank Sharpe]])/3</f>
        <v>245.66666666666666</v>
      </c>
    </row>
    <row r="203" spans="1:48" x14ac:dyDescent="0.3">
      <c r="A203" t="s">
        <v>955</v>
      </c>
      <c r="B203" t="s">
        <v>956</v>
      </c>
      <c r="C203" t="s">
        <v>3131</v>
      </c>
      <c r="D203" t="s">
        <v>957</v>
      </c>
      <c r="E203">
        <v>15579.9306621</v>
      </c>
      <c r="F203">
        <v>2683.35</v>
      </c>
      <c r="G203">
        <v>74.325145553281999</v>
      </c>
      <c r="H203">
        <f>(Table2[[#This Row],[1Y Return vs Nifty]]-AVERAGE(Table2[1Y Return vs Nifty]))/_xlfn.STDEV.P(Table2[1Y Return vs Nifty])</f>
        <v>0.80305716417994166</v>
      </c>
      <c r="I203">
        <v>1.9862069555069599</v>
      </c>
      <c r="J203">
        <f>(Table2[[#This Row],[1M Return vs Nifty]]-AVERAGE(Table2[1M Return vs Nifty]))/_xlfn.STDEV.P(Table2[1M Return vs Nifty])</f>
        <v>0.38950444300372655</v>
      </c>
      <c r="K203">
        <v>45.718647227416803</v>
      </c>
      <c r="L203">
        <f>(Table2[[#This Row],[6M Return vs Nifty]]-AVERAGE(Table2[6M Return vs Nifty]))/_xlfn.STDEV.P(Table2[6M Return vs Nifty])</f>
        <v>1.1839714179354972</v>
      </c>
      <c r="M203">
        <v>6.5762594215107599</v>
      </c>
      <c r="N203">
        <f>(Table2[[#This Row],[1W Return vs Nifty]]-AVERAGE(Table2[1W Return vs Nifty]))/_xlfn.STDEV.P(Table2[1W Return vs Nifty])</f>
        <v>1.5931795441409469</v>
      </c>
      <c r="O203">
        <v>2647.65</v>
      </c>
      <c r="P203">
        <v>2548.66863669228</v>
      </c>
      <c r="Q203">
        <v>1924.9232500000001</v>
      </c>
      <c r="R203">
        <v>33.556998820850097</v>
      </c>
      <c r="S203" s="1">
        <f>(Table2[[#This Row],[Close Price]]-Table2[[#This Row],[20D EMA]])/Table2[[#This Row],[20D EMA]]</f>
        <v>1.3483655316979138E-2</v>
      </c>
      <c r="T203" s="1">
        <f>(Table2[[#This Row],[Close Price]]-Table2[[#This Row],[50D EMA]])/Table2[[#This Row],[50D EMA]]</f>
        <v>5.2843810830784377E-2</v>
      </c>
      <c r="U203" s="1">
        <f>(Table2[[#This Row],[Close Price]]-Table2[[#This Row],[200D EMA]])/Table2[[#This Row],[200D EMA]]</f>
        <v>0.39400363105386144</v>
      </c>
      <c r="V203">
        <v>0.83533896154424003</v>
      </c>
      <c r="W203">
        <v>2628.05</v>
      </c>
      <c r="X203">
        <v>2705</v>
      </c>
      <c r="Y203">
        <v>2431.3000000000002</v>
      </c>
      <c r="Z203">
        <v>2707.85</v>
      </c>
      <c r="AA203">
        <v>2431.3000000000002</v>
      </c>
      <c r="AB203">
        <v>2713.4</v>
      </c>
      <c r="AC203" s="1">
        <f>(Table2[[#This Row],[Close Price]]/Table2[[#This Row],[Day Low]])-1</f>
        <v>2.104221761382008E-2</v>
      </c>
      <c r="AD203" s="1">
        <f>(Table2[[#This Row],[Day High]]/Table2[[#This Row],[Close Price]])-1</f>
        <v>8.0682728678704851E-3</v>
      </c>
      <c r="AE203" s="1">
        <f>(Table2[[#This Row],[Close Price]]/Table2[[#This Row],[Current Week Low]])-1</f>
        <v>0.10366881915024861</v>
      </c>
      <c r="AF203" s="1">
        <f>(Table2[[#This Row],[Current Week High]]/Table2[[#This Row],[Close Price]])-1</f>
        <v>9.1303780721858629E-3</v>
      </c>
      <c r="AG203" s="1">
        <f>(Table2[[#This Row],[Close Price]]/Table2[[#This Row],[Current Month Low]])-1</f>
        <v>0.10366881915024861</v>
      </c>
      <c r="AH203" s="1">
        <f>(Table2[[#This Row],[Current Month High]]/Table2[[#This Row],[Close Price]])-1</f>
        <v>1.1198688206905505E-2</v>
      </c>
      <c r="AI203">
        <v>10.8688765908286</v>
      </c>
      <c r="AJ203">
        <v>118.941742819843</v>
      </c>
      <c r="AK203" t="str">
        <f>IF(AND(Table2[[#This Row],[20D EMA]]&gt;Table2[[#This Row],[50D EMA]],Table2[[#This Row],[50D EMA]]&gt;Table2[[#This Row],[200D EMA]]),"Uptrend","Downtrend/NoTrend")</f>
        <v>Uptrend</v>
      </c>
      <c r="AL203">
        <v>0.17</v>
      </c>
      <c r="AM203" t="s">
        <v>3188</v>
      </c>
      <c r="AN203">
        <v>-0.59</v>
      </c>
      <c r="AO203" t="s">
        <v>3189</v>
      </c>
      <c r="AQ203">
        <f>(Table2[[#This Row],[Sharpe Ratio]]-AVERAGE(Table2[Sharpe Ratio]))/_xlfn.STDEV.P(Table2[Sharpe Ratio])</f>
        <v>-0.71560041255099383</v>
      </c>
      <c r="AR2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3.2541121567091187</v>
      </c>
      <c r="AS203">
        <f>_xlfn.RANK.AVG(Table2[[#This Row],[1Y Return vs Nifty Z-Score]],Table2[1Y Return vs Nifty Z-Score])</f>
        <v>122</v>
      </c>
      <c r="AT203">
        <f>_xlfn.RANK.AVG(Table2[[#This Row],[6M Return vs Nifty Z-Score]],Table2[6M Return vs Nifty Z-Score])</f>
        <v>76</v>
      </c>
      <c r="AU203">
        <f>_xlfn.RANK.AVG(Table2[[#This Row],[Sharpe Ratio Z-Score]],Table2[Sharpe Ratio Z-Score])</f>
        <v>539.5</v>
      </c>
      <c r="AV203">
        <f>(Table2[[#This Row],[Rank 1Y]]+Table2[[#This Row],[Rank 6M]]+Table2[[#This Row],[Rank Sharpe]])/3</f>
        <v>245.83333333333334</v>
      </c>
    </row>
    <row r="204" spans="1:48" x14ac:dyDescent="0.3">
      <c r="A204" t="s">
        <v>718</v>
      </c>
      <c r="B204" t="s">
        <v>719</v>
      </c>
      <c r="C204" t="s">
        <v>3133</v>
      </c>
      <c r="D204" t="s">
        <v>51</v>
      </c>
      <c r="E204">
        <v>24250.580848649999</v>
      </c>
      <c r="F204">
        <v>1474.3</v>
      </c>
      <c r="G204">
        <v>44.876515228404799</v>
      </c>
      <c r="H204">
        <f>(Table2[[#This Row],[1Y Return vs Nifty]]-AVERAGE(Table2[1Y Return vs Nifty]))/_xlfn.STDEV.P(Table2[1Y Return vs Nifty])</f>
        <v>0.30824751803373279</v>
      </c>
      <c r="I204">
        <v>-8.3252320707705305</v>
      </c>
      <c r="J204">
        <f>(Table2[[#This Row],[1M Return vs Nifty]]-AVERAGE(Table2[1M Return vs Nifty]))/_xlfn.STDEV.P(Table2[1M Return vs Nifty])</f>
        <v>-0.73792372050947652</v>
      </c>
      <c r="K204">
        <v>38.8067251961849</v>
      </c>
      <c r="L204">
        <f>(Table2[[#This Row],[6M Return vs Nifty]]-AVERAGE(Table2[6M Return vs Nifty]))/_xlfn.STDEV.P(Table2[6M Return vs Nifty])</f>
        <v>0.95828699650079241</v>
      </c>
      <c r="M204">
        <v>6.4276421561209096</v>
      </c>
      <c r="N204">
        <f>(Table2[[#This Row],[1W Return vs Nifty]]-AVERAGE(Table2[1W Return vs Nifty]))/_xlfn.STDEV.P(Table2[1W Return vs Nifty])</f>
        <v>1.5520506757202011</v>
      </c>
      <c r="O204">
        <v>1446.47</v>
      </c>
      <c r="P204">
        <v>1429.4357769216899</v>
      </c>
      <c r="Q204">
        <v>1179.69015639034</v>
      </c>
      <c r="R204">
        <v>20.8589659157204</v>
      </c>
      <c r="S204" s="1">
        <f>(Table2[[#This Row],[Close Price]]-Table2[[#This Row],[20D EMA]])/Table2[[#This Row],[20D EMA]]</f>
        <v>1.9239942757195053E-2</v>
      </c>
      <c r="T204" s="1">
        <f>(Table2[[#This Row],[Close Price]]-Table2[[#This Row],[50D EMA]])/Table2[[#This Row],[50D EMA]]</f>
        <v>3.1385966269100785E-2</v>
      </c>
      <c r="U204" s="1">
        <f>(Table2[[#This Row],[Close Price]]-Table2[[#This Row],[200D EMA]])/Table2[[#This Row],[200D EMA]]</f>
        <v>0.24973493422299814</v>
      </c>
      <c r="V204">
        <v>0.94757653707530898</v>
      </c>
      <c r="W204">
        <v>1431.5</v>
      </c>
      <c r="X204">
        <v>1484.95</v>
      </c>
      <c r="Y204">
        <v>1350.1</v>
      </c>
      <c r="Z204">
        <v>1484.95</v>
      </c>
      <c r="AA204">
        <v>1345.05</v>
      </c>
      <c r="AB204">
        <v>1484.95</v>
      </c>
      <c r="AC204" s="1">
        <f>(Table2[[#This Row],[Close Price]]/Table2[[#This Row],[Day Low]])-1</f>
        <v>2.9898707649318901E-2</v>
      </c>
      <c r="AD204" s="1">
        <f>(Table2[[#This Row],[Day High]]/Table2[[#This Row],[Close Price]])-1</f>
        <v>7.2237672115580409E-3</v>
      </c>
      <c r="AE204" s="1">
        <f>(Table2[[#This Row],[Close Price]]/Table2[[#This Row],[Current Week Low]])-1</f>
        <v>9.1993185689948964E-2</v>
      </c>
      <c r="AF204" s="1">
        <f>(Table2[[#This Row],[Current Week High]]/Table2[[#This Row],[Close Price]])-1</f>
        <v>7.2237672115580409E-3</v>
      </c>
      <c r="AG204" s="1">
        <f>(Table2[[#This Row],[Close Price]]/Table2[[#This Row],[Current Month Low]])-1</f>
        <v>9.6093082041559752E-2</v>
      </c>
      <c r="AH204" s="1">
        <f>(Table2[[#This Row],[Current Month High]]/Table2[[#This Row],[Close Price]])-1</f>
        <v>7.2237672115580409E-3</v>
      </c>
      <c r="AI204">
        <v>11.171403377874199</v>
      </c>
      <c r="AJ204">
        <v>103.57636012151301</v>
      </c>
      <c r="AK204" t="str">
        <f>IF(AND(Table2[[#This Row],[20D EMA]]&gt;Table2[[#This Row],[50D EMA]],Table2[[#This Row],[50D EMA]]&gt;Table2[[#This Row],[200D EMA]]),"Uptrend","Downtrend/NoTrend")</f>
        <v>Uptrend</v>
      </c>
      <c r="AL204">
        <v>0.04</v>
      </c>
      <c r="AM204" t="s">
        <v>3188</v>
      </c>
      <c r="AN204">
        <v>-0.46</v>
      </c>
      <c r="AO204" t="s">
        <v>3189</v>
      </c>
      <c r="AP204">
        <v>3.1400285431573999E-2</v>
      </c>
      <c r="AQ204">
        <f>(Table2[[#This Row],[Sharpe Ratio]]-AVERAGE(Table2[Sharpe Ratio]))/_xlfn.STDEV.P(Table2[Sharpe Ratio])</f>
        <v>-0.34948695525414231</v>
      </c>
      <c r="AR2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1.7311745144911073</v>
      </c>
      <c r="AS204">
        <f>_xlfn.RANK.AVG(Table2[[#This Row],[1Y Return vs Nifty Z-Score]],Table2[1Y Return vs Nifty Z-Score])</f>
        <v>214</v>
      </c>
      <c r="AT204">
        <f>_xlfn.RANK.AVG(Table2[[#This Row],[6M Return vs Nifty Z-Score]],Table2[6M Return vs Nifty Z-Score])</f>
        <v>99</v>
      </c>
      <c r="AU204">
        <f>_xlfn.RANK.AVG(Table2[[#This Row],[Sharpe Ratio Z-Score]],Table2[Sharpe Ratio Z-Score])</f>
        <v>426</v>
      </c>
      <c r="AV204">
        <f>(Table2[[#This Row],[Rank 1Y]]+Table2[[#This Row],[Rank 6M]]+Table2[[#This Row],[Rank Sharpe]])/3</f>
        <v>246.33333333333334</v>
      </c>
    </row>
    <row r="205" spans="1:48" x14ac:dyDescent="0.3">
      <c r="A205" t="s">
        <v>1140</v>
      </c>
      <c r="B205" t="s">
        <v>1141</v>
      </c>
      <c r="C205" t="s">
        <v>3129</v>
      </c>
      <c r="D205" t="s">
        <v>579</v>
      </c>
      <c r="E205">
        <v>11127.23742609</v>
      </c>
      <c r="F205">
        <v>1309.3499999999999</v>
      </c>
      <c r="G205">
        <v>27.261175052779102</v>
      </c>
      <c r="H205">
        <f>(Table2[[#This Row],[1Y Return vs Nifty]]-AVERAGE(Table2[1Y Return vs Nifty]))/_xlfn.STDEV.P(Table2[1Y Return vs Nifty])</f>
        <v>1.2266341901297686E-2</v>
      </c>
      <c r="I205">
        <v>12.981724899948</v>
      </c>
      <c r="J205">
        <f>(Table2[[#This Row],[1M Return vs Nifty]]-AVERAGE(Table2[1M Return vs Nifty]))/_xlfn.STDEV.P(Table2[1M Return vs Nifty])</f>
        <v>1.591728164773909</v>
      </c>
      <c r="K205">
        <v>29.4896984515558</v>
      </c>
      <c r="L205">
        <f>(Table2[[#This Row],[6M Return vs Nifty]]-AVERAGE(Table2[6M Return vs Nifty]))/_xlfn.STDEV.P(Table2[6M Return vs Nifty])</f>
        <v>0.65407236837679339</v>
      </c>
      <c r="M205">
        <v>13.308815239029901</v>
      </c>
      <c r="N205">
        <f>(Table2[[#This Row],[1W Return vs Nifty]]-AVERAGE(Table2[1W Return vs Nifty]))/_xlfn.STDEV.P(Table2[1W Return vs Nifty])</f>
        <v>3.4563708875404244</v>
      </c>
      <c r="O205">
        <v>1223.08</v>
      </c>
      <c r="P205">
        <v>1154.8209034269701</v>
      </c>
      <c r="Q205">
        <v>1011.75854190373</v>
      </c>
      <c r="R205">
        <v>57.1788163679728</v>
      </c>
      <c r="S205" s="1">
        <f>(Table2[[#This Row],[Close Price]]-Table2[[#This Row],[20D EMA]])/Table2[[#This Row],[20D EMA]]</f>
        <v>7.0535042679137905E-2</v>
      </c>
      <c r="T205" s="1">
        <f>(Table2[[#This Row],[Close Price]]-Table2[[#This Row],[50D EMA]])/Table2[[#This Row],[50D EMA]]</f>
        <v>0.13381217478351798</v>
      </c>
      <c r="U205" s="1">
        <f>(Table2[[#This Row],[Close Price]]-Table2[[#This Row],[200D EMA]])/Table2[[#This Row],[200D EMA]]</f>
        <v>0.29413288425153328</v>
      </c>
      <c r="V205">
        <v>1.4510967261680201</v>
      </c>
      <c r="W205">
        <v>1263.25</v>
      </c>
      <c r="X205">
        <v>1383.3</v>
      </c>
      <c r="Y205">
        <v>1228</v>
      </c>
      <c r="Z205">
        <v>1383.3</v>
      </c>
      <c r="AA205">
        <v>1155</v>
      </c>
      <c r="AB205">
        <v>1383.3</v>
      </c>
      <c r="AC205" s="1">
        <f>(Table2[[#This Row],[Close Price]]/Table2[[#This Row],[Day Low]])-1</f>
        <v>3.649317237284766E-2</v>
      </c>
      <c r="AD205" s="1">
        <f>(Table2[[#This Row],[Day High]]/Table2[[#This Row],[Close Price]])-1</f>
        <v>5.6478405315614655E-2</v>
      </c>
      <c r="AE205" s="1">
        <f>(Table2[[#This Row],[Close Price]]/Table2[[#This Row],[Current Week Low]])-1</f>
        <v>6.6245928338762194E-2</v>
      </c>
      <c r="AF205" s="1">
        <f>(Table2[[#This Row],[Current Week High]]/Table2[[#This Row],[Close Price]])-1</f>
        <v>5.6478405315614655E-2</v>
      </c>
      <c r="AG205" s="1">
        <f>(Table2[[#This Row],[Close Price]]/Table2[[#This Row],[Current Month Low]])-1</f>
        <v>0.13363636363636355</v>
      </c>
      <c r="AH205" s="1">
        <f>(Table2[[#This Row],[Current Month High]]/Table2[[#This Row],[Close Price]])-1</f>
        <v>5.6478405315614655E-2</v>
      </c>
      <c r="AI205">
        <v>5.6478405315614602</v>
      </c>
      <c r="AJ205">
        <v>68.589454709328507</v>
      </c>
      <c r="AK205" t="str">
        <f>IF(AND(Table2[[#This Row],[20D EMA]]&gt;Table2[[#This Row],[50D EMA]],Table2[[#This Row],[50D EMA]]&gt;Table2[[#This Row],[200D EMA]]),"Uptrend","Downtrend/NoTrend")</f>
        <v>Uptrend</v>
      </c>
      <c r="AL205">
        <v>0.19</v>
      </c>
      <c r="AM205" t="s">
        <v>3188</v>
      </c>
      <c r="AN205">
        <v>3.22</v>
      </c>
      <c r="AO205" t="s">
        <v>3188</v>
      </c>
      <c r="AP205">
        <v>7.1064131422436005E-2</v>
      </c>
      <c r="AQ205">
        <f>(Table2[[#This Row],[Sharpe Ratio]]-AVERAGE(Table2[Sharpe Ratio]))/_xlfn.STDEV.P(Table2[Sharpe Ratio])</f>
        <v>0.11297596779949813</v>
      </c>
      <c r="AR2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5.8274137303919229</v>
      </c>
      <c r="AS205">
        <f>_xlfn.RANK.AVG(Table2[[#This Row],[1Y Return vs Nifty Z-Score]],Table2[1Y Return vs Nifty Z-Score])</f>
        <v>288</v>
      </c>
      <c r="AT205">
        <f>_xlfn.RANK.AVG(Table2[[#This Row],[6M Return vs Nifty Z-Score]],Table2[6M Return vs Nifty Z-Score])</f>
        <v>137</v>
      </c>
      <c r="AU205">
        <f>_xlfn.RANK.AVG(Table2[[#This Row],[Sharpe Ratio Z-Score]],Table2[Sharpe Ratio Z-Score])</f>
        <v>314</v>
      </c>
      <c r="AV205">
        <f>(Table2[[#This Row],[Rank 1Y]]+Table2[[#This Row],[Rank 6M]]+Table2[[#This Row],[Rank Sharpe]])/3</f>
        <v>246.33333333333334</v>
      </c>
    </row>
    <row r="206" spans="1:48" x14ac:dyDescent="0.3">
      <c r="A206" t="s">
        <v>1484</v>
      </c>
      <c r="B206" t="s">
        <v>1485</v>
      </c>
      <c r="C206" t="s">
        <v>3143</v>
      </c>
      <c r="D206" t="s">
        <v>406</v>
      </c>
      <c r="E206">
        <v>6975.64524738</v>
      </c>
      <c r="F206">
        <v>1512.8</v>
      </c>
      <c r="G206">
        <v>51.9352129590484</v>
      </c>
      <c r="H206">
        <f>(Table2[[#This Row],[1Y Return vs Nifty]]-AVERAGE(Table2[1Y Return vs Nifty]))/_xlfn.STDEV.P(Table2[1Y Return vs Nifty])</f>
        <v>0.42685105537388146</v>
      </c>
      <c r="I206">
        <v>-6.4689040450225601</v>
      </c>
      <c r="J206">
        <f>(Table2[[#This Row],[1M Return vs Nifty]]-AVERAGE(Table2[1M Return vs Nifty]))/_xlfn.STDEV.P(Table2[1M Return vs Nifty])</f>
        <v>-0.53495723914701343</v>
      </c>
      <c r="K206">
        <v>18.874377597276599</v>
      </c>
      <c r="L206">
        <f>(Table2[[#This Row],[6M Return vs Nifty]]-AVERAGE(Table2[6M Return vs Nifty]))/_xlfn.STDEV.P(Table2[6M Return vs Nifty])</f>
        <v>0.30746652784262701</v>
      </c>
      <c r="M206">
        <v>-2.70659013082558</v>
      </c>
      <c r="N206">
        <f>(Table2[[#This Row],[1W Return vs Nifty]]-AVERAGE(Table2[1W Return vs Nifty]))/_xlfn.STDEV.P(Table2[1W Return vs Nifty])</f>
        <v>-0.97578912047623501</v>
      </c>
      <c r="O206">
        <v>1555.04</v>
      </c>
      <c r="P206">
        <v>1608.60587685475</v>
      </c>
      <c r="Q206">
        <v>1408.55009718632</v>
      </c>
      <c r="R206">
        <v>46.436100031254597</v>
      </c>
      <c r="S206" s="1">
        <f>(Table2[[#This Row],[Close Price]]-Table2[[#This Row],[20D EMA]])/Table2[[#This Row],[20D EMA]]</f>
        <v>-2.7163288404156813E-2</v>
      </c>
      <c r="T206" s="1">
        <f>(Table2[[#This Row],[Close Price]]-Table2[[#This Row],[50D EMA]])/Table2[[#This Row],[50D EMA]]</f>
        <v>-5.9558328260043349E-2</v>
      </c>
      <c r="U206" s="1">
        <f>(Table2[[#This Row],[Close Price]]-Table2[[#This Row],[200D EMA]])/Table2[[#This Row],[200D EMA]]</f>
        <v>7.4012208030034984E-2</v>
      </c>
      <c r="V206">
        <v>0.400506013844944</v>
      </c>
      <c r="W206">
        <v>1486.05</v>
      </c>
      <c r="X206">
        <v>1522.45</v>
      </c>
      <c r="Y206">
        <v>1444.55</v>
      </c>
      <c r="Z206">
        <v>1550.8</v>
      </c>
      <c r="AA206">
        <v>1444.55</v>
      </c>
      <c r="AB206">
        <v>1580</v>
      </c>
      <c r="AC206" s="1">
        <f>(Table2[[#This Row],[Close Price]]/Table2[[#This Row],[Day Low]])-1</f>
        <v>1.800074021735476E-2</v>
      </c>
      <c r="AD206" s="1">
        <f>(Table2[[#This Row],[Day High]]/Table2[[#This Row],[Close Price]])-1</f>
        <v>6.3789000528822193E-3</v>
      </c>
      <c r="AE206" s="1">
        <f>(Table2[[#This Row],[Close Price]]/Table2[[#This Row],[Current Week Low]])-1</f>
        <v>4.7246547367692404E-2</v>
      </c>
      <c r="AF206" s="1">
        <f>(Table2[[#This Row],[Current Week High]]/Table2[[#This Row],[Close Price]])-1</f>
        <v>2.5118984664198818E-2</v>
      </c>
      <c r="AG206" s="1">
        <f>(Table2[[#This Row],[Close Price]]/Table2[[#This Row],[Current Month Low]])-1</f>
        <v>4.7246547367692404E-2</v>
      </c>
      <c r="AH206" s="1">
        <f>(Table2[[#This Row],[Current Month High]]/Table2[[#This Row],[Close Price]])-1</f>
        <v>4.4420941300899131E-2</v>
      </c>
      <c r="AI206">
        <v>27.3003701745108</v>
      </c>
      <c r="AJ206">
        <v>97.855087627517605</v>
      </c>
      <c r="AK206" t="str">
        <f>IF(AND(Table2[[#This Row],[20D EMA]]&gt;Table2[[#This Row],[50D EMA]],Table2[[#This Row],[50D EMA]]&gt;Table2[[#This Row],[200D EMA]]),"Uptrend","Downtrend/NoTrend")</f>
        <v>Downtrend/NoTrend</v>
      </c>
      <c r="AL206">
        <v>-0.1</v>
      </c>
      <c r="AM206" t="s">
        <v>3189</v>
      </c>
      <c r="AN206">
        <v>-2.88</v>
      </c>
      <c r="AO206" t="s">
        <v>3189</v>
      </c>
      <c r="AP206">
        <v>6.8225263418229001E-2</v>
      </c>
      <c r="AQ206">
        <f>(Table2[[#This Row],[Sharpe Ratio]]-AVERAGE(Table2[Sharpe Ratio]))/_xlfn.STDEV.P(Table2[Sharpe Ratio])</f>
        <v>7.9876020918615911E-2</v>
      </c>
      <c r="AR2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6">
        <f>_xlfn.RANK.AVG(Table2[[#This Row],[1Y Return vs Nifty Z-Score]],Table2[1Y Return vs Nifty Z-Score])</f>
        <v>189</v>
      </c>
      <c r="AT206">
        <f>_xlfn.RANK.AVG(Table2[[#This Row],[6M Return vs Nifty Z-Score]],Table2[6M Return vs Nifty Z-Score])</f>
        <v>224</v>
      </c>
      <c r="AU206">
        <f>_xlfn.RANK.AVG(Table2[[#This Row],[Sharpe Ratio Z-Score]],Table2[Sharpe Ratio Z-Score])</f>
        <v>326</v>
      </c>
      <c r="AV206">
        <f>(Table2[[#This Row],[Rank 1Y]]+Table2[[#This Row],[Rank 6M]]+Table2[[#This Row],[Rank Sharpe]])/3</f>
        <v>246.33333333333334</v>
      </c>
    </row>
    <row r="207" spans="1:48" x14ac:dyDescent="0.3">
      <c r="A207" t="s">
        <v>84</v>
      </c>
      <c r="B207" t="s">
        <v>85</v>
      </c>
      <c r="C207" t="s">
        <v>3134</v>
      </c>
      <c r="D207" t="s">
        <v>86</v>
      </c>
      <c r="E207">
        <v>315150.96040681499</v>
      </c>
      <c r="F207">
        <v>329.75</v>
      </c>
      <c r="G207">
        <v>39.994000206858999</v>
      </c>
      <c r="H207">
        <f>(Table2[[#This Row],[1Y Return vs Nifty]]-AVERAGE(Table2[1Y Return vs Nifty]))/_xlfn.STDEV.P(Table2[1Y Return vs Nifty])</f>
        <v>0.22620921936033936</v>
      </c>
      <c r="I207">
        <v>0.170096037202073</v>
      </c>
      <c r="J207">
        <f>(Table2[[#This Row],[1M Return vs Nifty]]-AVERAGE(Table2[1M Return vs Nifty]))/_xlfn.STDEV.P(Table2[1M Return vs Nifty])</f>
        <v>0.1909352043026244</v>
      </c>
      <c r="K207">
        <v>6.9343909879933099</v>
      </c>
      <c r="L207">
        <f>(Table2[[#This Row],[6M Return vs Nifty]]-AVERAGE(Table2[6M Return vs Nifty]))/_xlfn.STDEV.P(Table2[6M Return vs Nifty])</f>
        <v>-8.2391598113975159E-2</v>
      </c>
      <c r="M207">
        <v>-2.0148125314012302</v>
      </c>
      <c r="N207">
        <f>(Table2[[#This Row],[1W Return vs Nifty]]-AVERAGE(Table2[1W Return vs Nifty]))/_xlfn.STDEV.P(Table2[1W Return vs Nifty])</f>
        <v>-0.78434413736132813</v>
      </c>
      <c r="O207">
        <v>340.44</v>
      </c>
      <c r="P207">
        <v>338.486030446928</v>
      </c>
      <c r="Q207">
        <v>302.911389901468</v>
      </c>
      <c r="R207">
        <v>38.1568742936063</v>
      </c>
      <c r="S207" s="1">
        <f>(Table2[[#This Row],[Close Price]]-Table2[[#This Row],[20D EMA]])/Table2[[#This Row],[20D EMA]]</f>
        <v>-3.1400540477029719E-2</v>
      </c>
      <c r="T207" s="1">
        <f>(Table2[[#This Row],[Close Price]]-Table2[[#This Row],[50D EMA]])/Table2[[#This Row],[50D EMA]]</f>
        <v>-2.5809131429717129E-2</v>
      </c>
      <c r="U207" s="1">
        <f>(Table2[[#This Row],[Close Price]]-Table2[[#This Row],[200D EMA]])/Table2[[#This Row],[200D EMA]]</f>
        <v>8.860218200201106E-2</v>
      </c>
      <c r="V207">
        <v>1.38327420341704</v>
      </c>
      <c r="W207">
        <v>325.5</v>
      </c>
      <c r="X207">
        <v>331.8</v>
      </c>
      <c r="Y207">
        <v>322.35000000000002</v>
      </c>
      <c r="Z207">
        <v>340</v>
      </c>
      <c r="AA207">
        <v>322.35000000000002</v>
      </c>
      <c r="AB207">
        <v>356</v>
      </c>
      <c r="AC207" s="1">
        <f>(Table2[[#This Row],[Close Price]]/Table2[[#This Row],[Day Low]])-1</f>
        <v>1.3056835637480724E-2</v>
      </c>
      <c r="AD207" s="1">
        <f>(Table2[[#This Row],[Day High]]/Table2[[#This Row],[Close Price]])-1</f>
        <v>6.2168309325245641E-3</v>
      </c>
      <c r="AE207" s="1">
        <f>(Table2[[#This Row],[Close Price]]/Table2[[#This Row],[Current Week Low]])-1</f>
        <v>2.2956413835892642E-2</v>
      </c>
      <c r="AF207" s="1">
        <f>(Table2[[#This Row],[Current Week High]]/Table2[[#This Row],[Close Price]])-1</f>
        <v>3.1084154662623265E-2</v>
      </c>
      <c r="AG207" s="1">
        <f>(Table2[[#This Row],[Close Price]]/Table2[[#This Row],[Current Month Low]])-1</f>
        <v>2.2956413835892642E-2</v>
      </c>
      <c r="AH207" s="1">
        <f>(Table2[[#This Row],[Current Month High]]/Table2[[#This Row],[Close Price]])-1</f>
        <v>7.9605761940864328E-2</v>
      </c>
      <c r="AI207">
        <v>11.068991660348701</v>
      </c>
      <c r="AJ207">
        <v>70.193548387096698</v>
      </c>
      <c r="AK207" t="str">
        <f>IF(AND(Table2[[#This Row],[20D EMA]]&gt;Table2[[#This Row],[50D EMA]],Table2[[#This Row],[50D EMA]]&gt;Table2[[#This Row],[200D EMA]]),"Uptrend","Downtrend/NoTrend")</f>
        <v>Uptrend</v>
      </c>
      <c r="AL207">
        <v>-0.01</v>
      </c>
      <c r="AM207" t="s">
        <v>3189</v>
      </c>
      <c r="AN207">
        <v>-3.26</v>
      </c>
      <c r="AO207" t="s">
        <v>3189</v>
      </c>
      <c r="AP207">
        <v>0.121021505380773</v>
      </c>
      <c r="AQ207">
        <f>(Table2[[#This Row],[Sharpe Ratio]]-AVERAGE(Table2[Sharpe Ratio]))/_xlfn.STDEV.P(Table2[Sharpe Ratio])</f>
        <v>0.69545687986685156</v>
      </c>
      <c r="AR2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0.24586556805451198</v>
      </c>
      <c r="AS207">
        <f>_xlfn.RANK.AVG(Table2[[#This Row],[1Y Return vs Nifty Z-Score]],Table2[1Y Return vs Nifty Z-Score])</f>
        <v>234</v>
      </c>
      <c r="AT207">
        <f>_xlfn.RANK.AVG(Table2[[#This Row],[6M Return vs Nifty Z-Score]],Table2[6M Return vs Nifty Z-Score])</f>
        <v>338</v>
      </c>
      <c r="AU207">
        <f>_xlfn.RANK.AVG(Table2[[#This Row],[Sharpe Ratio Z-Score]],Table2[Sharpe Ratio Z-Score])</f>
        <v>173</v>
      </c>
      <c r="AV207">
        <f>(Table2[[#This Row],[Rank 1Y]]+Table2[[#This Row],[Rank 6M]]+Table2[[#This Row],[Rank Sharpe]])/3</f>
        <v>248.33333333333334</v>
      </c>
    </row>
    <row r="208" spans="1:48" x14ac:dyDescent="0.3">
      <c r="A208" t="s">
        <v>121</v>
      </c>
      <c r="B208" t="s">
        <v>122</v>
      </c>
      <c r="C208" t="s">
        <v>3134</v>
      </c>
      <c r="D208" t="s">
        <v>57</v>
      </c>
      <c r="E208">
        <v>247654.04940161001</v>
      </c>
      <c r="F208">
        <v>634.29999999999995</v>
      </c>
      <c r="G208">
        <v>59.278464020320399</v>
      </c>
      <c r="H208">
        <f>(Table2[[#This Row],[1Y Return vs Nifty]]-AVERAGE(Table2[1Y Return vs Nifty]))/_xlfn.STDEV.P(Table2[1Y Return vs Nifty])</f>
        <v>0.55023579072849327</v>
      </c>
      <c r="I208">
        <v>0.65158683571378395</v>
      </c>
      <c r="J208">
        <f>(Table2[[#This Row],[1M Return vs Nifty]]-AVERAGE(Table2[1M Return vs Nifty]))/_xlfn.STDEV.P(Table2[1M Return vs Nifty])</f>
        <v>0.24358026047094233</v>
      </c>
      <c r="K208">
        <v>-7.4185942999422299</v>
      </c>
      <c r="L208">
        <f>(Table2[[#This Row],[6M Return vs Nifty]]-AVERAGE(Table2[6M Return vs Nifty]))/_xlfn.STDEV.P(Table2[6M Return vs Nifty])</f>
        <v>-0.55103768033710387</v>
      </c>
      <c r="M208">
        <v>3.0577359896598799</v>
      </c>
      <c r="N208">
        <f>(Table2[[#This Row],[1W Return vs Nifty]]-AVERAGE(Table2[1W Return vs Nifty]))/_xlfn.STDEV.P(Table2[1W Return vs Nifty])</f>
        <v>0.61945090713300799</v>
      </c>
      <c r="O208">
        <v>650.4</v>
      </c>
      <c r="P208">
        <v>663.08525106508705</v>
      </c>
      <c r="Q208">
        <v>611.48554956449198</v>
      </c>
      <c r="R208">
        <v>36.105432542127197</v>
      </c>
      <c r="S208" s="1">
        <f>(Table2[[#This Row],[Close Price]]-Table2[[#This Row],[20D EMA]])/Table2[[#This Row],[20D EMA]]</f>
        <v>-2.4753997539975436E-2</v>
      </c>
      <c r="T208" s="1">
        <f>(Table2[[#This Row],[Close Price]]-Table2[[#This Row],[50D EMA]])/Table2[[#This Row],[50D EMA]]</f>
        <v>-4.3411086310320597E-2</v>
      </c>
      <c r="U208" s="1">
        <f>(Table2[[#This Row],[Close Price]]-Table2[[#This Row],[200D EMA]])/Table2[[#This Row],[200D EMA]]</f>
        <v>3.7309876663081783E-2</v>
      </c>
      <c r="V208">
        <v>0.32750196908926199</v>
      </c>
      <c r="W208">
        <v>631.54999999999995</v>
      </c>
      <c r="X208">
        <v>649</v>
      </c>
      <c r="Y208">
        <v>613.20000000000005</v>
      </c>
      <c r="Z208">
        <v>649</v>
      </c>
      <c r="AA208">
        <v>613.20000000000005</v>
      </c>
      <c r="AB208">
        <v>660.8</v>
      </c>
      <c r="AC208" s="1">
        <f>(Table2[[#This Row],[Close Price]]/Table2[[#This Row],[Day Low]])-1</f>
        <v>4.3543662417859785E-3</v>
      </c>
      <c r="AD208" s="1">
        <f>(Table2[[#This Row],[Day High]]/Table2[[#This Row],[Close Price]])-1</f>
        <v>2.3175153712754248E-2</v>
      </c>
      <c r="AE208" s="1">
        <f>(Table2[[#This Row],[Close Price]]/Table2[[#This Row],[Current Week Low]])-1</f>
        <v>3.4409654272667733E-2</v>
      </c>
      <c r="AF208" s="1">
        <f>(Table2[[#This Row],[Current Week High]]/Table2[[#This Row],[Close Price]])-1</f>
        <v>2.3175153712754248E-2</v>
      </c>
      <c r="AG208" s="1">
        <f>(Table2[[#This Row],[Close Price]]/Table2[[#This Row],[Current Month Low]])-1</f>
        <v>3.4409654272667733E-2</v>
      </c>
      <c r="AH208" s="1">
        <f>(Table2[[#This Row],[Current Month High]]/Table2[[#This Row],[Close Price]])-1</f>
        <v>4.1778338325713316E-2</v>
      </c>
      <c r="AI208">
        <v>41.234431656944601</v>
      </c>
      <c r="AJ208">
        <v>119.21548297909099</v>
      </c>
      <c r="AK208" t="str">
        <f>IF(AND(Table2[[#This Row],[20D EMA]]&gt;Table2[[#This Row],[50D EMA]],Table2[[#This Row],[50D EMA]]&gt;Table2[[#This Row],[200D EMA]]),"Uptrend","Downtrend/NoTrend")</f>
        <v>Downtrend/NoTrend</v>
      </c>
      <c r="AL208">
        <v>-0.08</v>
      </c>
      <c r="AM208" t="s">
        <v>3189</v>
      </c>
      <c r="AN208">
        <v>-4.6399999999999997</v>
      </c>
      <c r="AO208" t="s">
        <v>3189</v>
      </c>
      <c r="AP208">
        <v>0.170860798566631</v>
      </c>
      <c r="AQ208">
        <f>(Table2[[#This Row],[Sharpe Ratio]]-AVERAGE(Table2[Sharpe Ratio]))/_xlfn.STDEV.P(Table2[Sharpe Ratio])</f>
        <v>1.2765610222883756</v>
      </c>
      <c r="AR2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8">
        <f>_xlfn.RANK.AVG(Table2[[#This Row],[1Y Return vs Nifty Z-Score]],Table2[1Y Return vs Nifty Z-Score])</f>
        <v>161</v>
      </c>
      <c r="AT208">
        <f>_xlfn.RANK.AVG(Table2[[#This Row],[6M Return vs Nifty Z-Score]],Table2[6M Return vs Nifty Z-Score])</f>
        <v>510</v>
      </c>
      <c r="AU208">
        <f>_xlfn.RANK.AVG(Table2[[#This Row],[Sharpe Ratio Z-Score]],Table2[Sharpe Ratio Z-Score])</f>
        <v>76</v>
      </c>
      <c r="AV208">
        <f>(Table2[[#This Row],[Rank 1Y]]+Table2[[#This Row],[Rank 6M]]+Table2[[#This Row],[Rank Sharpe]])/3</f>
        <v>249</v>
      </c>
    </row>
    <row r="209" spans="1:48" x14ac:dyDescent="0.3">
      <c r="A209" t="s">
        <v>982</v>
      </c>
      <c r="B209" t="s">
        <v>983</v>
      </c>
      <c r="C209" t="s">
        <v>3143</v>
      </c>
      <c r="D209" t="s">
        <v>984</v>
      </c>
      <c r="E209">
        <v>15041.714208310001</v>
      </c>
      <c r="F209">
        <v>823.05</v>
      </c>
      <c r="G209">
        <v>30.186515579437401</v>
      </c>
      <c r="H209">
        <f>(Table2[[#This Row],[1Y Return vs Nifty]]-AVERAGE(Table2[1Y Return vs Nifty]))/_xlfn.STDEV.P(Table2[1Y Return vs Nifty])</f>
        <v>6.1419280251376739E-2</v>
      </c>
      <c r="I209">
        <v>-1.59668507047416</v>
      </c>
      <c r="J209">
        <f>(Table2[[#This Row],[1M Return vs Nifty]]-AVERAGE(Table2[1M Return vs Nifty]))/_xlfn.STDEV.P(Table2[1M Return vs Nifty])</f>
        <v>-2.2404304929717375E-3</v>
      </c>
      <c r="K209">
        <v>24.861280720938002</v>
      </c>
      <c r="L209">
        <f>(Table2[[#This Row],[6M Return vs Nifty]]-AVERAGE(Table2[6M Return vs Nifty]))/_xlfn.STDEV.P(Table2[6M Return vs Nifty])</f>
        <v>0.50294772128547838</v>
      </c>
      <c r="M209">
        <v>-1.69257357570414</v>
      </c>
      <c r="N209">
        <f>(Table2[[#This Row],[1W Return vs Nifty]]-AVERAGE(Table2[1W Return vs Nifty]))/_xlfn.STDEV.P(Table2[1W Return vs Nifty])</f>
        <v>-0.69516658740346626</v>
      </c>
      <c r="O209">
        <v>829.81</v>
      </c>
      <c r="P209">
        <v>811.391060557983</v>
      </c>
      <c r="Q209">
        <v>705.75027426291604</v>
      </c>
      <c r="R209">
        <v>55.652819509769898</v>
      </c>
      <c r="S209" s="1">
        <f>(Table2[[#This Row],[Close Price]]-Table2[[#This Row],[20D EMA]])/Table2[[#This Row],[20D EMA]]</f>
        <v>-8.146443161687604E-3</v>
      </c>
      <c r="T209" s="1">
        <f>(Table2[[#This Row],[Close Price]]-Table2[[#This Row],[50D EMA]])/Table2[[#This Row],[50D EMA]]</f>
        <v>1.4369075540466588E-2</v>
      </c>
      <c r="U209" s="1">
        <f>(Table2[[#This Row],[Close Price]]-Table2[[#This Row],[200D EMA]])/Table2[[#This Row],[200D EMA]]</f>
        <v>0.16620571045415672</v>
      </c>
      <c r="V209">
        <v>0.95553671733118095</v>
      </c>
      <c r="W209">
        <v>818.25</v>
      </c>
      <c r="X209">
        <v>836.95</v>
      </c>
      <c r="Y209">
        <v>782.25</v>
      </c>
      <c r="Z209">
        <v>852.45</v>
      </c>
      <c r="AA209">
        <v>782.25</v>
      </c>
      <c r="AB209">
        <v>875.5</v>
      </c>
      <c r="AC209" s="1">
        <f>(Table2[[#This Row],[Close Price]]/Table2[[#This Row],[Day Low]])-1</f>
        <v>5.8661778185151725E-3</v>
      </c>
      <c r="AD209" s="1">
        <f>(Table2[[#This Row],[Day High]]/Table2[[#This Row],[Close Price]])-1</f>
        <v>1.6888402891683585E-2</v>
      </c>
      <c r="AE209" s="1">
        <f>(Table2[[#This Row],[Close Price]]/Table2[[#This Row],[Current Week Low]])-1</f>
        <v>5.2157238734419797E-2</v>
      </c>
      <c r="AF209" s="1">
        <f>(Table2[[#This Row],[Current Week High]]/Table2[[#This Row],[Close Price]])-1</f>
        <v>3.5720794605431205E-2</v>
      </c>
      <c r="AG209" s="1">
        <f>(Table2[[#This Row],[Close Price]]/Table2[[#This Row],[Current Month Low]])-1</f>
        <v>5.2157238734419797E-2</v>
      </c>
      <c r="AH209" s="1">
        <f>(Table2[[#This Row],[Current Month High]]/Table2[[#This Row],[Close Price]])-1</f>
        <v>6.372638357329441E-2</v>
      </c>
      <c r="AI209">
        <v>6.3726383573294401</v>
      </c>
      <c r="AJ209">
        <v>81.809145129224603</v>
      </c>
      <c r="AK209" t="str">
        <f>IF(AND(Table2[[#This Row],[20D EMA]]&gt;Table2[[#This Row],[50D EMA]],Table2[[#This Row],[50D EMA]]&gt;Table2[[#This Row],[200D EMA]]),"Uptrend","Downtrend/NoTrend")</f>
        <v>Uptrend</v>
      </c>
      <c r="AL209">
        <v>0.02</v>
      </c>
      <c r="AM209" t="s">
        <v>3188</v>
      </c>
      <c r="AN209">
        <v>-1.3</v>
      </c>
      <c r="AO209" t="s">
        <v>3189</v>
      </c>
      <c r="AP209">
        <v>7.6152599230054005E-2</v>
      </c>
      <c r="AQ209">
        <f>(Table2[[#This Row],[Sharpe Ratio]]-AVERAGE(Table2[Sharpe Ratio]))/_xlfn.STDEV.P(Table2[Sharpe Ratio])</f>
        <v>0.1723052546446901</v>
      </c>
      <c r="AR2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3.9265238285107196E-2</v>
      </c>
      <c r="AS209">
        <f>_xlfn.RANK.AVG(Table2[[#This Row],[1Y Return vs Nifty Z-Score]],Table2[1Y Return vs Nifty Z-Score])</f>
        <v>276</v>
      </c>
      <c r="AT209">
        <f>_xlfn.RANK.AVG(Table2[[#This Row],[6M Return vs Nifty Z-Score]],Table2[6M Return vs Nifty Z-Score])</f>
        <v>175</v>
      </c>
      <c r="AU209">
        <f>_xlfn.RANK.AVG(Table2[[#This Row],[Sharpe Ratio Z-Score]],Table2[Sharpe Ratio Z-Score])</f>
        <v>296</v>
      </c>
      <c r="AV209">
        <f>(Table2[[#This Row],[Rank 1Y]]+Table2[[#This Row],[Rank 6M]]+Table2[[#This Row],[Rank Sharpe]])/3</f>
        <v>249</v>
      </c>
    </row>
    <row r="210" spans="1:48" x14ac:dyDescent="0.3">
      <c r="A210" t="s">
        <v>773</v>
      </c>
      <c r="B210" t="s">
        <v>774</v>
      </c>
      <c r="C210" t="s">
        <v>3129</v>
      </c>
      <c r="D210" t="s">
        <v>398</v>
      </c>
      <c r="E210">
        <v>21026.571897450001</v>
      </c>
      <c r="F210">
        <v>4410.3500000000004</v>
      </c>
      <c r="G210">
        <v>54.807483592653597</v>
      </c>
      <c r="H210">
        <f>(Table2[[#This Row],[1Y Return vs Nifty]]-AVERAGE(Table2[1Y Return vs Nifty]))/_xlfn.STDEV.P(Table2[1Y Return vs Nifty])</f>
        <v>0.47511228858477655</v>
      </c>
      <c r="I210">
        <v>1.71064460698489</v>
      </c>
      <c r="J210">
        <f>(Table2[[#This Row],[1M Return vs Nifty]]-AVERAGE(Table2[1M Return vs Nifty]))/_xlfn.STDEV.P(Table2[1M Return vs Nifty])</f>
        <v>0.35937511268078137</v>
      </c>
      <c r="K210">
        <v>36.8082866762526</v>
      </c>
      <c r="L210">
        <f>(Table2[[#This Row],[6M Return vs Nifty]]-AVERAGE(Table2[6M Return vs Nifty]))/_xlfn.STDEV.P(Table2[6M Return vs Nifty])</f>
        <v>0.8930350392151335</v>
      </c>
      <c r="M210">
        <v>1.5769526738622499</v>
      </c>
      <c r="N210">
        <f>(Table2[[#This Row],[1W Return vs Nifty]]-AVERAGE(Table2[1W Return vs Nifty]))/_xlfn.STDEV.P(Table2[1W Return vs Nifty])</f>
        <v>0.20965368744041757</v>
      </c>
      <c r="O210">
        <v>4399.68</v>
      </c>
      <c r="P210">
        <v>4306.89022690616</v>
      </c>
      <c r="Q210">
        <v>3646.1660848064698</v>
      </c>
      <c r="R210">
        <v>36.627039138160299</v>
      </c>
      <c r="S210" s="1">
        <f>(Table2[[#This Row],[Close Price]]-Table2[[#This Row],[20D EMA]])/Table2[[#This Row],[20D EMA]]</f>
        <v>2.4251763764637593E-3</v>
      </c>
      <c r="T210" s="1">
        <f>(Table2[[#This Row],[Close Price]]-Table2[[#This Row],[50D EMA]])/Table2[[#This Row],[50D EMA]]</f>
        <v>2.4021920142636259E-2</v>
      </c>
      <c r="U210" s="1">
        <f>(Table2[[#This Row],[Close Price]]-Table2[[#This Row],[200D EMA]])/Table2[[#This Row],[200D EMA]]</f>
        <v>0.20958560236130649</v>
      </c>
      <c r="V210">
        <v>0.68458942772092901</v>
      </c>
      <c r="W210">
        <v>4370.05</v>
      </c>
      <c r="X210">
        <v>4440</v>
      </c>
      <c r="Y210">
        <v>4050</v>
      </c>
      <c r="Z210">
        <v>4447.95</v>
      </c>
      <c r="AA210">
        <v>4050</v>
      </c>
      <c r="AB210">
        <v>4599</v>
      </c>
      <c r="AC210" s="1">
        <f>(Table2[[#This Row],[Close Price]]/Table2[[#This Row],[Day Low]])-1</f>
        <v>9.2218624500863822E-3</v>
      </c>
      <c r="AD210" s="1">
        <f>(Table2[[#This Row],[Day High]]/Table2[[#This Row],[Close Price]])-1</f>
        <v>6.722822451732835E-3</v>
      </c>
      <c r="AE210" s="1">
        <f>(Table2[[#This Row],[Close Price]]/Table2[[#This Row],[Current Week Low]])-1</f>
        <v>8.8975308641975337E-2</v>
      </c>
      <c r="AF210" s="1">
        <f>(Table2[[#This Row],[Current Week High]]/Table2[[#This Row],[Close Price]])-1</f>
        <v>8.5254004784198756E-3</v>
      </c>
      <c r="AG210" s="1">
        <f>(Table2[[#This Row],[Close Price]]/Table2[[#This Row],[Current Month Low]])-1</f>
        <v>8.8975308641975337E-2</v>
      </c>
      <c r="AH210" s="1">
        <f>(Table2[[#This Row],[Current Month High]]/Table2[[#This Row],[Close Price]])-1</f>
        <v>4.27743829854772E-2</v>
      </c>
      <c r="AI210">
        <v>11.3290328431983</v>
      </c>
      <c r="AJ210">
        <v>97.773542600896803</v>
      </c>
      <c r="AK210" t="str">
        <f>IF(AND(Table2[[#This Row],[20D EMA]]&gt;Table2[[#This Row],[50D EMA]],Table2[[#This Row],[50D EMA]]&gt;Table2[[#This Row],[200D EMA]]),"Uptrend","Downtrend/NoTrend")</f>
        <v>Uptrend</v>
      </c>
      <c r="AL210">
        <v>0.09</v>
      </c>
      <c r="AM210" t="s">
        <v>3188</v>
      </c>
      <c r="AN210">
        <v>-1.1000000000000001</v>
      </c>
      <c r="AO210" t="s">
        <v>3189</v>
      </c>
      <c r="AP210">
        <v>1.7107827805627002E-2</v>
      </c>
      <c r="AQ210">
        <f>(Table2[[#This Row],[Sharpe Ratio]]-AVERAGE(Table2[Sharpe Ratio]))/_xlfn.STDEV.P(Table2[Sharpe Ratio])</f>
        <v>-0.51613069758912744</v>
      </c>
      <c r="AR2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1.4210454303319815</v>
      </c>
      <c r="AS210">
        <f>_xlfn.RANK.AVG(Table2[[#This Row],[1Y Return vs Nifty Z-Score]],Table2[1Y Return vs Nifty Z-Score])</f>
        <v>178</v>
      </c>
      <c r="AT210">
        <f>_xlfn.RANK.AVG(Table2[[#This Row],[6M Return vs Nifty Z-Score]],Table2[6M Return vs Nifty Z-Score])</f>
        <v>107</v>
      </c>
      <c r="AU210">
        <f>_xlfn.RANK.AVG(Table2[[#This Row],[Sharpe Ratio Z-Score]],Table2[Sharpe Ratio Z-Score])</f>
        <v>467</v>
      </c>
      <c r="AV210">
        <f>(Table2[[#This Row],[Rank 1Y]]+Table2[[#This Row],[Rank 6M]]+Table2[[#This Row],[Rank Sharpe]])/3</f>
        <v>250.66666666666666</v>
      </c>
    </row>
    <row r="211" spans="1:48" x14ac:dyDescent="0.3">
      <c r="A211" t="s">
        <v>1469</v>
      </c>
      <c r="B211" t="s">
        <v>1470</v>
      </c>
      <c r="C211" t="s">
        <v>3147</v>
      </c>
      <c r="D211" t="s">
        <v>161</v>
      </c>
      <c r="E211">
        <v>7119.0616549360002</v>
      </c>
      <c r="F211">
        <v>194.59</v>
      </c>
      <c r="G211">
        <v>173.60812033434601</v>
      </c>
      <c r="H211">
        <f>(Table2[[#This Row],[1Y Return vs Nifty]]-AVERAGE(Table2[1Y Return vs Nifty]))/_xlfn.STDEV.P(Table2[1Y Return vs Nifty])</f>
        <v>2.4712560949214217</v>
      </c>
      <c r="I211">
        <v>1.9381983089655299</v>
      </c>
      <c r="J211">
        <f>(Table2[[#This Row],[1M Return vs Nifty]]-AVERAGE(Table2[1M Return vs Nifty]))/_xlfn.STDEV.P(Table2[1M Return vs Nifty])</f>
        <v>0.38425529203022768</v>
      </c>
      <c r="K211">
        <v>22.5857660472631</v>
      </c>
      <c r="L211">
        <f>(Table2[[#This Row],[6M Return vs Nifty]]-AVERAGE(Table2[6M Return vs Nifty]))/_xlfn.STDEV.P(Table2[6M Return vs Nifty])</f>
        <v>0.42864882001402238</v>
      </c>
      <c r="M211">
        <v>-0.67738057673405105</v>
      </c>
      <c r="N211">
        <f>(Table2[[#This Row],[1W Return vs Nifty]]-AVERAGE(Table2[1W Return vs Nifty]))/_xlfn.STDEV.P(Table2[1W Return vs Nifty])</f>
        <v>-0.41421848109310272</v>
      </c>
      <c r="O211">
        <v>202.08</v>
      </c>
      <c r="P211">
        <v>195.246109497605</v>
      </c>
      <c r="Q211">
        <v>154.02728903898901</v>
      </c>
      <c r="R211">
        <v>30.549548559981901</v>
      </c>
      <c r="S211" s="1">
        <f>(Table2[[#This Row],[Close Price]]-Table2[[#This Row],[20D EMA]])/Table2[[#This Row],[20D EMA]]</f>
        <v>-3.7064528899445809E-2</v>
      </c>
      <c r="T211" s="1">
        <f>(Table2[[#This Row],[Close Price]]-Table2[[#This Row],[50D EMA]])/Table2[[#This Row],[50D EMA]]</f>
        <v>-3.3604229005805091E-3</v>
      </c>
      <c r="U211" s="1">
        <f>(Table2[[#This Row],[Close Price]]-Table2[[#This Row],[200D EMA]])/Table2[[#This Row],[200D EMA]]</f>
        <v>0.26334756142298482</v>
      </c>
      <c r="V211">
        <v>0.46434220403975002</v>
      </c>
      <c r="W211">
        <v>191.1</v>
      </c>
      <c r="X211">
        <v>200.4</v>
      </c>
      <c r="Y211">
        <v>182</v>
      </c>
      <c r="Z211">
        <v>200.4</v>
      </c>
      <c r="AA211">
        <v>182</v>
      </c>
      <c r="AB211">
        <v>212.64</v>
      </c>
      <c r="AC211" s="1">
        <f>(Table2[[#This Row],[Close Price]]/Table2[[#This Row],[Day Low]])-1</f>
        <v>1.8262689691261214E-2</v>
      </c>
      <c r="AD211" s="1">
        <f>(Table2[[#This Row],[Day High]]/Table2[[#This Row],[Close Price]])-1</f>
        <v>2.985764941672242E-2</v>
      </c>
      <c r="AE211" s="1">
        <f>(Table2[[#This Row],[Close Price]]/Table2[[#This Row],[Current Week Low]])-1</f>
        <v>6.9175824175824241E-2</v>
      </c>
      <c r="AF211" s="1">
        <f>(Table2[[#This Row],[Current Week High]]/Table2[[#This Row],[Close Price]])-1</f>
        <v>2.985764941672242E-2</v>
      </c>
      <c r="AG211" s="1">
        <f>(Table2[[#This Row],[Close Price]]/Table2[[#This Row],[Current Month Low]])-1</f>
        <v>6.9175824175824241E-2</v>
      </c>
      <c r="AH211" s="1">
        <f>(Table2[[#This Row],[Current Month High]]/Table2[[#This Row],[Close Price]])-1</f>
        <v>9.275913459067775E-2</v>
      </c>
      <c r="AI211">
        <v>15.4478647412508</v>
      </c>
      <c r="AJ211">
        <v>222.16887417218501</v>
      </c>
      <c r="AK211" t="str">
        <f>IF(AND(Table2[[#This Row],[20D EMA]]&gt;Table2[[#This Row],[50D EMA]],Table2[[#This Row],[50D EMA]]&gt;Table2[[#This Row],[200D EMA]]),"Uptrend","Downtrend/NoTrend")</f>
        <v>Uptrend</v>
      </c>
      <c r="AL211">
        <v>0.2</v>
      </c>
      <c r="AM211" t="s">
        <v>3188</v>
      </c>
      <c r="AN211">
        <v>-8.5399999999999991</v>
      </c>
      <c r="AO211" t="s">
        <v>3189</v>
      </c>
      <c r="AQ211">
        <f>(Table2[[#This Row],[Sharpe Ratio]]-AVERAGE(Table2[Sharpe Ratio]))/_xlfn.STDEV.P(Table2[Sharpe Ratio])</f>
        <v>-0.71560041255099383</v>
      </c>
      <c r="AR2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2.1543413133215754</v>
      </c>
      <c r="AS211">
        <f>_xlfn.RANK.AVG(Table2[[#This Row],[1Y Return vs Nifty Z-Score]],Table2[1Y Return vs Nifty Z-Score])</f>
        <v>21</v>
      </c>
      <c r="AT211">
        <f>_xlfn.RANK.AVG(Table2[[#This Row],[6M Return vs Nifty Z-Score]],Table2[6M Return vs Nifty Z-Score])</f>
        <v>195</v>
      </c>
      <c r="AU211">
        <f>_xlfn.RANK.AVG(Table2[[#This Row],[Sharpe Ratio Z-Score]],Table2[Sharpe Ratio Z-Score])</f>
        <v>539.5</v>
      </c>
      <c r="AV211">
        <f>(Table2[[#This Row],[Rank 1Y]]+Table2[[#This Row],[Rank 6M]]+Table2[[#This Row],[Rank Sharpe]])/3</f>
        <v>251.83333333333334</v>
      </c>
    </row>
    <row r="212" spans="1:48" x14ac:dyDescent="0.3">
      <c r="A212" t="s">
        <v>1809</v>
      </c>
      <c r="B212" t="s">
        <v>1810</v>
      </c>
      <c r="C212" t="s">
        <v>3141</v>
      </c>
      <c r="D212" t="s">
        <v>117</v>
      </c>
      <c r="E212">
        <v>4339.4164565999999</v>
      </c>
      <c r="F212">
        <v>2034.3</v>
      </c>
      <c r="G212">
        <v>35.655358676228502</v>
      </c>
      <c r="H212">
        <f>(Table2[[#This Row],[1Y Return vs Nifty]]-AVERAGE(Table2[1Y Return vs Nifty]))/_xlfn.STDEV.P(Table2[1Y Return vs Nifty])</f>
        <v>0.1533093371979769</v>
      </c>
      <c r="I212">
        <v>-9.0091214489037608</v>
      </c>
      <c r="J212">
        <f>(Table2[[#This Row],[1M Return vs Nifty]]-AVERAGE(Table2[1M Return vs Nifty]))/_xlfn.STDEV.P(Table2[1M Return vs Nifty])</f>
        <v>-0.8126985549113519</v>
      </c>
      <c r="K212">
        <v>-7.37789067481995</v>
      </c>
      <c r="L212">
        <f>(Table2[[#This Row],[6M Return vs Nifty]]-AVERAGE(Table2[6M Return vs Nifty]))/_xlfn.STDEV.P(Table2[6M Return vs Nifty])</f>
        <v>-0.54970864710372691</v>
      </c>
      <c r="M212">
        <v>-2.0054838506438499</v>
      </c>
      <c r="N212">
        <f>(Table2[[#This Row],[1W Return vs Nifty]]-AVERAGE(Table2[1W Return vs Nifty]))/_xlfn.STDEV.P(Table2[1W Return vs Nifty])</f>
        <v>-0.78176248520669467</v>
      </c>
      <c r="O212">
        <v>2153.54</v>
      </c>
      <c r="P212">
        <v>2178.9013538202698</v>
      </c>
      <c r="Q212">
        <v>1940.23534478907</v>
      </c>
      <c r="R212">
        <v>40.175434783563503</v>
      </c>
      <c r="S212" s="1">
        <f>(Table2[[#This Row],[Close Price]]-Table2[[#This Row],[20D EMA]])/Table2[[#This Row],[20D EMA]]</f>
        <v>-5.5369298921775313E-2</v>
      </c>
      <c r="T212" s="1">
        <f>(Table2[[#This Row],[Close Price]]-Table2[[#This Row],[50D EMA]])/Table2[[#This Row],[50D EMA]]</f>
        <v>-6.6364341628747991E-2</v>
      </c>
      <c r="U212" s="1">
        <f>(Table2[[#This Row],[Close Price]]-Table2[[#This Row],[200D EMA]])/Table2[[#This Row],[200D EMA]]</f>
        <v>4.8481054354339692E-2</v>
      </c>
      <c r="V212">
        <v>0.60631598287298105</v>
      </c>
      <c r="W212">
        <v>2003</v>
      </c>
      <c r="X212">
        <v>2050</v>
      </c>
      <c r="Y212">
        <v>1970.15</v>
      </c>
      <c r="Z212">
        <v>2159.9499999999998</v>
      </c>
      <c r="AA212">
        <v>1970.15</v>
      </c>
      <c r="AB212">
        <v>2189.15</v>
      </c>
      <c r="AC212" s="1">
        <f>(Table2[[#This Row],[Close Price]]/Table2[[#This Row],[Day Low]])-1</f>
        <v>1.5626560159760272E-2</v>
      </c>
      <c r="AD212" s="1">
        <f>(Table2[[#This Row],[Day High]]/Table2[[#This Row],[Close Price]])-1</f>
        <v>7.7176424322862314E-3</v>
      </c>
      <c r="AE212" s="1">
        <f>(Table2[[#This Row],[Close Price]]/Table2[[#This Row],[Current Week Low]])-1</f>
        <v>3.2560972514783071E-2</v>
      </c>
      <c r="AF212" s="1">
        <f>(Table2[[#This Row],[Current Week High]]/Table2[[#This Row],[Close Price]])-1</f>
        <v>6.1765717937374065E-2</v>
      </c>
      <c r="AG212" s="1">
        <f>(Table2[[#This Row],[Close Price]]/Table2[[#This Row],[Current Month Low]])-1</f>
        <v>3.2560972514783071E-2</v>
      </c>
      <c r="AH212" s="1">
        <f>(Table2[[#This Row],[Current Month High]]/Table2[[#This Row],[Close Price]])-1</f>
        <v>7.6119549722263313E-2</v>
      </c>
      <c r="AI212">
        <v>20.451752445558601</v>
      </c>
      <c r="AJ212">
        <v>65.390243902438996</v>
      </c>
      <c r="AK212" t="str">
        <f>IF(AND(Table2[[#This Row],[20D EMA]]&gt;Table2[[#This Row],[50D EMA]],Table2[[#This Row],[50D EMA]]&gt;Table2[[#This Row],[200D EMA]]),"Uptrend","Downtrend/NoTrend")</f>
        <v>Downtrend/NoTrend</v>
      </c>
      <c r="AL212">
        <v>-7.0000000000000007E-2</v>
      </c>
      <c r="AM212" t="s">
        <v>3189</v>
      </c>
      <c r="AN212">
        <v>-8.77</v>
      </c>
      <c r="AO212" t="s">
        <v>3189</v>
      </c>
      <c r="AP212">
        <v>0.27730772012163701</v>
      </c>
      <c r="AQ212">
        <f>(Table2[[#This Row],[Sharpe Ratio]]-AVERAGE(Table2[Sharpe Ratio]))/_xlfn.STDEV.P(Table2[Sharpe Ratio])</f>
        <v>2.51768510550842</v>
      </c>
      <c r="AR2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2">
        <f>_xlfn.RANK.AVG(Table2[[#This Row],[1Y Return vs Nifty Z-Score]],Table2[1Y Return vs Nifty Z-Score])</f>
        <v>252</v>
      </c>
      <c r="AT212">
        <f>_xlfn.RANK.AVG(Table2[[#This Row],[6M Return vs Nifty Z-Score]],Table2[6M Return vs Nifty Z-Score])</f>
        <v>509</v>
      </c>
      <c r="AU212">
        <f>_xlfn.RANK.AVG(Table2[[#This Row],[Sharpe Ratio Z-Score]],Table2[Sharpe Ratio Z-Score])</f>
        <v>3</v>
      </c>
      <c r="AV212">
        <f>(Table2[[#This Row],[Rank 1Y]]+Table2[[#This Row],[Rank 6M]]+Table2[[#This Row],[Rank Sharpe]])/3</f>
        <v>254.66666666666666</v>
      </c>
    </row>
    <row r="213" spans="1:48" x14ac:dyDescent="0.3">
      <c r="A213" t="s">
        <v>821</v>
      </c>
      <c r="B213" t="s">
        <v>822</v>
      </c>
      <c r="C213" t="s">
        <v>3131</v>
      </c>
      <c r="D213" t="s">
        <v>37</v>
      </c>
      <c r="E213">
        <v>19814.578430239999</v>
      </c>
      <c r="F213">
        <v>529.65</v>
      </c>
      <c r="G213">
        <v>19.113959366084</v>
      </c>
      <c r="H213">
        <f>(Table2[[#This Row],[1Y Return vs Nifty]]-AVERAGE(Table2[1Y Return vs Nifty]))/_xlfn.STDEV.P(Table2[1Y Return vs Nifty])</f>
        <v>-0.12462698272999842</v>
      </c>
      <c r="I213">
        <v>-1.17031901998188</v>
      </c>
      <c r="J213">
        <f>(Table2[[#This Row],[1M Return vs Nifty]]-AVERAGE(Table2[1M Return vs Nifty]))/_xlfn.STDEV.P(Table2[1M Return vs Nifty])</f>
        <v>4.4377417129061299E-2</v>
      </c>
      <c r="K213">
        <v>9.2829205188078099</v>
      </c>
      <c r="L213">
        <f>(Table2[[#This Row],[6M Return vs Nifty]]-AVERAGE(Table2[6M Return vs Nifty]))/_xlfn.STDEV.P(Table2[6M Return vs Nifty])</f>
        <v>-5.7086543554612929E-3</v>
      </c>
      <c r="M213">
        <v>2.7177212017322101</v>
      </c>
      <c r="N213">
        <f>(Table2[[#This Row],[1W Return vs Nifty]]-AVERAGE(Table2[1W Return vs Nifty]))/_xlfn.STDEV.P(Table2[1W Return vs Nifty])</f>
        <v>0.5253540104023271</v>
      </c>
      <c r="O213">
        <v>542.1</v>
      </c>
      <c r="P213">
        <v>535.17614408983002</v>
      </c>
      <c r="Q213">
        <v>474.35453029886202</v>
      </c>
      <c r="R213">
        <v>44.9589951544108</v>
      </c>
      <c r="S213" s="1">
        <f>(Table2[[#This Row],[Close Price]]-Table2[[#This Row],[20D EMA]])/Table2[[#This Row],[20D EMA]]</f>
        <v>-2.2966242390702905E-2</v>
      </c>
      <c r="T213" s="1">
        <f>(Table2[[#This Row],[Close Price]]-Table2[[#This Row],[50D EMA]])/Table2[[#This Row],[50D EMA]]</f>
        <v>-1.0325841596000718E-2</v>
      </c>
      <c r="U213" s="1">
        <f>(Table2[[#This Row],[Close Price]]-Table2[[#This Row],[200D EMA]])/Table2[[#This Row],[200D EMA]]</f>
        <v>0.1165699201108075</v>
      </c>
      <c r="V213">
        <v>0.52777918152923897</v>
      </c>
      <c r="W213">
        <v>528.1</v>
      </c>
      <c r="X213">
        <v>548.85</v>
      </c>
      <c r="Y213">
        <v>519.9</v>
      </c>
      <c r="Z213">
        <v>548.85</v>
      </c>
      <c r="AA213">
        <v>519.9</v>
      </c>
      <c r="AB213">
        <v>573.20000000000005</v>
      </c>
      <c r="AC213" s="1">
        <f>(Table2[[#This Row],[Close Price]]/Table2[[#This Row],[Day Low]])-1</f>
        <v>2.9350501798901529E-3</v>
      </c>
      <c r="AD213" s="1">
        <f>(Table2[[#This Row],[Day High]]/Table2[[#This Row],[Close Price]])-1</f>
        <v>3.6250354007363539E-2</v>
      </c>
      <c r="AE213" s="1">
        <f>(Table2[[#This Row],[Close Price]]/Table2[[#This Row],[Current Week Low]])-1</f>
        <v>1.8753606462781347E-2</v>
      </c>
      <c r="AF213" s="1">
        <f>(Table2[[#This Row],[Current Week High]]/Table2[[#This Row],[Close Price]])-1</f>
        <v>3.6250354007363539E-2</v>
      </c>
      <c r="AG213" s="1">
        <f>(Table2[[#This Row],[Close Price]]/Table2[[#This Row],[Current Month Low]])-1</f>
        <v>1.8753606462781347E-2</v>
      </c>
      <c r="AH213" s="1">
        <f>(Table2[[#This Row],[Current Month High]]/Table2[[#This Row],[Close Price]])-1</f>
        <v>8.2224110261493566E-2</v>
      </c>
      <c r="AI213">
        <v>12.4988199754555</v>
      </c>
      <c r="AJ213">
        <v>59.054054054053999</v>
      </c>
      <c r="AK213" t="str">
        <f>IF(AND(Table2[[#This Row],[20D EMA]]&gt;Table2[[#This Row],[50D EMA]],Table2[[#This Row],[50D EMA]]&gt;Table2[[#This Row],[200D EMA]]),"Uptrend","Downtrend/NoTrend")</f>
        <v>Uptrend</v>
      </c>
      <c r="AL213">
        <v>0.04</v>
      </c>
      <c r="AM213" t="s">
        <v>3188</v>
      </c>
      <c r="AN213">
        <v>-1.28</v>
      </c>
      <c r="AO213" t="s">
        <v>3189</v>
      </c>
      <c r="AP213">
        <v>0.14351391939583599</v>
      </c>
      <c r="AQ213">
        <f>(Table2[[#This Row],[Sharpe Ratio]]-AVERAGE(Table2[Sharpe Ratio]))/_xlfn.STDEV.P(Table2[Sharpe Ratio])</f>
        <v>0.9577084914310745</v>
      </c>
      <c r="AR2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1.3971042818770032</v>
      </c>
      <c r="AS213">
        <f>_xlfn.RANK.AVG(Table2[[#This Row],[1Y Return vs Nifty Z-Score]],Table2[1Y Return vs Nifty Z-Score])</f>
        <v>340</v>
      </c>
      <c r="AT213">
        <f>_xlfn.RANK.AVG(Table2[[#This Row],[6M Return vs Nifty Z-Score]],Table2[6M Return vs Nifty Z-Score])</f>
        <v>311</v>
      </c>
      <c r="AU213">
        <f>_xlfn.RANK.AVG(Table2[[#This Row],[Sharpe Ratio Z-Score]],Table2[Sharpe Ratio Z-Score])</f>
        <v>117</v>
      </c>
      <c r="AV213">
        <f>(Table2[[#This Row],[Rank 1Y]]+Table2[[#This Row],[Rank 6M]]+Table2[[#This Row],[Rank Sharpe]])/3</f>
        <v>256</v>
      </c>
    </row>
    <row r="214" spans="1:48" x14ac:dyDescent="0.3">
      <c r="A214" t="s">
        <v>805</v>
      </c>
      <c r="B214" t="s">
        <v>806</v>
      </c>
      <c r="C214" t="s">
        <v>3142</v>
      </c>
      <c r="D214" t="s">
        <v>135</v>
      </c>
      <c r="E214">
        <v>20335.44522768</v>
      </c>
      <c r="F214">
        <v>1699.9</v>
      </c>
      <c r="G214">
        <v>116.726401246382</v>
      </c>
      <c r="H214">
        <f>(Table2[[#This Row],[1Y Return vs Nifty]]-AVERAGE(Table2[1Y Return vs Nifty]))/_xlfn.STDEV.P(Table2[1Y Return vs Nifty])</f>
        <v>1.5155028736815506</v>
      </c>
      <c r="I214">
        <v>2.5334353802009</v>
      </c>
      <c r="J214">
        <f>(Table2[[#This Row],[1M Return vs Nifty]]-AVERAGE(Table2[1M Return vs Nifty]))/_xlfn.STDEV.P(Table2[1M Return vs Nifty])</f>
        <v>0.44933709451848214</v>
      </c>
      <c r="K214">
        <v>-1.22426953326247</v>
      </c>
      <c r="L214">
        <f>(Table2[[#This Row],[6M Return vs Nifty]]-AVERAGE(Table2[6M Return vs Nifty]))/_xlfn.STDEV.P(Table2[6M Return vs Nifty])</f>
        <v>-0.34878386514213888</v>
      </c>
      <c r="M214">
        <v>-1.1344223083656999</v>
      </c>
      <c r="N214">
        <f>(Table2[[#This Row],[1W Return vs Nifty]]-AVERAGE(Table2[1W Return vs Nifty]))/_xlfn.STDEV.P(Table2[1W Return vs Nifty])</f>
        <v>-0.54070182872945149</v>
      </c>
      <c r="O214">
        <v>1830.19</v>
      </c>
      <c r="P214">
        <v>1817.5175601051801</v>
      </c>
      <c r="Q214">
        <v>1596.90980717395</v>
      </c>
      <c r="R214">
        <v>32.402830558681302</v>
      </c>
      <c r="S214" s="1">
        <f>(Table2[[#This Row],[Close Price]]-Table2[[#This Row],[20D EMA]])/Table2[[#This Row],[20D EMA]]</f>
        <v>-7.1189330069555593E-2</v>
      </c>
      <c r="T214" s="1">
        <f>(Table2[[#This Row],[Close Price]]-Table2[[#This Row],[50D EMA]])/Table2[[#This Row],[50D EMA]]</f>
        <v>-6.471330054075157E-2</v>
      </c>
      <c r="U214" s="1">
        <f>(Table2[[#This Row],[Close Price]]-Table2[[#This Row],[200D EMA]])/Table2[[#This Row],[200D EMA]]</f>
        <v>6.4493431227848619E-2</v>
      </c>
      <c r="V214">
        <v>0.93855257064596498</v>
      </c>
      <c r="W214">
        <v>1692.15</v>
      </c>
      <c r="X214">
        <v>1769</v>
      </c>
      <c r="Y214">
        <v>1675.55</v>
      </c>
      <c r="Z214">
        <v>1778.65</v>
      </c>
      <c r="AA214">
        <v>1675.55</v>
      </c>
      <c r="AB214">
        <v>1941.9</v>
      </c>
      <c r="AC214" s="1">
        <f>(Table2[[#This Row],[Close Price]]/Table2[[#This Row],[Day Low]])-1</f>
        <v>4.5799722246846475E-3</v>
      </c>
      <c r="AD214" s="1">
        <f>(Table2[[#This Row],[Day High]]/Table2[[#This Row],[Close Price]])-1</f>
        <v>4.0649449967645079E-2</v>
      </c>
      <c r="AE214" s="1">
        <f>(Table2[[#This Row],[Close Price]]/Table2[[#This Row],[Current Week Low]])-1</f>
        <v>1.4532541553519795E-2</v>
      </c>
      <c r="AF214" s="1">
        <f>(Table2[[#This Row],[Current Week High]]/Table2[[#This Row],[Close Price]])-1</f>
        <v>4.6326254485558049E-2</v>
      </c>
      <c r="AG214" s="1">
        <f>(Table2[[#This Row],[Close Price]]/Table2[[#This Row],[Current Month Low]])-1</f>
        <v>1.4532541553519795E-2</v>
      </c>
      <c r="AH214" s="1">
        <f>(Table2[[#This Row],[Current Month High]]/Table2[[#This Row],[Close Price]])-1</f>
        <v>0.14236131537149244</v>
      </c>
      <c r="AI214">
        <v>27.113560413671198</v>
      </c>
      <c r="AJ214">
        <v>158.23892411590401</v>
      </c>
      <c r="AK214" t="str">
        <f>IF(AND(Table2[[#This Row],[20D EMA]]&gt;Table2[[#This Row],[50D EMA]],Table2[[#This Row],[50D EMA]]&gt;Table2[[#This Row],[200D EMA]]),"Uptrend","Downtrend/NoTrend")</f>
        <v>Uptrend</v>
      </c>
      <c r="AL214">
        <v>-0.02</v>
      </c>
      <c r="AM214" t="s">
        <v>3189</v>
      </c>
      <c r="AN214">
        <v>-14.48</v>
      </c>
      <c r="AO214" t="s">
        <v>3189</v>
      </c>
      <c r="AP214">
        <v>8.1311209063450005E-2</v>
      </c>
      <c r="AQ214">
        <f>(Table2[[#This Row],[Sharpe Ratio]]-AVERAGE(Table2[Sharpe Ratio]))/_xlfn.STDEV.P(Table2[Sharpe Ratio])</f>
        <v>0.23245236652575152</v>
      </c>
      <c r="AR2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1.307806640854194</v>
      </c>
      <c r="AS214">
        <f>_xlfn.RANK.AVG(Table2[[#This Row],[1Y Return vs Nifty Z-Score]],Table2[1Y Return vs Nifty Z-Score])</f>
        <v>57</v>
      </c>
      <c r="AT214">
        <f>_xlfn.RANK.AVG(Table2[[#This Row],[6M Return vs Nifty Z-Score]],Table2[6M Return vs Nifty Z-Score])</f>
        <v>432</v>
      </c>
      <c r="AU214">
        <f>_xlfn.RANK.AVG(Table2[[#This Row],[Sharpe Ratio Z-Score]],Table2[Sharpe Ratio Z-Score])</f>
        <v>282</v>
      </c>
      <c r="AV214">
        <f>(Table2[[#This Row],[Rank 1Y]]+Table2[[#This Row],[Rank 6M]]+Table2[[#This Row],[Rank Sharpe]])/3</f>
        <v>257</v>
      </c>
    </row>
    <row r="215" spans="1:48" x14ac:dyDescent="0.3">
      <c r="A215" t="s">
        <v>225</v>
      </c>
      <c r="B215" t="s">
        <v>226</v>
      </c>
      <c r="C215" t="s">
        <v>3129</v>
      </c>
      <c r="D215" t="s">
        <v>227</v>
      </c>
      <c r="E215">
        <v>115393.00644085</v>
      </c>
      <c r="F215">
        <v>10473.4</v>
      </c>
      <c r="G215">
        <v>25.415939501054002</v>
      </c>
      <c r="H215">
        <f>(Table2[[#This Row],[1Y Return vs Nifty]]-AVERAGE(Table2[1Y Return vs Nifty]))/_xlfn.STDEV.P(Table2[1Y Return vs Nifty])</f>
        <v>-1.8738167997221968E-2</v>
      </c>
      <c r="I215">
        <v>-3.5516911649065102</v>
      </c>
      <c r="J215">
        <f>(Table2[[#This Row],[1M Return vs Nifty]]-AVERAGE(Table2[1M Return vs Nifty]))/_xlfn.STDEV.P(Table2[1M Return vs Nifty])</f>
        <v>-0.21599613666414927</v>
      </c>
      <c r="K215">
        <v>17.8311160227892</v>
      </c>
      <c r="L215">
        <f>(Table2[[#This Row],[6M Return vs Nifty]]-AVERAGE(Table2[6M Return vs Nifty]))/_xlfn.STDEV.P(Table2[6M Return vs Nifty])</f>
        <v>0.27340250284648793</v>
      </c>
      <c r="M215">
        <v>1.5091066989589299</v>
      </c>
      <c r="N215">
        <f>(Table2[[#This Row],[1W Return vs Nifty]]-AVERAGE(Table2[1W Return vs Nifty]))/_xlfn.STDEV.P(Table2[1W Return vs Nifty])</f>
        <v>0.19087775203778401</v>
      </c>
      <c r="O215">
        <v>10502.43</v>
      </c>
      <c r="P215">
        <v>10193.107307206101</v>
      </c>
      <c r="Q215">
        <v>9016.9269596829909</v>
      </c>
      <c r="R215">
        <v>38.315761136826801</v>
      </c>
      <c r="S215" s="1">
        <f>(Table2[[#This Row],[Close Price]]-Table2[[#This Row],[20D EMA]])/Table2[[#This Row],[20D EMA]]</f>
        <v>-2.7641222079081368E-3</v>
      </c>
      <c r="T215" s="1">
        <f>(Table2[[#This Row],[Close Price]]-Table2[[#This Row],[50D EMA]])/Table2[[#This Row],[50D EMA]]</f>
        <v>2.749825782720286E-2</v>
      </c>
      <c r="U215" s="1">
        <f>(Table2[[#This Row],[Close Price]]-Table2[[#This Row],[200D EMA]])/Table2[[#This Row],[200D EMA]]</f>
        <v>0.16152654300398306</v>
      </c>
      <c r="V215">
        <v>0.73592161363048902</v>
      </c>
      <c r="W215">
        <v>10315</v>
      </c>
      <c r="X215">
        <v>10591.2</v>
      </c>
      <c r="Y215">
        <v>10160</v>
      </c>
      <c r="Z215">
        <v>10591.2</v>
      </c>
      <c r="AA215">
        <v>10160</v>
      </c>
      <c r="AB215">
        <v>10750</v>
      </c>
      <c r="AC215" s="1">
        <f>(Table2[[#This Row],[Close Price]]/Table2[[#This Row],[Day Low]])-1</f>
        <v>1.5356277266117324E-2</v>
      </c>
      <c r="AD215" s="1">
        <f>(Table2[[#This Row],[Day High]]/Table2[[#This Row],[Close Price]])-1</f>
        <v>1.1247541390570603E-2</v>
      </c>
      <c r="AE215" s="1">
        <f>(Table2[[#This Row],[Close Price]]/Table2[[#This Row],[Current Week Low]])-1</f>
        <v>3.0846456692913415E-2</v>
      </c>
      <c r="AF215" s="1">
        <f>(Table2[[#This Row],[Current Week High]]/Table2[[#This Row],[Close Price]])-1</f>
        <v>1.1247541390570603E-2</v>
      </c>
      <c r="AG215" s="1">
        <f>(Table2[[#This Row],[Close Price]]/Table2[[#This Row],[Current Month Low]])-1</f>
        <v>3.0846456692913415E-2</v>
      </c>
      <c r="AH215" s="1">
        <f>(Table2[[#This Row],[Current Month High]]/Table2[[#This Row],[Close Price]])-1</f>
        <v>2.6409761872935311E-2</v>
      </c>
      <c r="AI215">
        <v>8.3697748582122404</v>
      </c>
      <c r="AJ215">
        <v>58.019885634967302</v>
      </c>
      <c r="AK215" t="str">
        <f>IF(AND(Table2[[#This Row],[20D EMA]]&gt;Table2[[#This Row],[50D EMA]],Table2[[#This Row],[50D EMA]]&gt;Table2[[#This Row],[200D EMA]]),"Uptrend","Downtrend/NoTrend")</f>
        <v>Uptrend</v>
      </c>
      <c r="AL215">
        <v>0.05</v>
      </c>
      <c r="AM215" t="s">
        <v>3188</v>
      </c>
      <c r="AN215">
        <v>-6.18</v>
      </c>
      <c r="AO215" t="s">
        <v>3189</v>
      </c>
      <c r="AP215">
        <v>9.6545534596729002E-2</v>
      </c>
      <c r="AQ215">
        <f>(Table2[[#This Row],[Sharpe Ratio]]-AVERAGE(Table2[Sharpe Ratio]))/_xlfn.STDEV.P(Table2[Sharpe Ratio])</f>
        <v>0.41007787259730233</v>
      </c>
      <c r="AR2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0.63962382282020303</v>
      </c>
      <c r="AS215">
        <f>_xlfn.RANK.AVG(Table2[[#This Row],[1Y Return vs Nifty Z-Score]],Table2[1Y Return vs Nifty Z-Score])</f>
        <v>299</v>
      </c>
      <c r="AT215">
        <f>_xlfn.RANK.AVG(Table2[[#This Row],[6M Return vs Nifty Z-Score]],Table2[6M Return vs Nifty Z-Score])</f>
        <v>235</v>
      </c>
      <c r="AU215">
        <f>_xlfn.RANK.AVG(Table2[[#This Row],[Sharpe Ratio Z-Score]],Table2[Sharpe Ratio Z-Score])</f>
        <v>239</v>
      </c>
      <c r="AV215">
        <f>(Table2[[#This Row],[Rank 1Y]]+Table2[[#This Row],[Rank 6M]]+Table2[[#This Row],[Rank Sharpe]])/3</f>
        <v>257.66666666666669</v>
      </c>
    </row>
    <row r="216" spans="1:48" x14ac:dyDescent="0.3">
      <c r="A216" t="s">
        <v>369</v>
      </c>
      <c r="B216" t="s">
        <v>370</v>
      </c>
      <c r="C216" t="s">
        <v>3129</v>
      </c>
      <c r="D216" t="s">
        <v>43</v>
      </c>
      <c r="E216">
        <v>67465.452000000005</v>
      </c>
      <c r="F216">
        <v>389.55</v>
      </c>
      <c r="G216">
        <v>42.384226887843397</v>
      </c>
      <c r="H216">
        <f>(Table2[[#This Row],[1Y Return vs Nifty]]-AVERAGE(Table2[1Y Return vs Nifty]))/_xlfn.STDEV.P(Table2[1Y Return vs Nifty])</f>
        <v>0.2663709248515454</v>
      </c>
      <c r="I216">
        <v>-5.5315615691840803</v>
      </c>
      <c r="J216">
        <f>(Table2[[#This Row],[1M Return vs Nifty]]-AVERAGE(Table2[1M Return vs Nifty]))/_xlfn.STDEV.P(Table2[1M Return vs Nifty])</f>
        <v>-0.43247044720416239</v>
      </c>
      <c r="K216">
        <v>6.1264984837354497</v>
      </c>
      <c r="L216">
        <f>(Table2[[#This Row],[6M Return vs Nifty]]-AVERAGE(Table2[6M Return vs Nifty]))/_xlfn.STDEV.P(Table2[6M Return vs Nifty])</f>
        <v>-0.10877047675019347</v>
      </c>
      <c r="M216">
        <v>-1.2579979335188201</v>
      </c>
      <c r="N216">
        <f>(Table2[[#This Row],[1W Return vs Nifty]]-AVERAGE(Table2[1W Return vs Nifty]))/_xlfn.STDEV.P(Table2[1W Return vs Nifty])</f>
        <v>-0.57490058493453766</v>
      </c>
      <c r="O216">
        <v>389.51</v>
      </c>
      <c r="P216">
        <v>392.51902213087999</v>
      </c>
      <c r="Q216">
        <v>357.68267394646102</v>
      </c>
      <c r="R216">
        <v>34.483543373256303</v>
      </c>
      <c r="S216" s="1">
        <f>(Table2[[#This Row],[Close Price]]-Table2[[#This Row],[20D EMA]])/Table2[[#This Row],[20D EMA]]</f>
        <v>1.0269312726251049E-4</v>
      </c>
      <c r="T216" s="1">
        <f>(Table2[[#This Row],[Close Price]]-Table2[[#This Row],[50D EMA]])/Table2[[#This Row],[50D EMA]]</f>
        <v>-7.564021011674687E-3</v>
      </c>
      <c r="U216" s="1">
        <f>(Table2[[#This Row],[Close Price]]-Table2[[#This Row],[200D EMA]])/Table2[[#This Row],[200D EMA]]</f>
        <v>8.9093848751278862E-2</v>
      </c>
      <c r="V216">
        <v>0.426947912842773</v>
      </c>
      <c r="W216">
        <v>370.7</v>
      </c>
      <c r="X216">
        <v>390.5</v>
      </c>
      <c r="Y216">
        <v>358.25</v>
      </c>
      <c r="Z216">
        <v>390.5</v>
      </c>
      <c r="AA216">
        <v>358.25</v>
      </c>
      <c r="AB216">
        <v>399.4</v>
      </c>
      <c r="AC216" s="1">
        <f>(Table2[[#This Row],[Close Price]]/Table2[[#This Row],[Day Low]])-1</f>
        <v>5.0849743728082153E-2</v>
      </c>
      <c r="AD216" s="1">
        <f>(Table2[[#This Row],[Day High]]/Table2[[#This Row],[Close Price]])-1</f>
        <v>2.4387113335899713E-3</v>
      </c>
      <c r="AE216" s="1">
        <f>(Table2[[#This Row],[Close Price]]/Table2[[#This Row],[Current Week Low]])-1</f>
        <v>8.7369155617585514E-2</v>
      </c>
      <c r="AF216" s="1">
        <f>(Table2[[#This Row],[Current Week High]]/Table2[[#This Row],[Close Price]])-1</f>
        <v>2.4387113335899713E-3</v>
      </c>
      <c r="AG216" s="1">
        <f>(Table2[[#This Row],[Close Price]]/Table2[[#This Row],[Current Month Low]])-1</f>
        <v>8.7369155617585514E-2</v>
      </c>
      <c r="AH216" s="1">
        <f>(Table2[[#This Row],[Current Month High]]/Table2[[#This Row],[Close Price]])-1</f>
        <v>2.5285585932486088E-2</v>
      </c>
      <c r="AI216">
        <v>20.087280195096898</v>
      </c>
      <c r="AJ216">
        <v>83.317647058823496</v>
      </c>
      <c r="AK216" t="str">
        <f>IF(AND(Table2[[#This Row],[20D EMA]]&gt;Table2[[#This Row],[50D EMA]],Table2[[#This Row],[50D EMA]]&gt;Table2[[#This Row],[200D EMA]]),"Uptrend","Downtrend/NoTrend")</f>
        <v>Downtrend/NoTrend</v>
      </c>
      <c r="AL216">
        <v>0</v>
      </c>
      <c r="AM216" t="s">
        <v>3190</v>
      </c>
      <c r="AN216">
        <v>-1.04</v>
      </c>
      <c r="AO216" t="s">
        <v>3189</v>
      </c>
      <c r="AP216">
        <v>0.110530169557601</v>
      </c>
      <c r="AQ216">
        <f>(Table2[[#This Row],[Sharpe Ratio]]-AVERAGE(Table2[Sharpe Ratio]))/_xlfn.STDEV.P(Table2[Sharpe Ratio])</f>
        <v>0.57313253863581481</v>
      </c>
      <c r="AR2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6">
        <f>_xlfn.RANK.AVG(Table2[[#This Row],[1Y Return vs Nifty Z-Score]],Table2[1Y Return vs Nifty Z-Score])</f>
        <v>222</v>
      </c>
      <c r="AT216">
        <f>_xlfn.RANK.AVG(Table2[[#This Row],[6M Return vs Nifty Z-Score]],Table2[6M Return vs Nifty Z-Score])</f>
        <v>347</v>
      </c>
      <c r="AU216">
        <f>_xlfn.RANK.AVG(Table2[[#This Row],[Sharpe Ratio Z-Score]],Table2[Sharpe Ratio Z-Score])</f>
        <v>204</v>
      </c>
      <c r="AV216">
        <f>(Table2[[#This Row],[Rank 1Y]]+Table2[[#This Row],[Rank 6M]]+Table2[[#This Row],[Rank Sharpe]])/3</f>
        <v>257.66666666666669</v>
      </c>
    </row>
    <row r="217" spans="1:48" x14ac:dyDescent="0.3">
      <c r="A217" t="s">
        <v>333</v>
      </c>
      <c r="B217" t="s">
        <v>334</v>
      </c>
      <c r="C217" t="s">
        <v>3129</v>
      </c>
      <c r="D217" t="s">
        <v>125</v>
      </c>
      <c r="E217">
        <v>77725.583762630005</v>
      </c>
      <c r="F217">
        <v>1655.2</v>
      </c>
      <c r="G217">
        <v>90.592218180740204</v>
      </c>
      <c r="H217">
        <f>(Table2[[#This Row],[1Y Return vs Nifty]]-AVERAGE(Table2[1Y Return vs Nifty]))/_xlfn.STDEV.P(Table2[1Y Return vs Nifty])</f>
        <v>1.0763841190104237</v>
      </c>
      <c r="I217">
        <v>-2.5879510426065702</v>
      </c>
      <c r="J217">
        <f>(Table2[[#This Row],[1M Return vs Nifty]]-AVERAGE(Table2[1M Return vs Nifty]))/_xlfn.STDEV.P(Table2[1M Return vs Nifty])</f>
        <v>-0.11062308898189349</v>
      </c>
      <c r="K217">
        <v>16.694155978578099</v>
      </c>
      <c r="L217">
        <f>(Table2[[#This Row],[6M Return vs Nifty]]-AVERAGE(Table2[6M Return vs Nifty]))/_xlfn.STDEV.P(Table2[6M Return vs Nifty])</f>
        <v>0.23627908498779052</v>
      </c>
      <c r="M217">
        <v>-0.51916035748818501</v>
      </c>
      <c r="N217">
        <f>(Table2[[#This Row],[1W Return vs Nifty]]-AVERAGE(Table2[1W Return vs Nifty]))/_xlfn.STDEV.P(Table2[1W Return vs Nifty])</f>
        <v>-0.37043205720894201</v>
      </c>
      <c r="O217">
        <v>1721.97</v>
      </c>
      <c r="P217">
        <v>1670.27043698846</v>
      </c>
      <c r="Q217">
        <v>1343.92413106346</v>
      </c>
      <c r="R217">
        <v>45.412878854514297</v>
      </c>
      <c r="S217" s="1">
        <f>(Table2[[#This Row],[Close Price]]-Table2[[#This Row],[20D EMA]])/Table2[[#This Row],[20D EMA]]</f>
        <v>-3.8775356132801371E-2</v>
      </c>
      <c r="T217" s="1">
        <f>(Table2[[#This Row],[Close Price]]-Table2[[#This Row],[50D EMA]])/Table2[[#This Row],[50D EMA]]</f>
        <v>-9.0227526361733017E-3</v>
      </c>
      <c r="U217" s="1">
        <f>(Table2[[#This Row],[Close Price]]-Table2[[#This Row],[200D EMA]])/Table2[[#This Row],[200D EMA]]</f>
        <v>0.23161714396051844</v>
      </c>
      <c r="V217">
        <v>2.2526945908931002</v>
      </c>
      <c r="W217">
        <v>1641.25</v>
      </c>
      <c r="X217">
        <v>1688.65</v>
      </c>
      <c r="Y217">
        <v>1641.25</v>
      </c>
      <c r="Z217">
        <v>1747.8</v>
      </c>
      <c r="AA217">
        <v>1595.4</v>
      </c>
      <c r="AB217">
        <v>1779</v>
      </c>
      <c r="AC217" s="1">
        <f>(Table2[[#This Row],[Close Price]]/Table2[[#This Row],[Day Low]])-1</f>
        <v>8.4996191926884901E-3</v>
      </c>
      <c r="AD217" s="1">
        <f>(Table2[[#This Row],[Day High]]/Table2[[#This Row],[Close Price]])-1</f>
        <v>2.0209038182696926E-2</v>
      </c>
      <c r="AE217" s="1">
        <f>(Table2[[#This Row],[Close Price]]/Table2[[#This Row],[Current Week Low]])-1</f>
        <v>8.4996191926884901E-3</v>
      </c>
      <c r="AF217" s="1">
        <f>(Table2[[#This Row],[Current Week High]]/Table2[[#This Row],[Close Price]])-1</f>
        <v>5.5944900918317941E-2</v>
      </c>
      <c r="AG217" s="1">
        <f>(Table2[[#This Row],[Close Price]]/Table2[[#This Row],[Current Month Low]])-1</f>
        <v>3.7482762943462422E-2</v>
      </c>
      <c r="AH217" s="1">
        <f>(Table2[[#This Row],[Current Month High]]/Table2[[#This Row],[Close Price]])-1</f>
        <v>7.4794586756887327E-2</v>
      </c>
      <c r="AI217">
        <v>18.807394876751999</v>
      </c>
      <c r="AJ217">
        <v>150.29487373355499</v>
      </c>
      <c r="AK217" t="str">
        <f>IF(AND(Table2[[#This Row],[20D EMA]]&gt;Table2[[#This Row],[50D EMA]],Table2[[#This Row],[50D EMA]]&gt;Table2[[#This Row],[200D EMA]]),"Uptrend","Downtrend/NoTrend")</f>
        <v>Uptrend</v>
      </c>
      <c r="AL217">
        <v>0.05</v>
      </c>
      <c r="AM217" t="s">
        <v>3188</v>
      </c>
      <c r="AN217">
        <v>-14.3</v>
      </c>
      <c r="AO217" t="s">
        <v>3189</v>
      </c>
      <c r="AP217">
        <v>2.5510031745823E-2</v>
      </c>
      <c r="AQ217">
        <f>(Table2[[#This Row],[Sharpe Ratio]]-AVERAGE(Table2[Sharpe Ratio]))/_xlfn.STDEV.P(Table2[Sharpe Ratio])</f>
        <v>-0.41816471125560178</v>
      </c>
      <c r="AR2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0.41344334655177695</v>
      </c>
      <c r="AS217">
        <f>_xlfn.RANK.AVG(Table2[[#This Row],[1Y Return vs Nifty Z-Score]],Table2[1Y Return vs Nifty Z-Score])</f>
        <v>90</v>
      </c>
      <c r="AT217">
        <f>_xlfn.RANK.AVG(Table2[[#This Row],[6M Return vs Nifty Z-Score]],Table2[6M Return vs Nifty Z-Score])</f>
        <v>246</v>
      </c>
      <c r="AU217">
        <f>_xlfn.RANK.AVG(Table2[[#This Row],[Sharpe Ratio Z-Score]],Table2[Sharpe Ratio Z-Score])</f>
        <v>441</v>
      </c>
      <c r="AV217">
        <f>(Table2[[#This Row],[Rank 1Y]]+Table2[[#This Row],[Rank 6M]]+Table2[[#This Row],[Rank Sharpe]])/3</f>
        <v>259</v>
      </c>
    </row>
    <row r="218" spans="1:48" x14ac:dyDescent="0.3">
      <c r="A218" t="s">
        <v>673</v>
      </c>
      <c r="B218" t="s">
        <v>674</v>
      </c>
      <c r="C218" t="s">
        <v>3132</v>
      </c>
      <c r="D218" t="s">
        <v>48</v>
      </c>
      <c r="E218">
        <v>27478.494999999999</v>
      </c>
      <c r="F218">
        <v>1007.35</v>
      </c>
      <c r="G218">
        <v>23.597934707273399</v>
      </c>
      <c r="H218">
        <f>(Table2[[#This Row],[1Y Return vs Nifty]]-AVERAGE(Table2[1Y Return vs Nifty]))/_xlfn.STDEV.P(Table2[1Y Return vs Nifty])</f>
        <v>-4.9285133977597914E-2</v>
      </c>
      <c r="I218">
        <v>2.9526740295648199</v>
      </c>
      <c r="J218">
        <f>(Table2[[#This Row],[1M Return vs Nifty]]-AVERAGE(Table2[1M Return vs Nifty]))/_xlfn.STDEV.P(Table2[1M Return vs Nifty])</f>
        <v>0.49517564909089418</v>
      </c>
      <c r="K218">
        <v>22.678936312001898</v>
      </c>
      <c r="L218">
        <f>(Table2[[#This Row],[6M Return vs Nifty]]-AVERAGE(Table2[6M Return vs Nifty]))/_xlfn.STDEV.P(Table2[6M Return vs Nifty])</f>
        <v>0.43169096620685876</v>
      </c>
      <c r="M218">
        <v>2.0512430206177799</v>
      </c>
      <c r="N218">
        <f>(Table2[[#This Row],[1W Return vs Nifty]]-AVERAGE(Table2[1W Return vs Nifty]))/_xlfn.STDEV.P(Table2[1W Return vs Nifty])</f>
        <v>0.34091047792009449</v>
      </c>
      <c r="O218">
        <v>995.38</v>
      </c>
      <c r="P218">
        <v>947.85370939209599</v>
      </c>
      <c r="Q218">
        <v>811.68487585735795</v>
      </c>
      <c r="R218">
        <v>61.075570178187597</v>
      </c>
      <c r="S218" s="1">
        <f>(Table2[[#This Row],[Close Price]]-Table2[[#This Row],[20D EMA]])/Table2[[#This Row],[20D EMA]]</f>
        <v>1.2025558078321874E-2</v>
      </c>
      <c r="T218" s="1">
        <f>(Table2[[#This Row],[Close Price]]-Table2[[#This Row],[50D EMA]])/Table2[[#This Row],[50D EMA]]</f>
        <v>6.276948649181513E-2</v>
      </c>
      <c r="U218" s="1">
        <f>(Table2[[#This Row],[Close Price]]-Table2[[#This Row],[200D EMA]])/Table2[[#This Row],[200D EMA]]</f>
        <v>0.24106045333907075</v>
      </c>
      <c r="V218">
        <v>0.79964921221018603</v>
      </c>
      <c r="W218">
        <v>1003.1</v>
      </c>
      <c r="X218">
        <v>1027.5</v>
      </c>
      <c r="Y218">
        <v>968.15</v>
      </c>
      <c r="Z218">
        <v>1027.5</v>
      </c>
      <c r="AA218">
        <v>968.15</v>
      </c>
      <c r="AB218">
        <v>1061</v>
      </c>
      <c r="AC218" s="1">
        <f>(Table2[[#This Row],[Close Price]]/Table2[[#This Row],[Day Low]])-1</f>
        <v>4.2368657162794587E-3</v>
      </c>
      <c r="AD218" s="1">
        <f>(Table2[[#This Row],[Day High]]/Table2[[#This Row],[Close Price]])-1</f>
        <v>2.0002978110885028E-2</v>
      </c>
      <c r="AE218" s="1">
        <f>(Table2[[#This Row],[Close Price]]/Table2[[#This Row],[Current Week Low]])-1</f>
        <v>4.0489593554717818E-2</v>
      </c>
      <c r="AF218" s="1">
        <f>(Table2[[#This Row],[Current Week High]]/Table2[[#This Row],[Close Price]])-1</f>
        <v>2.0002978110885028E-2</v>
      </c>
      <c r="AG218" s="1">
        <f>(Table2[[#This Row],[Close Price]]/Table2[[#This Row],[Current Month Low]])-1</f>
        <v>4.0489593554717818E-2</v>
      </c>
      <c r="AH218" s="1">
        <f>(Table2[[#This Row],[Current Month High]]/Table2[[#This Row],[Close Price]])-1</f>
        <v>5.3258549659998877E-2</v>
      </c>
      <c r="AI218">
        <v>6.0207475058321203</v>
      </c>
      <c r="AJ218">
        <v>83.1378965548586</v>
      </c>
      <c r="AK218" t="str">
        <f>IF(AND(Table2[[#This Row],[20D EMA]]&gt;Table2[[#This Row],[50D EMA]],Table2[[#This Row],[50D EMA]]&gt;Table2[[#This Row],[200D EMA]]),"Uptrend","Downtrend/NoTrend")</f>
        <v>Uptrend</v>
      </c>
      <c r="AL218">
        <v>0.15</v>
      </c>
      <c r="AM218" t="s">
        <v>3188</v>
      </c>
      <c r="AN218">
        <v>7.02</v>
      </c>
      <c r="AO218" t="s">
        <v>3188</v>
      </c>
      <c r="AP218">
        <v>8.6407780696783995E-2</v>
      </c>
      <c r="AQ218">
        <f>(Table2[[#This Row],[Sharpe Ratio]]-AVERAGE(Table2[Sharpe Ratio]))/_xlfn.STDEV.P(Table2[Sharpe Ratio])</f>
        <v>0.29187614039898907</v>
      </c>
      <c r="AR2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1.5103680996392386</v>
      </c>
      <c r="AS218">
        <f>_xlfn.RANK.AVG(Table2[[#This Row],[1Y Return vs Nifty Z-Score]],Table2[1Y Return vs Nifty Z-Score])</f>
        <v>315</v>
      </c>
      <c r="AT218">
        <f>_xlfn.RANK.AVG(Table2[[#This Row],[6M Return vs Nifty Z-Score]],Table2[6M Return vs Nifty Z-Score])</f>
        <v>194</v>
      </c>
      <c r="AU218">
        <f>_xlfn.RANK.AVG(Table2[[#This Row],[Sharpe Ratio Z-Score]],Table2[Sharpe Ratio Z-Score])</f>
        <v>268</v>
      </c>
      <c r="AV218">
        <f>(Table2[[#This Row],[Rank 1Y]]+Table2[[#This Row],[Rank 6M]]+Table2[[#This Row],[Rank Sharpe]])/3</f>
        <v>259</v>
      </c>
    </row>
    <row r="219" spans="1:48" x14ac:dyDescent="0.3">
      <c r="A219" t="s">
        <v>1017</v>
      </c>
      <c r="B219" t="s">
        <v>1018</v>
      </c>
      <c r="C219" t="s">
        <v>3141</v>
      </c>
      <c r="D219" t="s">
        <v>48</v>
      </c>
      <c r="E219">
        <v>13992.771323999999</v>
      </c>
      <c r="F219">
        <v>767.6</v>
      </c>
      <c r="G219">
        <v>5.7200471557160402</v>
      </c>
      <c r="H219">
        <f>(Table2[[#This Row],[1Y Return vs Nifty]]-AVERAGE(Table2[1Y Return vs Nifty]))/_xlfn.STDEV.P(Table2[1Y Return vs Nifty])</f>
        <v>-0.34967775379173172</v>
      </c>
      <c r="I219">
        <v>1.69488632141391</v>
      </c>
      <c r="J219">
        <f>(Table2[[#This Row],[1M Return vs Nifty]]-AVERAGE(Table2[1M Return vs Nifty]))/_xlfn.STDEV.P(Table2[1M Return vs Nifty])</f>
        <v>0.35765213929984674</v>
      </c>
      <c r="K219">
        <v>36.059868904769203</v>
      </c>
      <c r="L219">
        <f>(Table2[[#This Row],[6M Return vs Nifty]]-AVERAGE(Table2[6M Return vs Nifty]))/_xlfn.STDEV.P(Table2[6M Return vs Nifty])</f>
        <v>0.86859809808855981</v>
      </c>
      <c r="M219">
        <v>0.93281599160957096</v>
      </c>
      <c r="N219">
        <f>(Table2[[#This Row],[1W Return vs Nifty]]-AVERAGE(Table2[1W Return vs Nifty]))/_xlfn.STDEV.P(Table2[1W Return vs Nifty])</f>
        <v>3.1393020485933835E-2</v>
      </c>
      <c r="O219">
        <v>756.07</v>
      </c>
      <c r="P219">
        <v>735.97410547795698</v>
      </c>
      <c r="Q219">
        <v>634.27545022209904</v>
      </c>
      <c r="R219">
        <v>49.131375698338999</v>
      </c>
      <c r="S219" s="1">
        <f>(Table2[[#This Row],[Close Price]]-Table2[[#This Row],[20D EMA]])/Table2[[#This Row],[20D EMA]]</f>
        <v>1.5249910722552107E-2</v>
      </c>
      <c r="T219" s="1">
        <f>(Table2[[#This Row],[Close Price]]-Table2[[#This Row],[50D EMA]])/Table2[[#This Row],[50D EMA]]</f>
        <v>4.2971477239004928E-2</v>
      </c>
      <c r="U219" s="1">
        <f>(Table2[[#This Row],[Close Price]]-Table2[[#This Row],[200D EMA]])/Table2[[#This Row],[200D EMA]]</f>
        <v>0.21019976373232768</v>
      </c>
      <c r="V219">
        <v>1.7088967516074101</v>
      </c>
      <c r="W219">
        <v>752.35</v>
      </c>
      <c r="X219">
        <v>774</v>
      </c>
      <c r="Y219">
        <v>710.75</v>
      </c>
      <c r="Z219">
        <v>774</v>
      </c>
      <c r="AA219">
        <v>710.75</v>
      </c>
      <c r="AB219">
        <v>812</v>
      </c>
      <c r="AC219" s="1">
        <f>(Table2[[#This Row],[Close Price]]/Table2[[#This Row],[Day Low]])-1</f>
        <v>2.0269821226822637E-2</v>
      </c>
      <c r="AD219" s="1">
        <f>(Table2[[#This Row],[Day High]]/Table2[[#This Row],[Close Price]])-1</f>
        <v>8.3376758728503919E-3</v>
      </c>
      <c r="AE219" s="1">
        <f>(Table2[[#This Row],[Close Price]]/Table2[[#This Row],[Current Week Low]])-1</f>
        <v>7.9985930355258583E-2</v>
      </c>
      <c r="AF219" s="1">
        <f>(Table2[[#This Row],[Current Week High]]/Table2[[#This Row],[Close Price]])-1</f>
        <v>8.3376758728503919E-3</v>
      </c>
      <c r="AG219" s="1">
        <f>(Table2[[#This Row],[Close Price]]/Table2[[#This Row],[Current Month Low]])-1</f>
        <v>7.9985930355258583E-2</v>
      </c>
      <c r="AH219" s="1">
        <f>(Table2[[#This Row],[Current Month High]]/Table2[[#This Row],[Close Price]])-1</f>
        <v>5.7842626367899941E-2</v>
      </c>
      <c r="AI219">
        <v>7.6993225638353397</v>
      </c>
      <c r="AJ219">
        <v>71.339285714285694</v>
      </c>
      <c r="AK219" t="str">
        <f>IF(AND(Table2[[#This Row],[20D EMA]]&gt;Table2[[#This Row],[50D EMA]],Table2[[#This Row],[50D EMA]]&gt;Table2[[#This Row],[200D EMA]]),"Uptrend","Downtrend/NoTrend")</f>
        <v>Uptrend</v>
      </c>
      <c r="AL219">
        <v>0.09</v>
      </c>
      <c r="AM219" t="s">
        <v>3188</v>
      </c>
      <c r="AN219">
        <v>2.48</v>
      </c>
      <c r="AO219" t="s">
        <v>3188</v>
      </c>
      <c r="AP219">
        <v>9.2341456626020002E-2</v>
      </c>
      <c r="AQ219">
        <f>(Table2[[#This Row],[Sharpe Ratio]]-AVERAGE(Table2[Sharpe Ratio]))/_xlfn.STDEV.P(Table2[Sharpe Ratio])</f>
        <v>0.36106018057804062</v>
      </c>
      <c r="AR2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1.2690256846606494</v>
      </c>
      <c r="AS219">
        <f>_xlfn.RANK.AVG(Table2[[#This Row],[1Y Return vs Nifty Z-Score]],Table2[1Y Return vs Nifty Z-Score])</f>
        <v>413</v>
      </c>
      <c r="AT219">
        <f>_xlfn.RANK.AVG(Table2[[#This Row],[6M Return vs Nifty Z-Score]],Table2[6M Return vs Nifty Z-Score])</f>
        <v>114</v>
      </c>
      <c r="AU219">
        <f>_xlfn.RANK.AVG(Table2[[#This Row],[Sharpe Ratio Z-Score]],Table2[Sharpe Ratio Z-Score])</f>
        <v>250</v>
      </c>
      <c r="AV219">
        <f>(Table2[[#This Row],[Rank 1Y]]+Table2[[#This Row],[Rank 6M]]+Table2[[#This Row],[Rank Sharpe]])/3</f>
        <v>259</v>
      </c>
    </row>
    <row r="220" spans="1:48" x14ac:dyDescent="0.3">
      <c r="A220" t="s">
        <v>754</v>
      </c>
      <c r="B220" t="s">
        <v>755</v>
      </c>
      <c r="C220" t="s">
        <v>3133</v>
      </c>
      <c r="D220" t="s">
        <v>284</v>
      </c>
      <c r="E220">
        <v>21997.637951625002</v>
      </c>
      <c r="F220">
        <v>534.95000000000005</v>
      </c>
      <c r="G220">
        <v>11.938171103949999</v>
      </c>
      <c r="H220">
        <f>(Table2[[#This Row],[1Y Return vs Nifty]]-AVERAGE(Table2[1Y Return vs Nifty]))/_xlfn.STDEV.P(Table2[1Y Return vs Nifty])</f>
        <v>-0.24519792988903069</v>
      </c>
      <c r="I220">
        <v>0.99318812248991994</v>
      </c>
      <c r="J220">
        <f>(Table2[[#This Row],[1M Return vs Nifty]]-AVERAGE(Table2[1M Return vs Nifty]))/_xlfn.STDEV.P(Table2[1M Return vs Nifty])</f>
        <v>0.28093013088401514</v>
      </c>
      <c r="K220">
        <v>23.199627062689199</v>
      </c>
      <c r="L220">
        <f>(Table2[[#This Row],[6M Return vs Nifty]]-AVERAGE(Table2[6M Return vs Nifty]))/_xlfn.STDEV.P(Table2[6M Return vs Nifty])</f>
        <v>0.44869228512861192</v>
      </c>
      <c r="M220">
        <v>3.7089094767587998</v>
      </c>
      <c r="N220">
        <f>(Table2[[#This Row],[1W Return vs Nifty]]-AVERAGE(Table2[1W Return vs Nifty]))/_xlfn.STDEV.P(Table2[1W Return vs Nifty])</f>
        <v>0.79965896438473827</v>
      </c>
      <c r="O220">
        <v>539.24</v>
      </c>
      <c r="P220">
        <v>510.369489915727</v>
      </c>
      <c r="Q220">
        <v>441.93401481157201</v>
      </c>
      <c r="R220">
        <v>54.051980355515198</v>
      </c>
      <c r="S220" s="1">
        <f>(Table2[[#This Row],[Close Price]]-Table2[[#This Row],[20D EMA]])/Table2[[#This Row],[20D EMA]]</f>
        <v>-7.9556412729025368E-3</v>
      </c>
      <c r="T220" s="1">
        <f>(Table2[[#This Row],[Close Price]]-Table2[[#This Row],[50D EMA]])/Table2[[#This Row],[50D EMA]]</f>
        <v>4.8162185573302617E-2</v>
      </c>
      <c r="U220" s="1">
        <f>(Table2[[#This Row],[Close Price]]-Table2[[#This Row],[200D EMA]])/Table2[[#This Row],[200D EMA]]</f>
        <v>0.21047482671839002</v>
      </c>
      <c r="V220">
        <v>0.78162482042188397</v>
      </c>
      <c r="W220">
        <v>533</v>
      </c>
      <c r="X220">
        <v>550</v>
      </c>
      <c r="Y220">
        <v>528.4</v>
      </c>
      <c r="Z220">
        <v>558</v>
      </c>
      <c r="AA220">
        <v>519.70000000000005</v>
      </c>
      <c r="AB220">
        <v>566</v>
      </c>
      <c r="AC220" s="1">
        <f>(Table2[[#This Row],[Close Price]]/Table2[[#This Row],[Day Low]])-1</f>
        <v>3.6585365853658569E-3</v>
      </c>
      <c r="AD220" s="1">
        <f>(Table2[[#This Row],[Day High]]/Table2[[#This Row],[Close Price]])-1</f>
        <v>2.8133470417796014E-2</v>
      </c>
      <c r="AE220" s="1">
        <f>(Table2[[#This Row],[Close Price]]/Table2[[#This Row],[Current Week Low]])-1</f>
        <v>1.2395912187736613E-2</v>
      </c>
      <c r="AF220" s="1">
        <f>(Table2[[#This Row],[Current Week High]]/Table2[[#This Row],[Close Price]])-1</f>
        <v>4.3088139078418353E-2</v>
      </c>
      <c r="AG220" s="1">
        <f>(Table2[[#This Row],[Close Price]]/Table2[[#This Row],[Current Month Low]])-1</f>
        <v>2.9343852222436073E-2</v>
      </c>
      <c r="AH220" s="1">
        <f>(Table2[[#This Row],[Current Month High]]/Table2[[#This Row],[Close Price]])-1</f>
        <v>5.8042807739040914E-2</v>
      </c>
      <c r="AI220">
        <v>8.4213477895130193</v>
      </c>
      <c r="AJ220">
        <v>52.842857142857099</v>
      </c>
      <c r="AK220" t="str">
        <f>IF(AND(Table2[[#This Row],[20D EMA]]&gt;Table2[[#This Row],[50D EMA]],Table2[[#This Row],[50D EMA]]&gt;Table2[[#This Row],[200D EMA]]),"Uptrend","Downtrend/NoTrend")</f>
        <v>Uptrend</v>
      </c>
      <c r="AL220">
        <v>0.1</v>
      </c>
      <c r="AM220" t="s">
        <v>3188</v>
      </c>
      <c r="AN220">
        <v>-2.19</v>
      </c>
      <c r="AO220" t="s">
        <v>3189</v>
      </c>
      <c r="AP220">
        <v>0.107381235967332</v>
      </c>
      <c r="AQ220">
        <f>(Table2[[#This Row],[Sharpe Ratio]]-AVERAGE(Table2[Sharpe Ratio]))/_xlfn.STDEV.P(Table2[Sharpe Ratio])</f>
        <v>0.53641736399054463</v>
      </c>
      <c r="AR2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1.8205008144988792</v>
      </c>
      <c r="AS220">
        <f>_xlfn.RANK.AVG(Table2[[#This Row],[1Y Return vs Nifty Z-Score]],Table2[1Y Return vs Nifty Z-Score])</f>
        <v>377</v>
      </c>
      <c r="AT220">
        <f>_xlfn.RANK.AVG(Table2[[#This Row],[6M Return vs Nifty Z-Score]],Table2[6M Return vs Nifty Z-Score])</f>
        <v>190</v>
      </c>
      <c r="AU220">
        <f>_xlfn.RANK.AVG(Table2[[#This Row],[Sharpe Ratio Z-Score]],Table2[Sharpe Ratio Z-Score])</f>
        <v>211</v>
      </c>
      <c r="AV220">
        <f>(Table2[[#This Row],[Rank 1Y]]+Table2[[#This Row],[Rank 6M]]+Table2[[#This Row],[Rank Sharpe]])/3</f>
        <v>259.33333333333331</v>
      </c>
    </row>
    <row r="221" spans="1:48" x14ac:dyDescent="0.3">
      <c r="A221" t="s">
        <v>1664</v>
      </c>
      <c r="B221" t="s">
        <v>1665</v>
      </c>
      <c r="C221" t="s">
        <v>3135</v>
      </c>
      <c r="D221" t="s">
        <v>190</v>
      </c>
      <c r="E221">
        <v>5340.2975955000002</v>
      </c>
      <c r="F221">
        <v>723</v>
      </c>
      <c r="G221">
        <v>23.223752625375599</v>
      </c>
      <c r="H221">
        <f>(Table2[[#This Row],[1Y Return vs Nifty]]-AVERAGE(Table2[1Y Return vs Nifty]))/_xlfn.STDEV.P(Table2[1Y Return vs Nifty])</f>
        <v>-5.5572316148569535E-2</v>
      </c>
      <c r="I221">
        <v>4.9877144129691802</v>
      </c>
      <c r="J221">
        <f>(Table2[[#This Row],[1M Return vs Nifty]]-AVERAGE(Table2[1M Return vs Nifty]))/_xlfn.STDEV.P(Table2[1M Return vs Nifty])</f>
        <v>0.71768211363865231</v>
      </c>
      <c r="K221">
        <v>6.9535506742942097</v>
      </c>
      <c r="L221">
        <f>(Table2[[#This Row],[6M Return vs Nifty]]-AVERAGE(Table2[6M Return vs Nifty]))/_xlfn.STDEV.P(Table2[6M Return vs Nifty])</f>
        <v>-8.1766006173245712E-2</v>
      </c>
      <c r="M221">
        <v>1.4495809697871</v>
      </c>
      <c r="N221">
        <f>(Table2[[#This Row],[1W Return vs Nifty]]-AVERAGE(Table2[1W Return vs Nifty]))/_xlfn.STDEV.P(Table2[1W Return vs Nifty])</f>
        <v>0.17440439090888019</v>
      </c>
      <c r="O221">
        <v>697.89</v>
      </c>
      <c r="P221">
        <v>685.97830120102003</v>
      </c>
      <c r="Q221">
        <v>629.64460014927897</v>
      </c>
      <c r="R221">
        <v>71.860990962036794</v>
      </c>
      <c r="S221" s="1">
        <f>(Table2[[#This Row],[Close Price]]-Table2[[#This Row],[20D EMA]])/Table2[[#This Row],[20D EMA]]</f>
        <v>3.5979882216395156E-2</v>
      </c>
      <c r="T221" s="1">
        <f>(Table2[[#This Row],[Close Price]]-Table2[[#This Row],[50D EMA]])/Table2[[#This Row],[50D EMA]]</f>
        <v>5.3969198055043258E-2</v>
      </c>
      <c r="U221" s="1">
        <f>(Table2[[#This Row],[Close Price]]-Table2[[#This Row],[200D EMA]])/Table2[[#This Row],[200D EMA]]</f>
        <v>0.14826681564264652</v>
      </c>
      <c r="V221">
        <v>1.30958229543618</v>
      </c>
      <c r="W221">
        <v>716</v>
      </c>
      <c r="X221">
        <v>753</v>
      </c>
      <c r="Y221">
        <v>686</v>
      </c>
      <c r="Z221">
        <v>755</v>
      </c>
      <c r="AA221">
        <v>676.55</v>
      </c>
      <c r="AB221">
        <v>783.9</v>
      </c>
      <c r="AC221" s="1">
        <f>(Table2[[#This Row],[Close Price]]/Table2[[#This Row],[Day Low]])-1</f>
        <v>9.7765363128492488E-3</v>
      </c>
      <c r="AD221" s="1">
        <f>(Table2[[#This Row],[Day High]]/Table2[[#This Row],[Close Price]])-1</f>
        <v>4.1493775933610033E-2</v>
      </c>
      <c r="AE221" s="1">
        <f>(Table2[[#This Row],[Close Price]]/Table2[[#This Row],[Current Week Low]])-1</f>
        <v>5.3935860058309082E-2</v>
      </c>
      <c r="AF221" s="1">
        <f>(Table2[[#This Row],[Current Week High]]/Table2[[#This Row],[Close Price]])-1</f>
        <v>4.4260027662517354E-2</v>
      </c>
      <c r="AG221" s="1">
        <f>(Table2[[#This Row],[Close Price]]/Table2[[#This Row],[Current Month Low]])-1</f>
        <v>6.8657157638016386E-2</v>
      </c>
      <c r="AH221" s="1">
        <f>(Table2[[#This Row],[Current Month High]]/Table2[[#This Row],[Close Price]])-1</f>
        <v>8.4232365145228139E-2</v>
      </c>
      <c r="AI221">
        <v>10.532503457814601</v>
      </c>
      <c r="AJ221">
        <v>76.019476567254998</v>
      </c>
      <c r="AK221" t="str">
        <f>IF(AND(Table2[[#This Row],[20D EMA]]&gt;Table2[[#This Row],[50D EMA]],Table2[[#This Row],[50D EMA]]&gt;Table2[[#This Row],[200D EMA]]),"Uptrend","Downtrend/NoTrend")</f>
        <v>Uptrend</v>
      </c>
      <c r="AL221">
        <v>0.01</v>
      </c>
      <c r="AM221" t="s">
        <v>3188</v>
      </c>
      <c r="AN221">
        <v>4.9800000000000004</v>
      </c>
      <c r="AO221" t="s">
        <v>3188</v>
      </c>
      <c r="AP221">
        <v>0.14005339946838599</v>
      </c>
      <c r="AQ221">
        <f>(Table2[[#This Row],[Sharpe Ratio]]-AVERAGE(Table2[Sharpe Ratio]))/_xlfn.STDEV.P(Table2[Sharpe Ratio])</f>
        <v>0.9173603577351489</v>
      </c>
      <c r="AR2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1.6721085399608662</v>
      </c>
      <c r="AS221">
        <f>_xlfn.RANK.AVG(Table2[[#This Row],[1Y Return vs Nifty Z-Score]],Table2[1Y Return vs Nifty Z-Score])</f>
        <v>316</v>
      </c>
      <c r="AT221">
        <f>_xlfn.RANK.AVG(Table2[[#This Row],[6M Return vs Nifty Z-Score]],Table2[6M Return vs Nifty Z-Score])</f>
        <v>337</v>
      </c>
      <c r="AU221">
        <f>_xlfn.RANK.AVG(Table2[[#This Row],[Sharpe Ratio Z-Score]],Table2[Sharpe Ratio Z-Score])</f>
        <v>125</v>
      </c>
      <c r="AV221">
        <f>(Table2[[#This Row],[Rank 1Y]]+Table2[[#This Row],[Rank 6M]]+Table2[[#This Row],[Rank Sharpe]])/3</f>
        <v>259.33333333333331</v>
      </c>
    </row>
    <row r="222" spans="1:48" x14ac:dyDescent="0.3">
      <c r="A222" t="s">
        <v>752</v>
      </c>
      <c r="B222" t="s">
        <v>753</v>
      </c>
      <c r="C222" t="s">
        <v>3131</v>
      </c>
      <c r="D222" t="s">
        <v>120</v>
      </c>
      <c r="E222">
        <v>22559.434418000001</v>
      </c>
      <c r="F222">
        <v>862.75</v>
      </c>
      <c r="G222">
        <v>55.298314255058699</v>
      </c>
      <c r="H222">
        <f>(Table2[[#This Row],[1Y Return vs Nifty]]-AVERAGE(Table2[1Y Return vs Nifty]))/_xlfn.STDEV.P(Table2[1Y Return vs Nifty])</f>
        <v>0.48335945470771879</v>
      </c>
      <c r="I222">
        <v>1.1389988348403399</v>
      </c>
      <c r="J222">
        <f>(Table2[[#This Row],[1M Return vs Nifty]]-AVERAGE(Table2[1M Return vs Nifty]))/_xlfn.STDEV.P(Table2[1M Return vs Nifty])</f>
        <v>0.29687272659998204</v>
      </c>
      <c r="K222">
        <v>48.628104447385901</v>
      </c>
      <c r="L222">
        <f>(Table2[[#This Row],[6M Return vs Nifty]]-AVERAGE(Table2[6M Return vs Nifty]))/_xlfn.STDEV.P(Table2[6M Return vs Nifty])</f>
        <v>1.2789694758433816</v>
      </c>
      <c r="M222">
        <v>-4.2983811124736304</v>
      </c>
      <c r="N222">
        <f>(Table2[[#This Row],[1W Return vs Nifty]]-AVERAGE(Table2[1W Return vs Nifty]))/_xlfn.STDEV.P(Table2[1W Return vs Nifty])</f>
        <v>-1.4163069948012439</v>
      </c>
      <c r="O222">
        <v>898.91</v>
      </c>
      <c r="P222">
        <v>854.40407591533005</v>
      </c>
      <c r="Q222">
        <v>687.35311064621999</v>
      </c>
      <c r="R222">
        <v>42.247708794333199</v>
      </c>
      <c r="S222" s="1">
        <f>(Table2[[#This Row],[Close Price]]-Table2[[#This Row],[20D EMA]])/Table2[[#This Row],[20D EMA]]</f>
        <v>-4.0226496534691979E-2</v>
      </c>
      <c r="T222" s="1">
        <f>(Table2[[#This Row],[Close Price]]-Table2[[#This Row],[50D EMA]])/Table2[[#This Row],[50D EMA]]</f>
        <v>9.768122975922007E-3</v>
      </c>
      <c r="U222" s="1">
        <f>(Table2[[#This Row],[Close Price]]-Table2[[#This Row],[200D EMA]])/Table2[[#This Row],[200D EMA]]</f>
        <v>0.2551772686223524</v>
      </c>
      <c r="V222">
        <v>0.81213073542207703</v>
      </c>
      <c r="W222">
        <v>853.95</v>
      </c>
      <c r="X222">
        <v>881.35</v>
      </c>
      <c r="Y222">
        <v>833.85</v>
      </c>
      <c r="Z222">
        <v>907.7</v>
      </c>
      <c r="AA222">
        <v>833.85</v>
      </c>
      <c r="AB222">
        <v>965</v>
      </c>
      <c r="AC222" s="1">
        <f>(Table2[[#This Row],[Close Price]]/Table2[[#This Row],[Day Low]])-1</f>
        <v>1.0305052989050933E-2</v>
      </c>
      <c r="AD222" s="1">
        <f>(Table2[[#This Row],[Day High]]/Table2[[#This Row],[Close Price]])-1</f>
        <v>2.1558968414952195E-2</v>
      </c>
      <c r="AE222" s="1">
        <f>(Table2[[#This Row],[Close Price]]/Table2[[#This Row],[Current Week Low]])-1</f>
        <v>3.4658511722731822E-2</v>
      </c>
      <c r="AF222" s="1">
        <f>(Table2[[#This Row],[Current Week High]]/Table2[[#This Row],[Close Price]])-1</f>
        <v>5.2100840336134491E-2</v>
      </c>
      <c r="AG222" s="1">
        <f>(Table2[[#This Row],[Close Price]]/Table2[[#This Row],[Current Month Low]])-1</f>
        <v>3.4658511722731822E-2</v>
      </c>
      <c r="AH222" s="1">
        <f>(Table2[[#This Row],[Current Month High]]/Table2[[#This Row],[Close Price]])-1</f>
        <v>0.1185163720660678</v>
      </c>
      <c r="AI222">
        <v>16.8299043755433</v>
      </c>
      <c r="AJ222">
        <v>91.637050199911101</v>
      </c>
      <c r="AK222" t="str">
        <f>IF(AND(Table2[[#This Row],[20D EMA]]&gt;Table2[[#This Row],[50D EMA]],Table2[[#This Row],[50D EMA]]&gt;Table2[[#This Row],[200D EMA]]),"Uptrend","Downtrend/NoTrend")</f>
        <v>Uptrend</v>
      </c>
      <c r="AL222">
        <v>0.19</v>
      </c>
      <c r="AM222" t="s">
        <v>3188</v>
      </c>
      <c r="AN222">
        <v>-9.49</v>
      </c>
      <c r="AO222" t="s">
        <v>3189</v>
      </c>
      <c r="AQ222">
        <f>(Table2[[#This Row],[Sharpe Ratio]]-AVERAGE(Table2[Sharpe Ratio]))/_xlfn.STDEV.P(Table2[Sharpe Ratio])</f>
        <v>-0.71560041255099383</v>
      </c>
      <c r="AR2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-7.2705750201155217E-2</v>
      </c>
      <c r="AS222">
        <f>_xlfn.RANK.AVG(Table2[[#This Row],[1Y Return vs Nifty Z-Score]],Table2[1Y Return vs Nifty Z-Score])</f>
        <v>175</v>
      </c>
      <c r="AT222">
        <f>_xlfn.RANK.AVG(Table2[[#This Row],[6M Return vs Nifty Z-Score]],Table2[6M Return vs Nifty Z-Score])</f>
        <v>66</v>
      </c>
      <c r="AU222">
        <f>_xlfn.RANK.AVG(Table2[[#This Row],[Sharpe Ratio Z-Score]],Table2[Sharpe Ratio Z-Score])</f>
        <v>539.5</v>
      </c>
      <c r="AV222">
        <f>(Table2[[#This Row],[Rank 1Y]]+Table2[[#This Row],[Rank 6M]]+Table2[[#This Row],[Rank Sharpe]])/3</f>
        <v>260.16666666666669</v>
      </c>
    </row>
    <row r="223" spans="1:48" x14ac:dyDescent="0.3">
      <c r="A223" t="s">
        <v>803</v>
      </c>
      <c r="B223" t="s">
        <v>804</v>
      </c>
      <c r="C223" t="s">
        <v>3130</v>
      </c>
      <c r="D223" t="s">
        <v>728</v>
      </c>
      <c r="E223">
        <v>20375.727386524999</v>
      </c>
      <c r="F223">
        <v>1179.4000000000001</v>
      </c>
      <c r="G223">
        <v>7.7111708281026301</v>
      </c>
      <c r="H223">
        <f>(Table2[[#This Row],[1Y Return vs Nifty]]-AVERAGE(Table2[1Y Return vs Nifty]))/_xlfn.STDEV.P(Table2[1Y Return vs Nifty])</f>
        <v>-0.31622196352583737</v>
      </c>
      <c r="I223">
        <v>-9.6137568803145896</v>
      </c>
      <c r="J223">
        <f>(Table2[[#This Row],[1M Return vs Nifty]]-AVERAGE(Table2[1M Return vs Nifty]))/_xlfn.STDEV.P(Table2[1M Return vs Nifty])</f>
        <v>-0.87880795169809856</v>
      </c>
      <c r="K223">
        <v>36.032961381092797</v>
      </c>
      <c r="L223">
        <f>(Table2[[#This Row],[6M Return vs Nifty]]-AVERAGE(Table2[6M Return vs Nifty]))/_xlfn.STDEV.P(Table2[6M Return vs Nifty])</f>
        <v>0.86771952786081263</v>
      </c>
      <c r="M223">
        <v>5.1155198793444603</v>
      </c>
      <c r="N223">
        <f>(Table2[[#This Row],[1W Return vs Nifty]]-AVERAGE(Table2[1W Return vs Nifty]))/_xlfn.STDEV.P(Table2[1W Return vs Nifty])</f>
        <v>1.1889293093573823</v>
      </c>
      <c r="O223">
        <v>1212.74</v>
      </c>
      <c r="P223">
        <v>1243.2375041600201</v>
      </c>
      <c r="Q223">
        <v>1108.7279563342699</v>
      </c>
      <c r="R223">
        <v>40.538116471340501</v>
      </c>
      <c r="S223" s="1">
        <f>(Table2[[#This Row],[Close Price]]-Table2[[#This Row],[20D EMA]])/Table2[[#This Row],[20D EMA]]</f>
        <v>-2.7491465606807656E-2</v>
      </c>
      <c r="T223" s="1">
        <f>(Table2[[#This Row],[Close Price]]-Table2[[#This Row],[50D EMA]])/Table2[[#This Row],[50D EMA]]</f>
        <v>-5.1347794726600615E-2</v>
      </c>
      <c r="U223" s="1">
        <f>(Table2[[#This Row],[Close Price]]-Table2[[#This Row],[200D EMA]])/Table2[[#This Row],[200D EMA]]</f>
        <v>6.3741554690647004E-2</v>
      </c>
      <c r="V223">
        <v>0.79755674985867997</v>
      </c>
      <c r="W223">
        <v>1171.8</v>
      </c>
      <c r="X223">
        <v>1208.25</v>
      </c>
      <c r="Y223">
        <v>1105.3</v>
      </c>
      <c r="Z223">
        <v>1208.25</v>
      </c>
      <c r="AA223">
        <v>1105.3</v>
      </c>
      <c r="AB223">
        <v>1211</v>
      </c>
      <c r="AC223" s="1">
        <f>(Table2[[#This Row],[Close Price]]/Table2[[#This Row],[Day Low]])-1</f>
        <v>6.4857484212323957E-3</v>
      </c>
      <c r="AD223" s="1">
        <f>(Table2[[#This Row],[Day High]]/Table2[[#This Row],[Close Price]])-1</f>
        <v>2.4461590639307973E-2</v>
      </c>
      <c r="AE223" s="1">
        <f>(Table2[[#This Row],[Close Price]]/Table2[[#This Row],[Current Week Low]])-1</f>
        <v>6.7040622455442067E-2</v>
      </c>
      <c r="AF223" s="1">
        <f>(Table2[[#This Row],[Current Week High]]/Table2[[#This Row],[Close Price]])-1</f>
        <v>2.4461590639307973E-2</v>
      </c>
      <c r="AG223" s="1">
        <f>(Table2[[#This Row],[Close Price]]/Table2[[#This Row],[Current Month Low]])-1</f>
        <v>6.7040622455442067E-2</v>
      </c>
      <c r="AH223" s="1">
        <f>(Table2[[#This Row],[Current Month High]]/Table2[[#This Row],[Close Price]])-1</f>
        <v>2.6793284721044586E-2</v>
      </c>
      <c r="AI223">
        <v>26.7593691707647</v>
      </c>
      <c r="AJ223">
        <v>81.097888675623807</v>
      </c>
      <c r="AK223" t="str">
        <f>IF(AND(Table2[[#This Row],[20D EMA]]&gt;Table2[[#This Row],[50D EMA]],Table2[[#This Row],[50D EMA]]&gt;Table2[[#This Row],[200D EMA]]),"Uptrend","Downtrend/NoTrend")</f>
        <v>Downtrend/NoTrend</v>
      </c>
      <c r="AL223">
        <v>-0.13</v>
      </c>
      <c r="AM223" t="s">
        <v>3189</v>
      </c>
      <c r="AN223">
        <v>-3.34</v>
      </c>
      <c r="AO223" t="s">
        <v>3189</v>
      </c>
      <c r="AP223">
        <v>8.7521183618175E-2</v>
      </c>
      <c r="AQ223">
        <f>(Table2[[#This Row],[Sharpe Ratio]]-AVERAGE(Table2[Sharpe Ratio]))/_xlfn.STDEV.P(Table2[Sharpe Ratio])</f>
        <v>0.30485792662520561</v>
      </c>
      <c r="AR2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3">
        <f>_xlfn.RANK.AVG(Table2[[#This Row],[1Y Return vs Nifty Z-Score]],Table2[1Y Return vs Nifty Z-Score])</f>
        <v>403</v>
      </c>
      <c r="AT223">
        <f>_xlfn.RANK.AVG(Table2[[#This Row],[6M Return vs Nifty Z-Score]],Table2[6M Return vs Nifty Z-Score])</f>
        <v>116</v>
      </c>
      <c r="AU223">
        <f>_xlfn.RANK.AVG(Table2[[#This Row],[Sharpe Ratio Z-Score]],Table2[Sharpe Ratio Z-Score])</f>
        <v>263</v>
      </c>
      <c r="AV223">
        <f>(Table2[[#This Row],[Rank 1Y]]+Table2[[#This Row],[Rank 6M]]+Table2[[#This Row],[Rank Sharpe]])/3</f>
        <v>260.66666666666669</v>
      </c>
    </row>
    <row r="224" spans="1:48" x14ac:dyDescent="0.3">
      <c r="A224" t="s">
        <v>310</v>
      </c>
      <c r="B224" t="s">
        <v>311</v>
      </c>
      <c r="C224" t="s">
        <v>3133</v>
      </c>
      <c r="D224" t="s">
        <v>284</v>
      </c>
      <c r="E224">
        <v>90053.452729654993</v>
      </c>
      <c r="F224">
        <v>962.3</v>
      </c>
      <c r="G224">
        <v>41.208761683813201</v>
      </c>
      <c r="H224">
        <f>(Table2[[#This Row],[1Y Return vs Nifty]]-AVERAGE(Table2[1Y Return vs Nifty]))/_xlfn.STDEV.P(Table2[1Y Return vs Nifty])</f>
        <v>0.24662020927507189</v>
      </c>
      <c r="I224">
        <v>7.0595657509103997</v>
      </c>
      <c r="J224">
        <f>(Table2[[#This Row],[1M Return vs Nifty]]-AVERAGE(Table2[1M Return vs Nifty]))/_xlfn.STDEV.P(Table2[1M Return vs Nifty])</f>
        <v>0.94421340020833167</v>
      </c>
      <c r="K224">
        <v>5.8327884197079696</v>
      </c>
      <c r="L224">
        <f>(Table2[[#This Row],[6M Return vs Nifty]]-AVERAGE(Table2[6M Return vs Nifty]))/_xlfn.STDEV.P(Table2[6M Return vs Nifty])</f>
        <v>-0.11836054237449824</v>
      </c>
      <c r="M224">
        <v>2.32395163771247</v>
      </c>
      <c r="N224">
        <f>(Table2[[#This Row],[1W Return vs Nifty]]-AVERAGE(Table2[1W Return vs Nifty]))/_xlfn.STDEV.P(Table2[1W Return vs Nifty])</f>
        <v>0.41638082653853353</v>
      </c>
      <c r="O224">
        <v>954.3</v>
      </c>
      <c r="P224">
        <v>928.36846765377504</v>
      </c>
      <c r="Q224">
        <v>832.00519568773097</v>
      </c>
      <c r="R224">
        <v>34.253149113260598</v>
      </c>
      <c r="S224" s="1">
        <f>(Table2[[#This Row],[Close Price]]-Table2[[#This Row],[20D EMA]])/Table2[[#This Row],[20D EMA]]</f>
        <v>8.3831080373048313E-3</v>
      </c>
      <c r="T224" s="1">
        <f>(Table2[[#This Row],[Close Price]]-Table2[[#This Row],[50D EMA]])/Table2[[#This Row],[50D EMA]]</f>
        <v>3.6549638994071598E-2</v>
      </c>
      <c r="U224" s="1">
        <f>(Table2[[#This Row],[Close Price]]-Table2[[#This Row],[200D EMA]])/Table2[[#This Row],[200D EMA]]</f>
        <v>0.15660335414680673</v>
      </c>
      <c r="V224">
        <v>1.8370987295600101</v>
      </c>
      <c r="W224">
        <v>957</v>
      </c>
      <c r="X224">
        <v>978.3</v>
      </c>
      <c r="Y224">
        <v>912</v>
      </c>
      <c r="Z224">
        <v>978.3</v>
      </c>
      <c r="AA224">
        <v>907.75</v>
      </c>
      <c r="AB224">
        <v>988.7</v>
      </c>
      <c r="AC224" s="1">
        <f>(Table2[[#This Row],[Close Price]]/Table2[[#This Row],[Day Low]])-1</f>
        <v>5.5381400208986964E-3</v>
      </c>
      <c r="AD224" s="1">
        <f>(Table2[[#This Row],[Day High]]/Table2[[#This Row],[Close Price]])-1</f>
        <v>1.6626831549412913E-2</v>
      </c>
      <c r="AE224" s="1">
        <f>(Table2[[#This Row],[Close Price]]/Table2[[#This Row],[Current Week Low]])-1</f>
        <v>5.5153508771929705E-2</v>
      </c>
      <c r="AF224" s="1">
        <f>(Table2[[#This Row],[Current Week High]]/Table2[[#This Row],[Close Price]])-1</f>
        <v>1.6626831549412913E-2</v>
      </c>
      <c r="AG224" s="1">
        <f>(Table2[[#This Row],[Close Price]]/Table2[[#This Row],[Current Month Low]])-1</f>
        <v>6.0093638116221371E-2</v>
      </c>
      <c r="AH224" s="1">
        <f>(Table2[[#This Row],[Current Month High]]/Table2[[#This Row],[Close Price]])-1</f>
        <v>2.7434272056531261E-2</v>
      </c>
      <c r="AI224">
        <v>16.179985451522299</v>
      </c>
      <c r="AJ224">
        <v>78.650329527522501</v>
      </c>
      <c r="AK224" t="str">
        <f>IF(AND(Table2[[#This Row],[20D EMA]]&gt;Table2[[#This Row],[50D EMA]],Table2[[#This Row],[50D EMA]]&gt;Table2[[#This Row],[200D EMA]]),"Uptrend","Downtrend/NoTrend")</f>
        <v>Uptrend</v>
      </c>
      <c r="AL224">
        <v>-0.1</v>
      </c>
      <c r="AM224" t="s">
        <v>3189</v>
      </c>
      <c r="AN224">
        <v>-9.89</v>
      </c>
      <c r="AO224" t="s">
        <v>3189</v>
      </c>
      <c r="AP224">
        <v>0.110489032990601</v>
      </c>
      <c r="AQ224">
        <f>(Table2[[#This Row],[Sharpe Ratio]]-AVERAGE(Table2[Sharpe Ratio]))/_xlfn.STDEV.P(Table2[Sharpe Ratio])</f>
        <v>0.57265290443635786</v>
      </c>
      <c r="AR2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2.0615067980837964</v>
      </c>
      <c r="AS224">
        <f>_xlfn.RANK.AVG(Table2[[#This Row],[1Y Return vs Nifty Z-Score]],Table2[1Y Return vs Nifty Z-Score])</f>
        <v>226</v>
      </c>
      <c r="AT224">
        <f>_xlfn.RANK.AVG(Table2[[#This Row],[6M Return vs Nifty Z-Score]],Table2[6M Return vs Nifty Z-Score])</f>
        <v>353</v>
      </c>
      <c r="AU224">
        <f>_xlfn.RANK.AVG(Table2[[#This Row],[Sharpe Ratio Z-Score]],Table2[Sharpe Ratio Z-Score])</f>
        <v>205</v>
      </c>
      <c r="AV224">
        <f>(Table2[[#This Row],[Rank 1Y]]+Table2[[#This Row],[Rank 6M]]+Table2[[#This Row],[Rank Sharpe]])/3</f>
        <v>261.33333333333331</v>
      </c>
    </row>
    <row r="225" spans="1:48" x14ac:dyDescent="0.3">
      <c r="A225" t="s">
        <v>480</v>
      </c>
      <c r="B225" t="s">
        <v>481</v>
      </c>
      <c r="C225" t="s">
        <v>3143</v>
      </c>
      <c r="D225" t="s">
        <v>482</v>
      </c>
      <c r="E225">
        <v>44657.320500000002</v>
      </c>
      <c r="F225">
        <v>4364.75</v>
      </c>
      <c r="G225">
        <v>26.2599431934084</v>
      </c>
      <c r="H225">
        <f>(Table2[[#This Row],[1Y Return vs Nifty]]-AVERAGE(Table2[1Y Return vs Nifty]))/_xlfn.STDEV.P(Table2[1Y Return vs Nifty])</f>
        <v>-4.5568236103089542E-3</v>
      </c>
      <c r="I225">
        <v>5.3313408495297896</v>
      </c>
      <c r="J225">
        <f>(Table2[[#This Row],[1M Return vs Nifty]]-AVERAGE(Table2[1M Return vs Nifty]))/_xlfn.STDEV.P(Table2[1M Return vs Nifty])</f>
        <v>0.75525340910176231</v>
      </c>
      <c r="K225">
        <v>23.929853929266802</v>
      </c>
      <c r="L225">
        <f>(Table2[[#This Row],[6M Return vs Nifty]]-AVERAGE(Table2[6M Return vs Nifty]))/_xlfn.STDEV.P(Table2[6M Return vs Nifty])</f>
        <v>0.47253526645203858</v>
      </c>
      <c r="M225">
        <v>0.42034308773462298</v>
      </c>
      <c r="N225">
        <f>(Table2[[#This Row],[1W Return vs Nifty]]-AVERAGE(Table2[1W Return vs Nifty]))/_xlfn.STDEV.P(Table2[1W Return vs Nifty])</f>
        <v>-0.11043054609215064</v>
      </c>
      <c r="O225">
        <v>4130.96</v>
      </c>
      <c r="P225">
        <v>3845.2878210870399</v>
      </c>
      <c r="Q225">
        <v>3458.85057365087</v>
      </c>
      <c r="R225">
        <v>38.820957881604699</v>
      </c>
      <c r="S225" s="1">
        <f>(Table2[[#This Row],[Close Price]]-Table2[[#This Row],[20D EMA]])/Table2[[#This Row],[20D EMA]]</f>
        <v>5.6594593024381731E-2</v>
      </c>
      <c r="T225" s="1">
        <f>(Table2[[#This Row],[Close Price]]-Table2[[#This Row],[50D EMA]])/Table2[[#This Row],[50D EMA]]</f>
        <v>0.13509058439378699</v>
      </c>
      <c r="U225" s="1">
        <f>(Table2[[#This Row],[Close Price]]-Table2[[#This Row],[200D EMA]])/Table2[[#This Row],[200D EMA]]</f>
        <v>0.26190765026109214</v>
      </c>
      <c r="V225">
        <v>0.60510851609807004</v>
      </c>
      <c r="W225">
        <v>4148.05</v>
      </c>
      <c r="X225">
        <v>4439.8999999999996</v>
      </c>
      <c r="Y225">
        <v>3883.05</v>
      </c>
      <c r="Z225">
        <v>4439.8999999999996</v>
      </c>
      <c r="AA225">
        <v>3883.05</v>
      </c>
      <c r="AB225">
        <v>4450</v>
      </c>
      <c r="AC225" s="1">
        <f>(Table2[[#This Row],[Close Price]]/Table2[[#This Row],[Day Low]])-1</f>
        <v>5.224141464061427E-2</v>
      </c>
      <c r="AD225" s="1">
        <f>(Table2[[#This Row],[Day High]]/Table2[[#This Row],[Close Price]])-1</f>
        <v>1.7217480955381115E-2</v>
      </c>
      <c r="AE225" s="1">
        <f>(Table2[[#This Row],[Close Price]]/Table2[[#This Row],[Current Week Low]])-1</f>
        <v>0.12405196945699903</v>
      </c>
      <c r="AF225" s="1">
        <f>(Table2[[#This Row],[Current Week High]]/Table2[[#This Row],[Close Price]])-1</f>
        <v>1.7217480955381115E-2</v>
      </c>
      <c r="AG225" s="1">
        <f>(Table2[[#This Row],[Close Price]]/Table2[[#This Row],[Current Month Low]])-1</f>
        <v>0.12405196945699903</v>
      </c>
      <c r="AH225" s="1">
        <f>(Table2[[#This Row],[Current Month High]]/Table2[[#This Row],[Close Price]])-1</f>
        <v>1.9531473738473082E-2</v>
      </c>
      <c r="AI225">
        <v>3.33925196173892</v>
      </c>
      <c r="AJ225">
        <v>76.282310177705895</v>
      </c>
      <c r="AK225" t="str">
        <f>IF(AND(Table2[[#This Row],[20D EMA]]&gt;Table2[[#This Row],[50D EMA]],Table2[[#This Row],[50D EMA]]&gt;Table2[[#This Row],[200D EMA]]),"Uptrend","Downtrend/NoTrend")</f>
        <v>Uptrend</v>
      </c>
      <c r="AL225">
        <v>0.33</v>
      </c>
      <c r="AM225" t="s">
        <v>3188</v>
      </c>
      <c r="AN225">
        <v>2.93</v>
      </c>
      <c r="AO225" t="s">
        <v>3188</v>
      </c>
      <c r="AP225">
        <v>7.3586621540600999E-2</v>
      </c>
      <c r="AQ225">
        <f>(Table2[[#This Row],[Sharpe Ratio]]-AVERAGE(Table2[Sharpe Ratio]))/_xlfn.STDEV.P(Table2[Sharpe Ratio])</f>
        <v>0.14238708828663557</v>
      </c>
      <c r="AR2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1.2551883941379769</v>
      </c>
      <c r="AS225">
        <f>_xlfn.RANK.AVG(Table2[[#This Row],[1Y Return vs Nifty Z-Score]],Table2[1Y Return vs Nifty Z-Score])</f>
        <v>294</v>
      </c>
      <c r="AT225">
        <f>_xlfn.RANK.AVG(Table2[[#This Row],[6M Return vs Nifty Z-Score]],Table2[6M Return vs Nifty Z-Score])</f>
        <v>184</v>
      </c>
      <c r="AU225">
        <f>_xlfn.RANK.AVG(Table2[[#This Row],[Sharpe Ratio Z-Score]],Table2[Sharpe Ratio Z-Score])</f>
        <v>306</v>
      </c>
      <c r="AV225">
        <f>(Table2[[#This Row],[Rank 1Y]]+Table2[[#This Row],[Rank 6M]]+Table2[[#This Row],[Rank Sharpe]])/3</f>
        <v>261.33333333333331</v>
      </c>
    </row>
    <row r="226" spans="1:48" x14ac:dyDescent="0.3">
      <c r="A226" t="s">
        <v>953</v>
      </c>
      <c r="B226" t="s">
        <v>954</v>
      </c>
      <c r="C226" t="s">
        <v>3143</v>
      </c>
      <c r="D226" t="s">
        <v>482</v>
      </c>
      <c r="E226">
        <v>15584.866424960001</v>
      </c>
      <c r="F226">
        <v>784.25</v>
      </c>
      <c r="G226">
        <v>23.222138700431199</v>
      </c>
      <c r="H226">
        <f>(Table2[[#This Row],[1Y Return vs Nifty]]-AVERAGE(Table2[1Y Return vs Nifty]))/_xlfn.STDEV.P(Table2[1Y Return vs Nifty])</f>
        <v>-5.5599434069567411E-2</v>
      </c>
      <c r="I226">
        <v>-13.0166450598072</v>
      </c>
      <c r="J226">
        <f>(Table2[[#This Row],[1M Return vs Nifty]]-AVERAGE(Table2[1M Return vs Nifty]))/_xlfn.STDEV.P(Table2[1M Return vs Nifty])</f>
        <v>-1.2508716336991501</v>
      </c>
      <c r="K226">
        <v>12.141184958795799</v>
      </c>
      <c r="L226">
        <f>(Table2[[#This Row],[6M Return vs Nifty]]-AVERAGE(Table2[6M Return vs Nifty]))/_xlfn.STDEV.P(Table2[6M Return vs Nifty])</f>
        <v>8.761788398384783E-2</v>
      </c>
      <c r="M226">
        <v>-8.59676586175258</v>
      </c>
      <c r="N226">
        <f>(Table2[[#This Row],[1W Return vs Nifty]]-AVERAGE(Table2[1W Return vs Nifty]))/_xlfn.STDEV.P(Table2[1W Return vs Nifty])</f>
        <v>-2.6058572150336521</v>
      </c>
      <c r="O226">
        <v>840.94</v>
      </c>
      <c r="P226">
        <v>844.47546210928294</v>
      </c>
      <c r="Q226">
        <v>738.086102470931</v>
      </c>
      <c r="R226">
        <v>27.1309002063186</v>
      </c>
      <c r="S226" s="1">
        <f>(Table2[[#This Row],[Close Price]]-Table2[[#This Row],[20D EMA]])/Table2[[#This Row],[20D EMA]]</f>
        <v>-6.7412657264489792E-2</v>
      </c>
      <c r="T226" s="1">
        <f>(Table2[[#This Row],[Close Price]]-Table2[[#This Row],[50D EMA]])/Table2[[#This Row],[50D EMA]]</f>
        <v>-7.1317006605325389E-2</v>
      </c>
      <c r="U226" s="1">
        <f>(Table2[[#This Row],[Close Price]]-Table2[[#This Row],[200D EMA]])/Table2[[#This Row],[200D EMA]]</f>
        <v>6.2545409505101929E-2</v>
      </c>
      <c r="V226">
        <v>0.56031291788543003</v>
      </c>
      <c r="W226">
        <v>763</v>
      </c>
      <c r="X226">
        <v>794.4</v>
      </c>
      <c r="Y226">
        <v>759.5</v>
      </c>
      <c r="Z226">
        <v>830.8</v>
      </c>
      <c r="AA226">
        <v>759.5</v>
      </c>
      <c r="AB226">
        <v>878.45</v>
      </c>
      <c r="AC226" s="1">
        <f>(Table2[[#This Row],[Close Price]]/Table2[[#This Row],[Day Low]])-1</f>
        <v>2.7850589777195234E-2</v>
      </c>
      <c r="AD226" s="1">
        <f>(Table2[[#This Row],[Day High]]/Table2[[#This Row],[Close Price]])-1</f>
        <v>1.2942301562001823E-2</v>
      </c>
      <c r="AE226" s="1">
        <f>(Table2[[#This Row],[Close Price]]/Table2[[#This Row],[Current Week Low]])-1</f>
        <v>3.2587228439763027E-2</v>
      </c>
      <c r="AF226" s="1">
        <f>(Table2[[#This Row],[Current Week High]]/Table2[[#This Row],[Close Price]])-1</f>
        <v>5.9356072680905259E-2</v>
      </c>
      <c r="AG226" s="1">
        <f>(Table2[[#This Row],[Close Price]]/Table2[[#This Row],[Current Month Low]])-1</f>
        <v>3.2587228439763027E-2</v>
      </c>
      <c r="AH226" s="1">
        <f>(Table2[[#This Row],[Current Month High]]/Table2[[#This Row],[Close Price]])-1</f>
        <v>0.12011475932419513</v>
      </c>
      <c r="AI226">
        <v>18.1510997768568</v>
      </c>
      <c r="AJ226">
        <v>53.173828125</v>
      </c>
      <c r="AK226" t="str">
        <f>IF(AND(Table2[[#This Row],[20D EMA]]&gt;Table2[[#This Row],[50D EMA]],Table2[[#This Row],[50D EMA]]&gt;Table2[[#This Row],[200D EMA]]),"Uptrend","Downtrend/NoTrend")</f>
        <v>Downtrend/NoTrend</v>
      </c>
      <c r="AL226">
        <v>-0.12</v>
      </c>
      <c r="AM226" t="s">
        <v>3189</v>
      </c>
      <c r="AN226">
        <v>-11.67</v>
      </c>
      <c r="AO226" t="s">
        <v>3189</v>
      </c>
      <c r="AP226">
        <v>0.114693055429582</v>
      </c>
      <c r="AQ226">
        <f>(Table2[[#This Row],[Sharpe Ratio]]-AVERAGE(Table2[Sharpe Ratio]))/_xlfn.STDEV.P(Table2[Sharpe Ratio])</f>
        <v>0.62166994898020167</v>
      </c>
      <c r="AR2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6">
        <f>_xlfn.RANK.AVG(Table2[[#This Row],[1Y Return vs Nifty Z-Score]],Table2[1Y Return vs Nifty Z-Score])</f>
        <v>317</v>
      </c>
      <c r="AT226">
        <f>_xlfn.RANK.AVG(Table2[[#This Row],[6M Return vs Nifty Z-Score]],Table2[6M Return vs Nifty Z-Score])</f>
        <v>283</v>
      </c>
      <c r="AU226">
        <f>_xlfn.RANK.AVG(Table2[[#This Row],[Sharpe Ratio Z-Score]],Table2[Sharpe Ratio Z-Score])</f>
        <v>187</v>
      </c>
      <c r="AV226">
        <f>(Table2[[#This Row],[Rank 1Y]]+Table2[[#This Row],[Rank 6M]]+Table2[[#This Row],[Rank Sharpe]])/3</f>
        <v>262.33333333333331</v>
      </c>
    </row>
    <row r="227" spans="1:48" x14ac:dyDescent="0.3">
      <c r="A227" t="s">
        <v>181</v>
      </c>
      <c r="B227" t="s">
        <v>182</v>
      </c>
      <c r="C227" t="s">
        <v>3134</v>
      </c>
      <c r="D227" t="s">
        <v>86</v>
      </c>
      <c r="E227">
        <v>149110.51996075499</v>
      </c>
      <c r="F227">
        <v>460.85</v>
      </c>
      <c r="G227">
        <v>56.3085224998526</v>
      </c>
      <c r="H227">
        <f>(Table2[[#This Row],[1Y Return vs Nifty]]-AVERAGE(Table2[1Y Return vs Nifty]))/_xlfn.STDEV.P(Table2[1Y Return vs Nifty])</f>
        <v>0.50033344564128657</v>
      </c>
      <c r="I227">
        <v>9.6358667275169907</v>
      </c>
      <c r="J227">
        <f>(Table2[[#This Row],[1M Return vs Nifty]]-AVERAGE(Table2[1M Return vs Nifty]))/_xlfn.STDEV.P(Table2[1M Return vs Nifty])</f>
        <v>1.2259000078012023</v>
      </c>
      <c r="K227">
        <v>-3.13155193366268</v>
      </c>
      <c r="L227">
        <f>(Table2[[#This Row],[6M Return vs Nifty]]-AVERAGE(Table2[6M Return vs Nifty]))/_xlfn.STDEV.P(Table2[6M Return vs Nifty])</f>
        <v>-0.41105944103867409</v>
      </c>
      <c r="M227">
        <v>0.610310920523223</v>
      </c>
      <c r="N227">
        <f>(Table2[[#This Row],[1W Return vs Nifty]]-AVERAGE(Table2[1W Return vs Nifty]))/_xlfn.STDEV.P(Table2[1W Return vs Nifty])</f>
        <v>-5.785817518732185E-2</v>
      </c>
      <c r="O227">
        <v>456.81</v>
      </c>
      <c r="P227">
        <v>445.532055872076</v>
      </c>
      <c r="Q227">
        <v>403.51239749822003</v>
      </c>
      <c r="R227">
        <v>54.022082226286997</v>
      </c>
      <c r="S227" s="1">
        <f>(Table2[[#This Row],[Close Price]]-Table2[[#This Row],[20D EMA]])/Table2[[#This Row],[20D EMA]]</f>
        <v>8.8439394934437081E-3</v>
      </c>
      <c r="T227" s="1">
        <f>(Table2[[#This Row],[Close Price]]-Table2[[#This Row],[50D EMA]])/Table2[[#This Row],[50D EMA]]</f>
        <v>3.438123907367556E-2</v>
      </c>
      <c r="U227" s="1">
        <f>(Table2[[#This Row],[Close Price]]-Table2[[#This Row],[200D EMA]])/Table2[[#This Row],[200D EMA]]</f>
        <v>0.14209625988513258</v>
      </c>
      <c r="V227">
        <v>1.2163952937614599</v>
      </c>
      <c r="W227">
        <v>452.6</v>
      </c>
      <c r="X227">
        <v>470.4</v>
      </c>
      <c r="Y227">
        <v>438.7</v>
      </c>
      <c r="Z227">
        <v>470.4</v>
      </c>
      <c r="AA227">
        <v>438.7</v>
      </c>
      <c r="AB227">
        <v>491.2</v>
      </c>
      <c r="AC227" s="1">
        <f>(Table2[[#This Row],[Close Price]]/Table2[[#This Row],[Day Low]])-1</f>
        <v>1.8228015908086537E-2</v>
      </c>
      <c r="AD227" s="1">
        <f>(Table2[[#This Row],[Day High]]/Table2[[#This Row],[Close Price]])-1</f>
        <v>2.072257784528575E-2</v>
      </c>
      <c r="AE227" s="1">
        <f>(Table2[[#This Row],[Close Price]]/Table2[[#This Row],[Current Week Low]])-1</f>
        <v>5.049008434009572E-2</v>
      </c>
      <c r="AF227" s="1">
        <f>(Table2[[#This Row],[Current Week High]]/Table2[[#This Row],[Close Price]])-1</f>
        <v>2.072257784528575E-2</v>
      </c>
      <c r="AG227" s="1">
        <f>(Table2[[#This Row],[Close Price]]/Table2[[#This Row],[Current Month Low]])-1</f>
        <v>5.049008434009572E-2</v>
      </c>
      <c r="AH227" s="1">
        <f>(Table2[[#This Row],[Current Month High]]/Table2[[#This Row],[Close Price]])-1</f>
        <v>6.5856569382662489E-2</v>
      </c>
      <c r="AI227">
        <v>7.3776716936096296</v>
      </c>
      <c r="AJ227">
        <v>99.675043327556295</v>
      </c>
      <c r="AK227" t="str">
        <f>IF(AND(Table2[[#This Row],[20D EMA]]&gt;Table2[[#This Row],[50D EMA]],Table2[[#This Row],[50D EMA]]&gt;Table2[[#This Row],[200D EMA]]),"Uptrend","Downtrend/NoTrend")</f>
        <v>Uptrend</v>
      </c>
      <c r="AL227">
        <v>0.1</v>
      </c>
      <c r="AM227" t="s">
        <v>3188</v>
      </c>
      <c r="AN227">
        <v>3.76</v>
      </c>
      <c r="AO227" t="s">
        <v>3188</v>
      </c>
      <c r="AP227">
        <v>0.12734313151321799</v>
      </c>
      <c r="AQ227">
        <f>(Table2[[#This Row],[Sharpe Ratio]]-AVERAGE(Table2[Sharpe Ratio]))/_xlfn.STDEV.P(Table2[Sharpe Ratio])</f>
        <v>0.76916424804129269</v>
      </c>
      <c r="AR2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2.026480085257786</v>
      </c>
      <c r="AS227">
        <f>_xlfn.RANK.AVG(Table2[[#This Row],[1Y Return vs Nifty Z-Score]],Table2[1Y Return vs Nifty Z-Score])</f>
        <v>170</v>
      </c>
      <c r="AT227">
        <f>_xlfn.RANK.AVG(Table2[[#This Row],[6M Return vs Nifty Z-Score]],Table2[6M Return vs Nifty Z-Score])</f>
        <v>461</v>
      </c>
      <c r="AU227">
        <f>_xlfn.RANK.AVG(Table2[[#This Row],[Sharpe Ratio Z-Score]],Table2[Sharpe Ratio Z-Score])</f>
        <v>158</v>
      </c>
      <c r="AV227">
        <f>(Table2[[#This Row],[Rank 1Y]]+Table2[[#This Row],[Rank 6M]]+Table2[[#This Row],[Rank Sharpe]])/3</f>
        <v>263</v>
      </c>
    </row>
    <row r="228" spans="1:48" x14ac:dyDescent="0.3">
      <c r="A228" t="s">
        <v>453</v>
      </c>
      <c r="B228" t="s">
        <v>454</v>
      </c>
      <c r="C228" t="s">
        <v>3143</v>
      </c>
      <c r="D228" t="s">
        <v>406</v>
      </c>
      <c r="E228">
        <v>47711.160762809901</v>
      </c>
      <c r="F228">
        <v>1610.55</v>
      </c>
      <c r="G228">
        <v>10.5700715532089</v>
      </c>
      <c r="H228">
        <f>(Table2[[#This Row],[1Y Return vs Nifty]]-AVERAGE(Table2[1Y Return vs Nifty]))/_xlfn.STDEV.P(Table2[1Y Return vs Nifty])</f>
        <v>-0.26818537776442908</v>
      </c>
      <c r="I228">
        <v>-6.35760137013117</v>
      </c>
      <c r="J228">
        <f>(Table2[[#This Row],[1M Return vs Nifty]]-AVERAGE(Table2[1M Return vs Nifty]))/_xlfn.STDEV.P(Table2[1M Return vs Nifty])</f>
        <v>-0.52278766998919546</v>
      </c>
      <c r="K228">
        <v>29.973132832987702</v>
      </c>
      <c r="L228">
        <f>(Table2[[#This Row],[6M Return vs Nifty]]-AVERAGE(Table2[6M Return vs Nifty]))/_xlfn.STDEV.P(Table2[6M Return vs Nifty])</f>
        <v>0.66985721203997606</v>
      </c>
      <c r="M228">
        <v>-5.7363475881631301</v>
      </c>
      <c r="N228">
        <f>(Table2[[#This Row],[1W Return vs Nifty]]-AVERAGE(Table2[1W Return vs Nifty]))/_xlfn.STDEV.P(Table2[1W Return vs Nifty])</f>
        <v>-1.8142549305066746</v>
      </c>
      <c r="O228">
        <v>1654.77</v>
      </c>
      <c r="P228">
        <v>1653.33843610247</v>
      </c>
      <c r="Q228">
        <v>1430.99828647662</v>
      </c>
      <c r="R228">
        <v>36.074309008718103</v>
      </c>
      <c r="S228" s="1">
        <f>(Table2[[#This Row],[Close Price]]-Table2[[#This Row],[20D EMA]])/Table2[[#This Row],[20D EMA]]</f>
        <v>-2.6722746967856578E-2</v>
      </c>
      <c r="T228" s="1">
        <f>(Table2[[#This Row],[Close Price]]-Table2[[#This Row],[50D EMA]])/Table2[[#This Row],[50D EMA]]</f>
        <v>-2.5880022606465408E-2</v>
      </c>
      <c r="U228" s="1">
        <f>(Table2[[#This Row],[Close Price]]-Table2[[#This Row],[200D EMA]])/Table2[[#This Row],[200D EMA]]</f>
        <v>0.12547304578922253</v>
      </c>
      <c r="V228">
        <v>1.0131722581566101</v>
      </c>
      <c r="W228">
        <v>1566.65</v>
      </c>
      <c r="X228">
        <v>1642.35</v>
      </c>
      <c r="Y228">
        <v>1545.65</v>
      </c>
      <c r="Z228">
        <v>1642.35</v>
      </c>
      <c r="AA228">
        <v>1545.65</v>
      </c>
      <c r="AB228">
        <v>1739.4</v>
      </c>
      <c r="AC228" s="1">
        <f>(Table2[[#This Row],[Close Price]]/Table2[[#This Row],[Day Low]])-1</f>
        <v>2.8021574697603135E-2</v>
      </c>
      <c r="AD228" s="1">
        <f>(Table2[[#This Row],[Day High]]/Table2[[#This Row],[Close Price]])-1</f>
        <v>1.9744807674396903E-2</v>
      </c>
      <c r="AE228" s="1">
        <f>(Table2[[#This Row],[Close Price]]/Table2[[#This Row],[Current Week Low]])-1</f>
        <v>4.1988807297900443E-2</v>
      </c>
      <c r="AF228" s="1">
        <f>(Table2[[#This Row],[Current Week High]]/Table2[[#This Row],[Close Price]])-1</f>
        <v>1.9744807674396903E-2</v>
      </c>
      <c r="AG228" s="1">
        <f>(Table2[[#This Row],[Close Price]]/Table2[[#This Row],[Current Month Low]])-1</f>
        <v>4.1988807297900443E-2</v>
      </c>
      <c r="AH228" s="1">
        <f>(Table2[[#This Row],[Current Month High]]/Table2[[#This Row],[Close Price]])-1</f>
        <v>8.0003725435410455E-2</v>
      </c>
      <c r="AI228">
        <v>11.080065816025501</v>
      </c>
      <c r="AJ228">
        <v>58.044256905941801</v>
      </c>
      <c r="AK228" t="str">
        <f>IF(AND(Table2[[#This Row],[20D EMA]]&gt;Table2[[#This Row],[50D EMA]],Table2[[#This Row],[50D EMA]]&gt;Table2[[#This Row],[200D EMA]]),"Uptrend","Downtrend/NoTrend")</f>
        <v>Uptrend</v>
      </c>
      <c r="AL228">
        <v>-0.01</v>
      </c>
      <c r="AM228" t="s">
        <v>3189</v>
      </c>
      <c r="AN228">
        <v>-2.93</v>
      </c>
      <c r="AO228" t="s">
        <v>3189</v>
      </c>
      <c r="AP228">
        <v>8.6050291714987001E-2</v>
      </c>
      <c r="AQ228">
        <f>(Table2[[#This Row],[Sharpe Ratio]]-AVERAGE(Table2[Sharpe Ratio]))/_xlfn.STDEV.P(Table2[Sharpe Ratio])</f>
        <v>0.28770797678925247</v>
      </c>
      <c r="AR2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-1.6476627894310707</v>
      </c>
      <c r="AS228">
        <f>_xlfn.RANK.AVG(Table2[[#This Row],[1Y Return vs Nifty Z-Score]],Table2[1Y Return vs Nifty Z-Score])</f>
        <v>385</v>
      </c>
      <c r="AT228">
        <f>_xlfn.RANK.AVG(Table2[[#This Row],[6M Return vs Nifty Z-Score]],Table2[6M Return vs Nifty Z-Score])</f>
        <v>135</v>
      </c>
      <c r="AU228">
        <f>_xlfn.RANK.AVG(Table2[[#This Row],[Sharpe Ratio Z-Score]],Table2[Sharpe Ratio Z-Score])</f>
        <v>269</v>
      </c>
      <c r="AV228">
        <f>(Table2[[#This Row],[Rank 1Y]]+Table2[[#This Row],[Rank 6M]]+Table2[[#This Row],[Rank Sharpe]])/3</f>
        <v>263</v>
      </c>
    </row>
    <row r="229" spans="1:48" x14ac:dyDescent="0.3">
      <c r="A229" t="s">
        <v>1030</v>
      </c>
      <c r="B229" t="s">
        <v>1031</v>
      </c>
      <c r="C229" t="s">
        <v>3133</v>
      </c>
      <c r="D229" t="s">
        <v>51</v>
      </c>
      <c r="E229">
        <v>13808.9575941</v>
      </c>
      <c r="F229">
        <v>573.65</v>
      </c>
      <c r="G229">
        <v>33.1967405999088</v>
      </c>
      <c r="H229">
        <f>(Table2[[#This Row],[1Y Return vs Nifty]]-AVERAGE(Table2[1Y Return vs Nifty]))/_xlfn.STDEV.P(Table2[1Y Return vs Nifty])</f>
        <v>0.11199848752750083</v>
      </c>
      <c r="I229">
        <v>-17.215836521580801</v>
      </c>
      <c r="J229">
        <f>(Table2[[#This Row],[1M Return vs Nifty]]-AVERAGE(Table2[1M Return vs Nifty]))/_xlfn.STDEV.P(Table2[1M Return vs Nifty])</f>
        <v>-1.7100012184179232</v>
      </c>
      <c r="K229">
        <v>24.566218722160201</v>
      </c>
      <c r="L229">
        <f>(Table2[[#This Row],[6M Return vs Nifty]]-AVERAGE(Table2[6M Return vs Nifty]))/_xlfn.STDEV.P(Table2[6M Return vs Nifty])</f>
        <v>0.49331351300294268</v>
      </c>
      <c r="M229">
        <v>0.52591006504703597</v>
      </c>
      <c r="N229">
        <f>(Table2[[#This Row],[1W Return vs Nifty]]-AVERAGE(Table2[1W Return vs Nifty]))/_xlfn.STDEV.P(Table2[1W Return vs Nifty])</f>
        <v>-8.1215566876454329E-2</v>
      </c>
      <c r="O229">
        <v>578.76</v>
      </c>
      <c r="P229">
        <v>589.88644019956996</v>
      </c>
      <c r="Q229">
        <v>505.284788215731</v>
      </c>
      <c r="R229">
        <v>46.690856147068899</v>
      </c>
      <c r="S229" s="1">
        <f>(Table2[[#This Row],[Close Price]]-Table2[[#This Row],[20D EMA]])/Table2[[#This Row],[20D EMA]]</f>
        <v>-8.82922109337206E-3</v>
      </c>
      <c r="T229" s="1">
        <f>(Table2[[#This Row],[Close Price]]-Table2[[#This Row],[50D EMA]])/Table2[[#This Row],[50D EMA]]</f>
        <v>-2.7524687962104846E-2</v>
      </c>
      <c r="U229" s="1">
        <f>(Table2[[#This Row],[Close Price]]-Table2[[#This Row],[200D EMA]])/Table2[[#This Row],[200D EMA]]</f>
        <v>0.13530035611339342</v>
      </c>
      <c r="V229">
        <v>1.48702030024859</v>
      </c>
      <c r="W229">
        <v>555.25</v>
      </c>
      <c r="X229">
        <v>574.95000000000005</v>
      </c>
      <c r="Y229">
        <v>537.95000000000005</v>
      </c>
      <c r="Z229">
        <v>574.95000000000005</v>
      </c>
      <c r="AA229">
        <v>537.95000000000005</v>
      </c>
      <c r="AB229">
        <v>607.5</v>
      </c>
      <c r="AC229" s="1">
        <f>(Table2[[#This Row],[Close Price]]/Table2[[#This Row],[Day Low]])-1</f>
        <v>3.3138226024313377E-2</v>
      </c>
      <c r="AD229" s="1">
        <f>(Table2[[#This Row],[Day High]]/Table2[[#This Row],[Close Price]])-1</f>
        <v>2.2661901856533273E-3</v>
      </c>
      <c r="AE229" s="1">
        <f>(Table2[[#This Row],[Close Price]]/Table2[[#This Row],[Current Week Low]])-1</f>
        <v>6.6363044892647993E-2</v>
      </c>
      <c r="AF229" s="1">
        <f>(Table2[[#This Row],[Current Week High]]/Table2[[#This Row],[Close Price]])-1</f>
        <v>2.2661901856533273E-3</v>
      </c>
      <c r="AG229" s="1">
        <f>(Table2[[#This Row],[Close Price]]/Table2[[#This Row],[Current Month Low]])-1</f>
        <v>6.6363044892647993E-2</v>
      </c>
      <c r="AH229" s="1">
        <f>(Table2[[#This Row],[Current Month High]]/Table2[[#This Row],[Close Price]])-1</f>
        <v>5.9008105987971904E-2</v>
      </c>
      <c r="AI229">
        <v>25.686394142769899</v>
      </c>
      <c r="AJ229">
        <v>79.855776767518407</v>
      </c>
      <c r="AK229" t="str">
        <f>IF(AND(Table2[[#This Row],[20D EMA]]&gt;Table2[[#This Row],[50D EMA]],Table2[[#This Row],[50D EMA]]&gt;Table2[[#This Row],[200D EMA]]),"Uptrend","Downtrend/NoTrend")</f>
        <v>Downtrend/NoTrend</v>
      </c>
      <c r="AL229">
        <v>-0.04</v>
      </c>
      <c r="AM229" t="s">
        <v>3189</v>
      </c>
      <c r="AN229">
        <v>6.25</v>
      </c>
      <c r="AO229" t="s">
        <v>3188</v>
      </c>
      <c r="AP229">
        <v>5.8246750473580002E-2</v>
      </c>
      <c r="AQ229">
        <f>(Table2[[#This Row],[Sharpe Ratio]]-AVERAGE(Table2[Sharpe Ratio]))/_xlfn.STDEV.P(Table2[Sharpe Ratio])</f>
        <v>-3.6469032084416764E-2</v>
      </c>
      <c r="AR2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9">
        <f>_xlfn.RANK.AVG(Table2[[#This Row],[1Y Return vs Nifty Z-Score]],Table2[1Y Return vs Nifty Z-Score])</f>
        <v>263</v>
      </c>
      <c r="AT229">
        <f>_xlfn.RANK.AVG(Table2[[#This Row],[6M Return vs Nifty Z-Score]],Table2[6M Return vs Nifty Z-Score])</f>
        <v>178</v>
      </c>
      <c r="AU229">
        <f>_xlfn.RANK.AVG(Table2[[#This Row],[Sharpe Ratio Z-Score]],Table2[Sharpe Ratio Z-Score])</f>
        <v>351</v>
      </c>
      <c r="AV229">
        <f>(Table2[[#This Row],[Rank 1Y]]+Table2[[#This Row],[Rank 6M]]+Table2[[#This Row],[Rank Sharpe]])/3</f>
        <v>264</v>
      </c>
    </row>
    <row r="230" spans="1:48" x14ac:dyDescent="0.3">
      <c r="A230" t="s">
        <v>1771</v>
      </c>
      <c r="B230" t="s">
        <v>1772</v>
      </c>
      <c r="C230" t="s">
        <v>3135</v>
      </c>
      <c r="D230" t="s">
        <v>190</v>
      </c>
      <c r="E230">
        <v>4570.7428237499998</v>
      </c>
      <c r="F230">
        <v>689.65</v>
      </c>
      <c r="G230">
        <v>56.490261630287399</v>
      </c>
      <c r="H230">
        <f>(Table2[[#This Row],[1Y Return vs Nifty]]-AVERAGE(Table2[1Y Return vs Nifty]))/_xlfn.STDEV.P(Table2[1Y Return vs Nifty])</f>
        <v>0.50338711142571513</v>
      </c>
      <c r="I230">
        <v>-11.596270493096601</v>
      </c>
      <c r="J230">
        <f>(Table2[[#This Row],[1M Return vs Nifty]]-AVERAGE(Table2[1M Return vs Nifty]))/_xlfn.STDEV.P(Table2[1M Return vs Nifty])</f>
        <v>-1.0955712643553088</v>
      </c>
      <c r="K230">
        <v>11.936628854933801</v>
      </c>
      <c r="L230">
        <f>(Table2[[#This Row],[6M Return vs Nifty]]-AVERAGE(Table2[6M Return vs Nifty]))/_xlfn.STDEV.P(Table2[6M Return vs Nifty])</f>
        <v>8.0938826300263902E-2</v>
      </c>
      <c r="M230">
        <v>-5.5081439708884901</v>
      </c>
      <c r="N230">
        <f>(Table2[[#This Row],[1W Return vs Nifty]]-AVERAGE(Table2[1W Return vs Nifty]))/_xlfn.STDEV.P(Table2[1W Return vs Nifty])</f>
        <v>-1.7511010531734701</v>
      </c>
      <c r="O230">
        <v>735.44</v>
      </c>
      <c r="P230">
        <v>731.85970725238599</v>
      </c>
      <c r="Q230">
        <v>639.32964791159304</v>
      </c>
      <c r="R230">
        <v>28.689482699914699</v>
      </c>
      <c r="S230" s="1">
        <f>(Table2[[#This Row],[Close Price]]-Table2[[#This Row],[20D EMA]])/Table2[[#This Row],[20D EMA]]</f>
        <v>-6.2262047209833672E-2</v>
      </c>
      <c r="T230" s="1">
        <f>(Table2[[#This Row],[Close Price]]-Table2[[#This Row],[50D EMA]])/Table2[[#This Row],[50D EMA]]</f>
        <v>-5.7674588222452521E-2</v>
      </c>
      <c r="U230" s="1">
        <f>(Table2[[#This Row],[Close Price]]-Table2[[#This Row],[200D EMA]])/Table2[[#This Row],[200D EMA]]</f>
        <v>7.8707990866341407E-2</v>
      </c>
      <c r="V230">
        <v>0.449179730073896</v>
      </c>
      <c r="W230">
        <v>685.65</v>
      </c>
      <c r="X230">
        <v>706</v>
      </c>
      <c r="Y230">
        <v>643.1</v>
      </c>
      <c r="Z230">
        <v>720</v>
      </c>
      <c r="AA230">
        <v>643.1</v>
      </c>
      <c r="AB230">
        <v>774.9</v>
      </c>
      <c r="AC230" s="1">
        <f>(Table2[[#This Row],[Close Price]]/Table2[[#This Row],[Day Low]])-1</f>
        <v>5.8338802596076267E-3</v>
      </c>
      <c r="AD230" s="1">
        <f>(Table2[[#This Row],[Day High]]/Table2[[#This Row],[Close Price]])-1</f>
        <v>2.3707677807583538E-2</v>
      </c>
      <c r="AE230" s="1">
        <f>(Table2[[#This Row],[Close Price]]/Table2[[#This Row],[Current Week Low]])-1</f>
        <v>7.2383766132794181E-2</v>
      </c>
      <c r="AF230" s="1">
        <f>(Table2[[#This Row],[Current Week High]]/Table2[[#This Row],[Close Price]])-1</f>
        <v>4.4007830058725439E-2</v>
      </c>
      <c r="AG230" s="1">
        <f>(Table2[[#This Row],[Close Price]]/Table2[[#This Row],[Current Month Low]])-1</f>
        <v>7.2383766132794181E-2</v>
      </c>
      <c r="AH230" s="1">
        <f>(Table2[[#This Row],[Current Month High]]/Table2[[#This Row],[Close Price]])-1</f>
        <v>0.12361342710070322</v>
      </c>
      <c r="AI230">
        <v>19.9738998042485</v>
      </c>
      <c r="AJ230">
        <v>96.677598745187495</v>
      </c>
      <c r="AK230" t="str">
        <f>IF(AND(Table2[[#This Row],[20D EMA]]&gt;Table2[[#This Row],[50D EMA]],Table2[[#This Row],[50D EMA]]&gt;Table2[[#This Row],[200D EMA]]),"Uptrend","Downtrend/NoTrend")</f>
        <v>Uptrend</v>
      </c>
      <c r="AL230">
        <v>-0.03</v>
      </c>
      <c r="AM230" t="s">
        <v>3189</v>
      </c>
      <c r="AN230">
        <v>-9.86</v>
      </c>
      <c r="AO230" t="s">
        <v>3189</v>
      </c>
      <c r="AP230">
        <v>6.5744321139208001E-2</v>
      </c>
      <c r="AQ230">
        <f>(Table2[[#This Row],[Sharpe Ratio]]-AVERAGE(Table2[Sharpe Ratio]))/_xlfn.STDEV.P(Table2[Sharpe Ratio])</f>
        <v>5.0949329882458094E-2</v>
      </c>
      <c r="AR2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-2.2113970499203419</v>
      </c>
      <c r="AS230">
        <f>_xlfn.RANK.AVG(Table2[[#This Row],[1Y Return vs Nifty Z-Score]],Table2[1Y Return vs Nifty Z-Score])</f>
        <v>169</v>
      </c>
      <c r="AT230">
        <f>_xlfn.RANK.AVG(Table2[[#This Row],[6M Return vs Nifty Z-Score]],Table2[6M Return vs Nifty Z-Score])</f>
        <v>287</v>
      </c>
      <c r="AU230">
        <f>_xlfn.RANK.AVG(Table2[[#This Row],[Sharpe Ratio Z-Score]],Table2[Sharpe Ratio Z-Score])</f>
        <v>336</v>
      </c>
      <c r="AV230">
        <f>(Table2[[#This Row],[Rank 1Y]]+Table2[[#This Row],[Rank 6M]]+Table2[[#This Row],[Rank Sharpe]])/3</f>
        <v>264</v>
      </c>
    </row>
    <row r="231" spans="1:48" x14ac:dyDescent="0.3">
      <c r="A231" t="s">
        <v>1023</v>
      </c>
      <c r="B231" t="s">
        <v>1024</v>
      </c>
      <c r="C231" t="s">
        <v>3130</v>
      </c>
      <c r="D231" t="s">
        <v>1025</v>
      </c>
      <c r="E231">
        <v>13861.3297983299</v>
      </c>
      <c r="F231">
        <v>415.7</v>
      </c>
      <c r="G231">
        <v>70.488102251523998</v>
      </c>
      <c r="H231">
        <f>(Table2[[#This Row],[1Y Return vs Nifty]]-AVERAGE(Table2[1Y Return vs Nifty]))/_xlfn.STDEV.P(Table2[1Y Return vs Nifty])</f>
        <v>0.73858536982328937</v>
      </c>
      <c r="I231">
        <v>-13.688888765384201</v>
      </c>
      <c r="J231">
        <f>(Table2[[#This Row],[1M Return vs Nifty]]-AVERAGE(Table2[1M Return vs Nifty]))/_xlfn.STDEV.P(Table2[1M Return vs Nifty])</f>
        <v>-1.3243731580237912</v>
      </c>
      <c r="K231">
        <v>-2.6923713599524999</v>
      </c>
      <c r="L231">
        <f>(Table2[[#This Row],[6M Return vs Nifty]]-AVERAGE(Table2[6M Return vs Nifty]))/_xlfn.STDEV.P(Table2[6M Return vs Nifty])</f>
        <v>-0.39671954929289316</v>
      </c>
      <c r="M231">
        <v>-3.5746802485493601</v>
      </c>
      <c r="N231">
        <f>(Table2[[#This Row],[1W Return vs Nifty]]-AVERAGE(Table2[1W Return vs Nifty]))/_xlfn.STDEV.P(Table2[1W Return vs Nifty])</f>
        <v>-1.2160274543976282</v>
      </c>
      <c r="O231">
        <v>449.18</v>
      </c>
      <c r="P231">
        <v>463.56703379867798</v>
      </c>
      <c r="Q231">
        <v>411.94618403235302</v>
      </c>
      <c r="R231">
        <v>27.411099420736399</v>
      </c>
      <c r="S231" s="1">
        <f>(Table2[[#This Row],[Close Price]]-Table2[[#This Row],[20D EMA]])/Table2[[#This Row],[20D EMA]]</f>
        <v>-7.4535820829066332E-2</v>
      </c>
      <c r="T231" s="1">
        <f>(Table2[[#This Row],[Close Price]]-Table2[[#This Row],[50D EMA]])/Table2[[#This Row],[50D EMA]]</f>
        <v>-0.10325806260732966</v>
      </c>
      <c r="U231" s="1">
        <f>(Table2[[#This Row],[Close Price]]-Table2[[#This Row],[200D EMA]])/Table2[[#This Row],[200D EMA]]</f>
        <v>9.1123940775529998E-3</v>
      </c>
      <c r="V231">
        <v>0.37491229164846801</v>
      </c>
      <c r="W231">
        <v>413.3</v>
      </c>
      <c r="X231">
        <v>434.5</v>
      </c>
      <c r="Y231">
        <v>385.3</v>
      </c>
      <c r="Z231">
        <v>434.5</v>
      </c>
      <c r="AA231">
        <v>385.3</v>
      </c>
      <c r="AB231">
        <v>463.65</v>
      </c>
      <c r="AC231" s="1">
        <f>(Table2[[#This Row],[Close Price]]/Table2[[#This Row],[Day Low]])-1</f>
        <v>5.806919912896058E-3</v>
      </c>
      <c r="AD231" s="1">
        <f>(Table2[[#This Row],[Day High]]/Table2[[#This Row],[Close Price]])-1</f>
        <v>4.5224921818619146E-2</v>
      </c>
      <c r="AE231" s="1">
        <f>(Table2[[#This Row],[Close Price]]/Table2[[#This Row],[Current Week Low]])-1</f>
        <v>7.8899558785362034E-2</v>
      </c>
      <c r="AF231" s="1">
        <f>(Table2[[#This Row],[Current Week High]]/Table2[[#This Row],[Close Price]])-1</f>
        <v>4.5224921818619146E-2</v>
      </c>
      <c r="AG231" s="1">
        <f>(Table2[[#This Row],[Close Price]]/Table2[[#This Row],[Current Month Low]])-1</f>
        <v>7.8899558785362034E-2</v>
      </c>
      <c r="AH231" s="1">
        <f>(Table2[[#This Row],[Current Month High]]/Table2[[#This Row],[Close Price]])-1</f>
        <v>0.11534760644695696</v>
      </c>
      <c r="AI231">
        <v>48.616790955015603</v>
      </c>
      <c r="AJ231">
        <v>105.283950617283</v>
      </c>
      <c r="AK231" t="str">
        <f>IF(AND(Table2[[#This Row],[20D EMA]]&gt;Table2[[#This Row],[50D EMA]],Table2[[#This Row],[50D EMA]]&gt;Table2[[#This Row],[200D EMA]]),"Uptrend","Downtrend/NoTrend")</f>
        <v>Downtrend/NoTrend</v>
      </c>
      <c r="AL231">
        <v>-0.23</v>
      </c>
      <c r="AM231" t="s">
        <v>3189</v>
      </c>
      <c r="AN231">
        <v>-12.96</v>
      </c>
      <c r="AO231" t="s">
        <v>3189</v>
      </c>
      <c r="AP231">
        <v>0.10858276006960101</v>
      </c>
      <c r="AQ231">
        <f>(Table2[[#This Row],[Sharpe Ratio]]-AVERAGE(Table2[Sharpe Ratio]))/_xlfn.STDEV.P(Table2[Sharpe Ratio])</f>
        <v>0.55042660425894274</v>
      </c>
      <c r="AR2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1">
        <f>_xlfn.RANK.AVG(Table2[[#This Row],[1Y Return vs Nifty Z-Score]],Table2[1Y Return vs Nifty Z-Score])</f>
        <v>131</v>
      </c>
      <c r="AT231">
        <f>_xlfn.RANK.AVG(Table2[[#This Row],[6M Return vs Nifty Z-Score]],Table2[6M Return vs Nifty Z-Score])</f>
        <v>454</v>
      </c>
      <c r="AU231">
        <f>_xlfn.RANK.AVG(Table2[[#This Row],[Sharpe Ratio Z-Score]],Table2[Sharpe Ratio Z-Score])</f>
        <v>209</v>
      </c>
      <c r="AV231">
        <f>(Table2[[#This Row],[Rank 1Y]]+Table2[[#This Row],[Rank 6M]]+Table2[[#This Row],[Rank Sharpe]])/3</f>
        <v>264.66666666666669</v>
      </c>
    </row>
    <row r="232" spans="1:48" x14ac:dyDescent="0.3">
      <c r="A232" t="s">
        <v>918</v>
      </c>
      <c r="B232" t="s">
        <v>919</v>
      </c>
      <c r="C232" t="s">
        <v>3138</v>
      </c>
      <c r="D232" t="s">
        <v>325</v>
      </c>
      <c r="E232">
        <v>16607.439076340001</v>
      </c>
      <c r="F232">
        <v>5154.05</v>
      </c>
      <c r="G232">
        <v>53.117475121812397</v>
      </c>
      <c r="H232">
        <f>(Table2[[#This Row],[1Y Return vs Nifty]]-AVERAGE(Table2[1Y Return vs Nifty]))/_xlfn.STDEV.P(Table2[1Y Return vs Nifty])</f>
        <v>0.44671597662677665</v>
      </c>
      <c r="I232">
        <v>12.843154854240399</v>
      </c>
      <c r="J232">
        <f>(Table2[[#This Row],[1M Return vs Nifty]]-AVERAGE(Table2[1M Return vs Nifty]))/_xlfn.STDEV.P(Table2[1M Return vs Nifty])</f>
        <v>1.5765772462889205</v>
      </c>
      <c r="K232">
        <v>25.7873631897052</v>
      </c>
      <c r="L232">
        <f>(Table2[[#This Row],[6M Return vs Nifty]]-AVERAGE(Table2[6M Return vs Nifty]))/_xlfn.STDEV.P(Table2[6M Return vs Nifty])</f>
        <v>0.53318567611485279</v>
      </c>
      <c r="M232">
        <v>8.6735689606510196</v>
      </c>
      <c r="N232">
        <f>(Table2[[#This Row],[1W Return vs Nifty]]-AVERAGE(Table2[1W Return vs Nifty]))/_xlfn.STDEV.P(Table2[1W Return vs Nifty])</f>
        <v>2.1735964145940483</v>
      </c>
      <c r="O232">
        <v>4785.18</v>
      </c>
      <c r="P232">
        <v>4565.8260428494996</v>
      </c>
      <c r="Q232">
        <v>4000.6557626420499</v>
      </c>
      <c r="R232">
        <v>57.898577139529003</v>
      </c>
      <c r="S232" s="1">
        <f>(Table2[[#This Row],[Close Price]]-Table2[[#This Row],[20D EMA]])/Table2[[#This Row],[20D EMA]]</f>
        <v>7.7085919442946738E-2</v>
      </c>
      <c r="T232" s="1">
        <f>(Table2[[#This Row],[Close Price]]-Table2[[#This Row],[50D EMA]])/Table2[[#This Row],[50D EMA]]</f>
        <v>0.12883188094117451</v>
      </c>
      <c r="U232" s="1">
        <f>(Table2[[#This Row],[Close Price]]-Table2[[#This Row],[200D EMA]])/Table2[[#This Row],[200D EMA]]</f>
        <v>0.28830129503475299</v>
      </c>
      <c r="V232">
        <v>1.9301873954139199</v>
      </c>
      <c r="W232">
        <v>5050</v>
      </c>
      <c r="X232">
        <v>5189</v>
      </c>
      <c r="Y232">
        <v>4800</v>
      </c>
      <c r="Z232">
        <v>5189</v>
      </c>
      <c r="AA232">
        <v>4703.8</v>
      </c>
      <c r="AB232">
        <v>5235</v>
      </c>
      <c r="AC232" s="1">
        <f>(Table2[[#This Row],[Close Price]]/Table2[[#This Row],[Day Low]])-1</f>
        <v>2.0603960396039733E-2</v>
      </c>
      <c r="AD232" s="1">
        <f>(Table2[[#This Row],[Day High]]/Table2[[#This Row],[Close Price]])-1</f>
        <v>6.7810750768813044E-3</v>
      </c>
      <c r="AE232" s="1">
        <f>(Table2[[#This Row],[Close Price]]/Table2[[#This Row],[Current Week Low]])-1</f>
        <v>7.3760416666666773E-2</v>
      </c>
      <c r="AF232" s="1">
        <f>(Table2[[#This Row],[Current Week High]]/Table2[[#This Row],[Close Price]])-1</f>
        <v>6.7810750768813044E-3</v>
      </c>
      <c r="AG232" s="1">
        <f>(Table2[[#This Row],[Close Price]]/Table2[[#This Row],[Current Month Low]])-1</f>
        <v>9.5720481312981054E-2</v>
      </c>
      <c r="AH232" s="1">
        <f>(Table2[[#This Row],[Current Month High]]/Table2[[#This Row],[Close Price]])-1</f>
        <v>1.5706095206682091E-2</v>
      </c>
      <c r="AI232">
        <v>4.0181992801776998</v>
      </c>
      <c r="AJ232">
        <v>89.414012972933193</v>
      </c>
      <c r="AK232" t="str">
        <f>IF(AND(Table2[[#This Row],[20D EMA]]&gt;Table2[[#This Row],[50D EMA]],Table2[[#This Row],[50D EMA]]&gt;Table2[[#This Row],[200D EMA]]),"Uptrend","Downtrend/NoTrend")</f>
        <v>Uptrend</v>
      </c>
      <c r="AL232">
        <v>0.11</v>
      </c>
      <c r="AM232" t="s">
        <v>3188</v>
      </c>
      <c r="AN232">
        <v>18.55</v>
      </c>
      <c r="AO232" t="s">
        <v>3188</v>
      </c>
      <c r="AP232">
        <v>2.6419554029971998E-2</v>
      </c>
      <c r="AQ232">
        <f>(Table2[[#This Row],[Sharpe Ratio]]-AVERAGE(Table2[Sharpe Ratio]))/_xlfn.STDEV.P(Table2[Sharpe Ratio])</f>
        <v>-0.40756008319691883</v>
      </c>
      <c r="AR2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4.3225152304276797</v>
      </c>
      <c r="AS232">
        <f>_xlfn.RANK.AVG(Table2[[#This Row],[1Y Return vs Nifty Z-Score]],Table2[1Y Return vs Nifty Z-Score])</f>
        <v>186</v>
      </c>
      <c r="AT232">
        <f>_xlfn.RANK.AVG(Table2[[#This Row],[6M Return vs Nifty Z-Score]],Table2[6M Return vs Nifty Z-Score])</f>
        <v>169</v>
      </c>
      <c r="AU232">
        <f>_xlfn.RANK.AVG(Table2[[#This Row],[Sharpe Ratio Z-Score]],Table2[Sharpe Ratio Z-Score])</f>
        <v>440</v>
      </c>
      <c r="AV232">
        <f>(Table2[[#This Row],[Rank 1Y]]+Table2[[#This Row],[Rank 6M]]+Table2[[#This Row],[Rank Sharpe]])/3</f>
        <v>265</v>
      </c>
    </row>
    <row r="233" spans="1:48" x14ac:dyDescent="0.3">
      <c r="A233" t="s">
        <v>250</v>
      </c>
      <c r="B233" t="s">
        <v>251</v>
      </c>
      <c r="C233" t="s">
        <v>3139</v>
      </c>
      <c r="D233" t="s">
        <v>125</v>
      </c>
      <c r="E233">
        <v>106068.61272909</v>
      </c>
      <c r="F233">
        <v>8392.4500000000007</v>
      </c>
      <c r="G233">
        <v>71.143812038489401</v>
      </c>
      <c r="H233">
        <f>(Table2[[#This Row],[1Y Return vs Nifty]]-AVERAGE(Table2[1Y Return vs Nifty]))/_xlfn.STDEV.P(Table2[1Y Return vs Nifty])</f>
        <v>0.74960291203437379</v>
      </c>
      <c r="I233">
        <v>11.941443872279301</v>
      </c>
      <c r="J233">
        <f>(Table2[[#This Row],[1M Return vs Nifty]]-AVERAGE(Table2[1M Return vs Nifty]))/_xlfn.STDEV.P(Table2[1M Return vs Nifty])</f>
        <v>1.4779863169509913</v>
      </c>
      <c r="K233">
        <v>24.381534572172502</v>
      </c>
      <c r="L233">
        <f>(Table2[[#This Row],[6M Return vs Nifty]]-AVERAGE(Table2[6M Return vs Nifty]))/_xlfn.STDEV.P(Table2[6M Return vs Nifty])</f>
        <v>0.48728330384407209</v>
      </c>
      <c r="M233">
        <v>5.3846876567000104</v>
      </c>
      <c r="N233">
        <f>(Table2[[#This Row],[1W Return vs Nifty]]-AVERAGE(Table2[1W Return vs Nifty]))/_xlfn.STDEV.P(Table2[1W Return vs Nifty])</f>
        <v>1.2634197534448908</v>
      </c>
      <c r="O233">
        <v>8004.6</v>
      </c>
      <c r="P233">
        <v>7632.9512082116398</v>
      </c>
      <c r="Q233">
        <v>6435.5081384785499</v>
      </c>
      <c r="R233">
        <v>65.043107664689302</v>
      </c>
      <c r="S233" s="1">
        <f>(Table2[[#This Row],[Close Price]]-Table2[[#This Row],[20D EMA]])/Table2[[#This Row],[20D EMA]]</f>
        <v>4.8453389301151881E-2</v>
      </c>
      <c r="T233" s="1">
        <f>(Table2[[#This Row],[Close Price]]-Table2[[#This Row],[50D EMA]])/Table2[[#This Row],[50D EMA]]</f>
        <v>9.9502639420946518E-2</v>
      </c>
      <c r="U233" s="1">
        <f>(Table2[[#This Row],[Close Price]]-Table2[[#This Row],[200D EMA]])/Table2[[#This Row],[200D EMA]]</f>
        <v>0.30408505737421088</v>
      </c>
      <c r="V233">
        <v>0.958442959024427</v>
      </c>
      <c r="W233">
        <v>8300</v>
      </c>
      <c r="X233">
        <v>8472</v>
      </c>
      <c r="Y233">
        <v>7910.05</v>
      </c>
      <c r="Z233">
        <v>8472</v>
      </c>
      <c r="AA233">
        <v>7910.05</v>
      </c>
      <c r="AB233">
        <v>8472</v>
      </c>
      <c r="AC233" s="1">
        <f>(Table2[[#This Row],[Close Price]]/Table2[[#This Row],[Day Low]])-1</f>
        <v>1.1138554216867602E-2</v>
      </c>
      <c r="AD233" s="1">
        <f>(Table2[[#This Row],[Day High]]/Table2[[#This Row],[Close Price]])-1</f>
        <v>9.4787576929262762E-3</v>
      </c>
      <c r="AE233" s="1">
        <f>(Table2[[#This Row],[Close Price]]/Table2[[#This Row],[Current Week Low]])-1</f>
        <v>6.0985708054942744E-2</v>
      </c>
      <c r="AF233" s="1">
        <f>(Table2[[#This Row],[Current Week High]]/Table2[[#This Row],[Close Price]])-1</f>
        <v>9.4787576929262762E-3</v>
      </c>
      <c r="AG233" s="1">
        <f>(Table2[[#This Row],[Close Price]]/Table2[[#This Row],[Current Month Low]])-1</f>
        <v>6.0985708054942744E-2</v>
      </c>
      <c r="AH233" s="1">
        <f>(Table2[[#This Row],[Current Month High]]/Table2[[#This Row],[Close Price]])-1</f>
        <v>9.4787576929262762E-3</v>
      </c>
      <c r="AI233">
        <v>0.94787576929262696</v>
      </c>
      <c r="AJ233">
        <v>111.28762226054501</v>
      </c>
      <c r="AK233" t="str">
        <f>IF(AND(Table2[[#This Row],[20D EMA]]&gt;Table2[[#This Row],[50D EMA]],Table2[[#This Row],[50D EMA]]&gt;Table2[[#This Row],[200D EMA]]),"Uptrend","Downtrend/NoTrend")</f>
        <v>Uptrend</v>
      </c>
      <c r="AL233">
        <v>0.13</v>
      </c>
      <c r="AM233" t="s">
        <v>3188</v>
      </c>
      <c r="AN233">
        <v>3.53</v>
      </c>
      <c r="AO233" t="s">
        <v>3188</v>
      </c>
      <c r="AP233">
        <v>7.0669966203730002E-3</v>
      </c>
      <c r="AQ233">
        <f>(Table2[[#This Row],[Sharpe Ratio]]-AVERAGE(Table2[Sharpe Ratio]))/_xlfn.STDEV.P(Table2[Sharpe Ratio])</f>
        <v>-0.63320235374900946</v>
      </c>
      <c r="AR2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3.3450899325253185</v>
      </c>
      <c r="AS233">
        <f>_xlfn.RANK.AVG(Table2[[#This Row],[1Y Return vs Nifty Z-Score]],Table2[1Y Return vs Nifty Z-Score])</f>
        <v>127</v>
      </c>
      <c r="AT233">
        <f>_xlfn.RANK.AVG(Table2[[#This Row],[6M Return vs Nifty Z-Score]],Table2[6M Return vs Nifty Z-Score])</f>
        <v>180</v>
      </c>
      <c r="AU233">
        <f>_xlfn.RANK.AVG(Table2[[#This Row],[Sharpe Ratio Z-Score]],Table2[Sharpe Ratio Z-Score])</f>
        <v>492</v>
      </c>
      <c r="AV233">
        <f>(Table2[[#This Row],[Rank 1Y]]+Table2[[#This Row],[Rank 6M]]+Table2[[#This Row],[Rank Sharpe]])/3</f>
        <v>266.33333333333331</v>
      </c>
    </row>
    <row r="234" spans="1:48" x14ac:dyDescent="0.3">
      <c r="A234" t="s">
        <v>380</v>
      </c>
      <c r="B234" t="s">
        <v>381</v>
      </c>
      <c r="C234" t="s">
        <v>3136</v>
      </c>
      <c r="D234" t="s">
        <v>117</v>
      </c>
      <c r="E234">
        <v>64104.3826758</v>
      </c>
      <c r="F234">
        <v>743.55</v>
      </c>
      <c r="G234">
        <v>33.539578562434102</v>
      </c>
      <c r="H234">
        <f>(Table2[[#This Row],[1Y Return vs Nifty]]-AVERAGE(Table2[1Y Return vs Nifty]))/_xlfn.STDEV.P(Table2[1Y Return vs Nifty])</f>
        <v>0.11775901115970949</v>
      </c>
      <c r="I234">
        <v>1.68738069703529</v>
      </c>
      <c r="J234">
        <f>(Table2[[#This Row],[1M Return vs Nifty]]-AVERAGE(Table2[1M Return vs Nifty]))/_xlfn.STDEV.P(Table2[1M Return vs Nifty])</f>
        <v>0.35683149222162197</v>
      </c>
      <c r="K234">
        <v>-3.9499005478677001</v>
      </c>
      <c r="L234">
        <f>(Table2[[#This Row],[6M Return vs Nifty]]-AVERAGE(Table2[6M Return vs Nifty]))/_xlfn.STDEV.P(Table2[6M Return vs Nifty])</f>
        <v>-0.43777972704511731</v>
      </c>
      <c r="M234">
        <v>1.60724089971453</v>
      </c>
      <c r="N234">
        <f>(Table2[[#This Row],[1W Return vs Nifty]]-AVERAGE(Table2[1W Return vs Nifty]))/_xlfn.STDEV.P(Table2[1W Return vs Nifty])</f>
        <v>0.21803575834253319</v>
      </c>
      <c r="O234">
        <v>761.06</v>
      </c>
      <c r="P234">
        <v>752.72424484185501</v>
      </c>
      <c r="Q234">
        <v>684.97155241365499</v>
      </c>
      <c r="R234">
        <v>56.089056654381302</v>
      </c>
      <c r="S234" s="1">
        <f>(Table2[[#This Row],[Close Price]]-Table2[[#This Row],[20D EMA]])/Table2[[#This Row],[20D EMA]]</f>
        <v>-2.3007384437495063E-2</v>
      </c>
      <c r="T234" s="1">
        <f>(Table2[[#This Row],[Close Price]]-Table2[[#This Row],[50D EMA]])/Table2[[#This Row],[50D EMA]]</f>
        <v>-1.2188055459516301E-2</v>
      </c>
      <c r="U234" s="1">
        <f>(Table2[[#This Row],[Close Price]]-Table2[[#This Row],[200D EMA]])/Table2[[#This Row],[200D EMA]]</f>
        <v>8.5519533446214394E-2</v>
      </c>
      <c r="V234">
        <v>0.70310729931507299</v>
      </c>
      <c r="W234">
        <v>742</v>
      </c>
      <c r="X234">
        <v>759.1</v>
      </c>
      <c r="Y234">
        <v>735.1</v>
      </c>
      <c r="Z234">
        <v>782.7</v>
      </c>
      <c r="AA234">
        <v>735.1</v>
      </c>
      <c r="AB234">
        <v>793.7</v>
      </c>
      <c r="AC234" s="1">
        <f>(Table2[[#This Row],[Close Price]]/Table2[[#This Row],[Day Low]])-1</f>
        <v>2.088948787061895E-3</v>
      </c>
      <c r="AD234" s="1">
        <f>(Table2[[#This Row],[Day High]]/Table2[[#This Row],[Close Price]])-1</f>
        <v>2.0913186739291323E-2</v>
      </c>
      <c r="AE234" s="1">
        <f>(Table2[[#This Row],[Close Price]]/Table2[[#This Row],[Current Week Low]])-1</f>
        <v>1.1495034689157801E-2</v>
      </c>
      <c r="AF234" s="1">
        <f>(Table2[[#This Row],[Current Week High]]/Table2[[#This Row],[Close Price]])-1</f>
        <v>5.265281420213852E-2</v>
      </c>
      <c r="AG234" s="1">
        <f>(Table2[[#This Row],[Close Price]]/Table2[[#This Row],[Current Month Low]])-1</f>
        <v>1.1495034689157801E-2</v>
      </c>
      <c r="AH234" s="1">
        <f>(Table2[[#This Row],[Current Month High]]/Table2[[#This Row],[Close Price]])-1</f>
        <v>6.7446708358550378E-2</v>
      </c>
      <c r="AI234">
        <v>14.0474749512474</v>
      </c>
      <c r="AJ234">
        <v>74.072339927425901</v>
      </c>
      <c r="AK234" t="str">
        <f>IF(AND(Table2[[#This Row],[20D EMA]]&gt;Table2[[#This Row],[50D EMA]],Table2[[#This Row],[50D EMA]]&gt;Table2[[#This Row],[200D EMA]]),"Uptrend","Downtrend/NoTrend")</f>
        <v>Uptrend</v>
      </c>
      <c r="AL234">
        <v>-0.05</v>
      </c>
      <c r="AM234" t="s">
        <v>3189</v>
      </c>
      <c r="AN234">
        <v>-4.2699999999999996</v>
      </c>
      <c r="AO234" t="s">
        <v>3189</v>
      </c>
      <c r="AP234">
        <v>0.176875491764797</v>
      </c>
      <c r="AQ234">
        <f>(Table2[[#This Row],[Sharpe Ratio]]-AVERAGE(Table2[Sharpe Ratio]))/_xlfn.STDEV.P(Table2[Sharpe Ratio])</f>
        <v>1.3466896880343937</v>
      </c>
      <c r="AR2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1.6015362227131411</v>
      </c>
      <c r="AS234">
        <f>_xlfn.RANK.AVG(Table2[[#This Row],[1Y Return vs Nifty Z-Score]],Table2[1Y Return vs Nifty Z-Score])</f>
        <v>262</v>
      </c>
      <c r="AT234">
        <f>_xlfn.RANK.AVG(Table2[[#This Row],[6M Return vs Nifty Z-Score]],Table2[6M Return vs Nifty Z-Score])</f>
        <v>471</v>
      </c>
      <c r="AU234">
        <f>_xlfn.RANK.AVG(Table2[[#This Row],[Sharpe Ratio Z-Score]],Table2[Sharpe Ratio Z-Score])</f>
        <v>66</v>
      </c>
      <c r="AV234">
        <f>(Table2[[#This Row],[Rank 1Y]]+Table2[[#This Row],[Rank 6M]]+Table2[[#This Row],[Rank Sharpe]])/3</f>
        <v>266.33333333333331</v>
      </c>
    </row>
    <row r="235" spans="1:48" x14ac:dyDescent="0.3">
      <c r="A235" t="s">
        <v>556</v>
      </c>
      <c r="B235" t="s">
        <v>557</v>
      </c>
      <c r="C235" t="s">
        <v>3145</v>
      </c>
      <c r="D235" t="s">
        <v>167</v>
      </c>
      <c r="E235">
        <v>37492.293828815004</v>
      </c>
      <c r="F235">
        <v>1124.1500000000001</v>
      </c>
      <c r="G235">
        <v>37.7112427357538</v>
      </c>
      <c r="H235">
        <f>(Table2[[#This Row],[1Y Return vs Nifty]]-AVERAGE(Table2[1Y Return vs Nifty]))/_xlfn.STDEV.P(Table2[1Y Return vs Nifty])</f>
        <v>0.18785326174688835</v>
      </c>
      <c r="I235">
        <v>-9.9421713793642308</v>
      </c>
      <c r="J235">
        <f>(Table2[[#This Row],[1M Return vs Nifty]]-AVERAGE(Table2[1M Return vs Nifty]))/_xlfn.STDEV.P(Table2[1M Return vs Nifty])</f>
        <v>-0.91471601017481285</v>
      </c>
      <c r="K235">
        <v>18.666746979425898</v>
      </c>
      <c r="L235">
        <f>(Table2[[#This Row],[6M Return vs Nifty]]-AVERAGE(Table2[6M Return vs Nifty]))/_xlfn.STDEV.P(Table2[6M Return vs Nifty])</f>
        <v>0.30068708275484524</v>
      </c>
      <c r="M235">
        <v>-3.2611578329798698</v>
      </c>
      <c r="N235">
        <f>(Table2[[#This Row],[1W Return vs Nifty]]-AVERAGE(Table2[1W Return vs Nifty]))/_xlfn.STDEV.P(Table2[1W Return vs Nifty])</f>
        <v>-1.1292621506283351</v>
      </c>
      <c r="O235">
        <v>1155.44</v>
      </c>
      <c r="P235">
        <v>1089.60382475902</v>
      </c>
      <c r="Q235">
        <v>897.28834713932599</v>
      </c>
      <c r="R235">
        <v>22.250785569040001</v>
      </c>
      <c r="S235" s="1">
        <f>(Table2[[#This Row],[Close Price]]-Table2[[#This Row],[20D EMA]])/Table2[[#This Row],[20D EMA]]</f>
        <v>-2.7080592674652047E-2</v>
      </c>
      <c r="T235" s="1">
        <f>(Table2[[#This Row],[Close Price]]-Table2[[#This Row],[50D EMA]])/Table2[[#This Row],[50D EMA]]</f>
        <v>3.1705262459610452E-2</v>
      </c>
      <c r="U235" s="1">
        <f>(Table2[[#This Row],[Close Price]]-Table2[[#This Row],[200D EMA]])/Table2[[#This Row],[200D EMA]]</f>
        <v>0.2528302675321028</v>
      </c>
      <c r="V235">
        <v>0.45941207658877797</v>
      </c>
      <c r="W235">
        <v>1101</v>
      </c>
      <c r="X235">
        <v>1140.0999999999999</v>
      </c>
      <c r="Y235">
        <v>1062</v>
      </c>
      <c r="Z235">
        <v>1140.0999999999999</v>
      </c>
      <c r="AA235">
        <v>1062</v>
      </c>
      <c r="AB235">
        <v>1245.7</v>
      </c>
      <c r="AC235" s="1">
        <f>(Table2[[#This Row],[Close Price]]/Table2[[#This Row],[Day Low]])-1</f>
        <v>2.1026339691189833E-2</v>
      </c>
      <c r="AD235" s="1">
        <f>(Table2[[#This Row],[Day High]]/Table2[[#This Row],[Close Price]])-1</f>
        <v>1.4188497976248549E-2</v>
      </c>
      <c r="AE235" s="1">
        <f>(Table2[[#This Row],[Close Price]]/Table2[[#This Row],[Current Week Low]])-1</f>
        <v>5.8521657250470982E-2</v>
      </c>
      <c r="AF235" s="1">
        <f>(Table2[[#This Row],[Current Week High]]/Table2[[#This Row],[Close Price]])-1</f>
        <v>1.4188497976248549E-2</v>
      </c>
      <c r="AG235" s="1">
        <f>(Table2[[#This Row],[Close Price]]/Table2[[#This Row],[Current Month Low]])-1</f>
        <v>5.8521657250470982E-2</v>
      </c>
      <c r="AH235" s="1">
        <f>(Table2[[#This Row],[Current Month High]]/Table2[[#This Row],[Close Price]])-1</f>
        <v>0.10812613975003327</v>
      </c>
      <c r="AI235">
        <v>16.8883156162433</v>
      </c>
      <c r="AJ235">
        <v>86.611885790172593</v>
      </c>
      <c r="AK235" t="str">
        <f>IF(AND(Table2[[#This Row],[20D EMA]]&gt;Table2[[#This Row],[50D EMA]],Table2[[#This Row],[50D EMA]]&gt;Table2[[#This Row],[200D EMA]]),"Uptrend","Downtrend/NoTrend")</f>
        <v>Uptrend</v>
      </c>
      <c r="AL235">
        <v>0.25</v>
      </c>
      <c r="AM235" t="s">
        <v>3188</v>
      </c>
      <c r="AN235">
        <v>-6.61</v>
      </c>
      <c r="AO235" t="s">
        <v>3189</v>
      </c>
      <c r="AP235">
        <v>6.8146863425515E-2</v>
      </c>
      <c r="AQ235">
        <f>(Table2[[#This Row],[Sharpe Ratio]]-AVERAGE(Table2[Sharpe Ratio]))/_xlfn.STDEV.P(Table2[Sharpe Ratio])</f>
        <v>7.896191163616624E-2</v>
      </c>
      <c r="AR2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-1.4764759046652483</v>
      </c>
      <c r="AS235">
        <f>_xlfn.RANK.AVG(Table2[[#This Row],[1Y Return vs Nifty Z-Score]],Table2[1Y Return vs Nifty Z-Score])</f>
        <v>244</v>
      </c>
      <c r="AT235">
        <f>_xlfn.RANK.AVG(Table2[[#This Row],[6M Return vs Nifty Z-Score]],Table2[6M Return vs Nifty Z-Score])</f>
        <v>230</v>
      </c>
      <c r="AU235">
        <f>_xlfn.RANK.AVG(Table2[[#This Row],[Sharpe Ratio Z-Score]],Table2[Sharpe Ratio Z-Score])</f>
        <v>327</v>
      </c>
      <c r="AV235">
        <f>(Table2[[#This Row],[Rank 1Y]]+Table2[[#This Row],[Rank 6M]]+Table2[[#This Row],[Rank Sharpe]])/3</f>
        <v>267</v>
      </c>
    </row>
    <row r="236" spans="1:48" x14ac:dyDescent="0.3">
      <c r="A236" t="s">
        <v>407</v>
      </c>
      <c r="B236" t="s">
        <v>408</v>
      </c>
      <c r="C236" t="s">
        <v>3129</v>
      </c>
      <c r="D236" t="s">
        <v>54</v>
      </c>
      <c r="E236">
        <v>58762.056539999998</v>
      </c>
      <c r="F236">
        <v>5297.65</v>
      </c>
      <c r="G236">
        <v>38.459196457645803</v>
      </c>
      <c r="H236">
        <f>(Table2[[#This Row],[1Y Return vs Nifty]]-AVERAGE(Table2[1Y Return vs Nifty]))/_xlfn.STDEV.P(Table2[1Y Return vs Nifty])</f>
        <v>0.20042072965219457</v>
      </c>
      <c r="I236">
        <v>10.3102923228909</v>
      </c>
      <c r="J236">
        <f>(Table2[[#This Row],[1M Return vs Nifty]]-AVERAGE(Table2[1M Return vs Nifty]))/_xlfn.STDEV.P(Table2[1M Return vs Nifty])</f>
        <v>1.2996400947552154</v>
      </c>
      <c r="K236">
        <v>7.9954900532341604</v>
      </c>
      <c r="L236">
        <f>(Table2[[#This Row],[6M Return vs Nifty]]-AVERAGE(Table2[6M Return vs Nifty]))/_xlfn.STDEV.P(Table2[6M Return vs Nifty])</f>
        <v>-4.774515280661884E-2</v>
      </c>
      <c r="M236">
        <v>6.63472201911115</v>
      </c>
      <c r="N236">
        <f>(Table2[[#This Row],[1W Return vs Nifty]]-AVERAGE(Table2[1W Return vs Nifty]))/_xlfn.STDEV.P(Table2[1W Return vs Nifty])</f>
        <v>1.6093586904731985</v>
      </c>
      <c r="O236">
        <v>5104.5</v>
      </c>
      <c r="P236">
        <v>4834.21974573232</v>
      </c>
      <c r="Q236">
        <v>4284.1245820718204</v>
      </c>
      <c r="R236">
        <v>67.187747918976896</v>
      </c>
      <c r="S236" s="1">
        <f>(Table2[[#This Row],[Close Price]]-Table2[[#This Row],[20D EMA]])/Table2[[#This Row],[20D EMA]]</f>
        <v>3.7839161524145293E-2</v>
      </c>
      <c r="T236" s="1">
        <f>(Table2[[#This Row],[Close Price]]-Table2[[#This Row],[50D EMA]])/Table2[[#This Row],[50D EMA]]</f>
        <v>9.5864540431121026E-2</v>
      </c>
      <c r="U236" s="1">
        <f>(Table2[[#This Row],[Close Price]]-Table2[[#This Row],[200D EMA]])/Table2[[#This Row],[200D EMA]]</f>
        <v>0.23657701789755939</v>
      </c>
      <c r="V236">
        <v>0.96084429501136803</v>
      </c>
      <c r="W236">
        <v>5254.5</v>
      </c>
      <c r="X236">
        <v>5399.95</v>
      </c>
      <c r="Y236">
        <v>5165.25</v>
      </c>
      <c r="Z236">
        <v>5465.9</v>
      </c>
      <c r="AA236">
        <v>5050.2</v>
      </c>
      <c r="AB236">
        <v>5465.9</v>
      </c>
      <c r="AC236" s="1">
        <f>(Table2[[#This Row],[Close Price]]/Table2[[#This Row],[Day Low]])-1</f>
        <v>8.212008754400868E-3</v>
      </c>
      <c r="AD236" s="1">
        <f>(Table2[[#This Row],[Day High]]/Table2[[#This Row],[Close Price]])-1</f>
        <v>1.9310448972657657E-2</v>
      </c>
      <c r="AE236" s="1">
        <f>(Table2[[#This Row],[Close Price]]/Table2[[#This Row],[Current Week Low]])-1</f>
        <v>2.563283480954448E-2</v>
      </c>
      <c r="AF236" s="1">
        <f>(Table2[[#This Row],[Current Week High]]/Table2[[#This Row],[Close Price]])-1</f>
        <v>3.1759365001462925E-2</v>
      </c>
      <c r="AG236" s="1">
        <f>(Table2[[#This Row],[Close Price]]/Table2[[#This Row],[Current Month Low]])-1</f>
        <v>4.8998059482792788E-2</v>
      </c>
      <c r="AH236" s="1">
        <f>(Table2[[#This Row],[Current Month High]]/Table2[[#This Row],[Close Price]])-1</f>
        <v>3.1759365001462925E-2</v>
      </c>
      <c r="AI236">
        <v>4.4963332798505</v>
      </c>
      <c r="AJ236">
        <v>80.026846093723407</v>
      </c>
      <c r="AK236" t="str">
        <f>IF(AND(Table2[[#This Row],[20D EMA]]&gt;Table2[[#This Row],[50D EMA]],Table2[[#This Row],[50D EMA]]&gt;Table2[[#This Row],[200D EMA]]),"Uptrend","Downtrend/NoTrend")</f>
        <v>Uptrend</v>
      </c>
      <c r="AL236">
        <v>0.23</v>
      </c>
      <c r="AM236" t="s">
        <v>3188</v>
      </c>
      <c r="AN236">
        <v>4.84</v>
      </c>
      <c r="AO236" t="s">
        <v>3188</v>
      </c>
      <c r="AP236">
        <v>9.6643432701793E-2</v>
      </c>
      <c r="AQ236">
        <f>(Table2[[#This Row],[Sharpe Ratio]]-AVERAGE(Table2[Sharpe Ratio]))/_xlfn.STDEV.P(Table2[Sharpe Ratio])</f>
        <v>0.41121932125661131</v>
      </c>
      <c r="AR2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3.472893683330601</v>
      </c>
      <c r="AS236">
        <f>_xlfn.RANK.AVG(Table2[[#This Row],[1Y Return vs Nifty Z-Score]],Table2[1Y Return vs Nifty Z-Score])</f>
        <v>242</v>
      </c>
      <c r="AT236">
        <f>_xlfn.RANK.AVG(Table2[[#This Row],[6M Return vs Nifty Z-Score]],Table2[6M Return vs Nifty Z-Score])</f>
        <v>324</v>
      </c>
      <c r="AU236">
        <f>_xlfn.RANK.AVG(Table2[[#This Row],[Sharpe Ratio Z-Score]],Table2[Sharpe Ratio Z-Score])</f>
        <v>238</v>
      </c>
      <c r="AV236">
        <f>(Table2[[#This Row],[Rank 1Y]]+Table2[[#This Row],[Rank 6M]]+Table2[[#This Row],[Rank Sharpe]])/3</f>
        <v>268</v>
      </c>
    </row>
    <row r="237" spans="1:48" x14ac:dyDescent="0.3">
      <c r="A237" t="s">
        <v>1376</v>
      </c>
      <c r="B237" t="s">
        <v>1377</v>
      </c>
      <c r="C237" t="s">
        <v>3141</v>
      </c>
      <c r="D237" t="s">
        <v>788</v>
      </c>
      <c r="E237">
        <v>8190.6775602079997</v>
      </c>
      <c r="F237">
        <v>189.49</v>
      </c>
      <c r="G237">
        <v>24.4755647533737</v>
      </c>
      <c r="H237">
        <f>(Table2[[#This Row],[1Y Return vs Nifty]]-AVERAGE(Table2[1Y Return vs Nifty]))/_xlfn.STDEV.P(Table2[1Y Return vs Nifty])</f>
        <v>-3.4538783883640484E-2</v>
      </c>
      <c r="I237">
        <v>-14.002018959887099</v>
      </c>
      <c r="J237">
        <f>(Table2[[#This Row],[1M Return vs Nifty]]-AVERAGE(Table2[1M Return vs Nifty]))/_xlfn.STDEV.P(Table2[1M Return vs Nifty])</f>
        <v>-1.3586100670749213</v>
      </c>
      <c r="K237">
        <v>-0.19431241829923701</v>
      </c>
      <c r="L237">
        <f>(Table2[[#This Row],[6M Return vs Nifty]]-AVERAGE(Table2[6M Return vs Nifty]))/_xlfn.STDEV.P(Table2[6M Return vs Nifty])</f>
        <v>-0.3151542503197034</v>
      </c>
      <c r="M237">
        <v>-4.4634214482743397</v>
      </c>
      <c r="N237">
        <f>(Table2[[#This Row],[1W Return vs Nifty]]-AVERAGE(Table2[1W Return vs Nifty]))/_xlfn.STDEV.P(Table2[1W Return vs Nifty])</f>
        <v>-1.4619808418973879</v>
      </c>
      <c r="O237">
        <v>211.54</v>
      </c>
      <c r="P237">
        <v>224.712484092111</v>
      </c>
      <c r="Q237">
        <v>203.13596080143401</v>
      </c>
      <c r="R237">
        <v>30.1596221547921</v>
      </c>
      <c r="S237" s="1">
        <f>(Table2[[#This Row],[Close Price]]-Table2[[#This Row],[20D EMA]])/Table2[[#This Row],[20D EMA]]</f>
        <v>-0.10423560555923223</v>
      </c>
      <c r="T237" s="1">
        <f>(Table2[[#This Row],[Close Price]]-Table2[[#This Row],[50D EMA]])/Table2[[#This Row],[50D EMA]]</f>
        <v>-0.15674466968053755</v>
      </c>
      <c r="U237" s="1">
        <f>(Table2[[#This Row],[Close Price]]-Table2[[#This Row],[200D EMA]])/Table2[[#This Row],[200D EMA]]</f>
        <v>-6.7176489813012316E-2</v>
      </c>
      <c r="V237">
        <v>0.53644464313210405</v>
      </c>
      <c r="W237">
        <v>188.66</v>
      </c>
      <c r="X237">
        <v>197.5</v>
      </c>
      <c r="Y237">
        <v>184.55</v>
      </c>
      <c r="Z237">
        <v>206.7</v>
      </c>
      <c r="AA237">
        <v>184.55</v>
      </c>
      <c r="AB237">
        <v>211.7</v>
      </c>
      <c r="AC237" s="1">
        <f>(Table2[[#This Row],[Close Price]]/Table2[[#This Row],[Day Low]])-1</f>
        <v>4.3994487437719609E-3</v>
      </c>
      <c r="AD237" s="1">
        <f>(Table2[[#This Row],[Day High]]/Table2[[#This Row],[Close Price]])-1</f>
        <v>4.2271359966224997E-2</v>
      </c>
      <c r="AE237" s="1">
        <f>(Table2[[#This Row],[Close Price]]/Table2[[#This Row],[Current Week Low]])-1</f>
        <v>2.676781360065017E-2</v>
      </c>
      <c r="AF237" s="1">
        <f>(Table2[[#This Row],[Current Week High]]/Table2[[#This Row],[Close Price]])-1</f>
        <v>9.082273470895541E-2</v>
      </c>
      <c r="AG237" s="1">
        <f>(Table2[[#This Row],[Close Price]]/Table2[[#This Row],[Current Month Low]])-1</f>
        <v>2.676781360065017E-2</v>
      </c>
      <c r="AH237" s="1">
        <f>(Table2[[#This Row],[Current Month High]]/Table2[[#This Row],[Close Price]])-1</f>
        <v>0.1172093514169612</v>
      </c>
      <c r="AI237">
        <v>56.467359755132101</v>
      </c>
      <c r="AJ237">
        <v>71.174345076784107</v>
      </c>
      <c r="AK237" t="str">
        <f>IF(AND(Table2[[#This Row],[20D EMA]]&gt;Table2[[#This Row],[50D EMA]],Table2[[#This Row],[50D EMA]]&gt;Table2[[#This Row],[200D EMA]]),"Uptrend","Downtrend/NoTrend")</f>
        <v>Downtrend/NoTrend</v>
      </c>
      <c r="AL237">
        <v>-0.35</v>
      </c>
      <c r="AM237" t="s">
        <v>3189</v>
      </c>
      <c r="AN237">
        <v>-15.53</v>
      </c>
      <c r="AO237" t="s">
        <v>3189</v>
      </c>
      <c r="AP237">
        <v>0.167105218565411</v>
      </c>
      <c r="AQ237">
        <f>(Table2[[#This Row],[Sharpe Ratio]]-AVERAGE(Table2[Sharpe Ratio]))/_xlfn.STDEV.P(Table2[Sharpe Ratio])</f>
        <v>1.2327726184728169</v>
      </c>
      <c r="AR2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7">
        <f>_xlfn.RANK.AVG(Table2[[#This Row],[1Y Return vs Nifty Z-Score]],Table2[1Y Return vs Nifty Z-Score])</f>
        <v>306</v>
      </c>
      <c r="AT237">
        <f>_xlfn.RANK.AVG(Table2[[#This Row],[6M Return vs Nifty Z-Score]],Table2[6M Return vs Nifty Z-Score])</f>
        <v>422</v>
      </c>
      <c r="AU237">
        <f>_xlfn.RANK.AVG(Table2[[#This Row],[Sharpe Ratio Z-Score]],Table2[Sharpe Ratio Z-Score])</f>
        <v>80</v>
      </c>
      <c r="AV237">
        <f>(Table2[[#This Row],[Rank 1Y]]+Table2[[#This Row],[Rank 6M]]+Table2[[#This Row],[Rank Sharpe]])/3</f>
        <v>269.33333333333331</v>
      </c>
    </row>
    <row r="238" spans="1:48" x14ac:dyDescent="0.3">
      <c r="A238" t="s">
        <v>147</v>
      </c>
      <c r="B238" t="s">
        <v>148</v>
      </c>
      <c r="C238" t="s">
        <v>3131</v>
      </c>
      <c r="D238" t="s">
        <v>149</v>
      </c>
      <c r="E238">
        <v>188065.93497545001</v>
      </c>
      <c r="F238">
        <v>592.4</v>
      </c>
      <c r="G238">
        <v>31.3958329040724</v>
      </c>
      <c r="H238">
        <f>(Table2[[#This Row],[1Y Return vs Nifty]]-AVERAGE(Table2[1Y Return vs Nifty]))/_xlfn.STDEV.P(Table2[1Y Return vs Nifty])</f>
        <v>8.173879497514408E-2</v>
      </c>
      <c r="I238">
        <v>-2.3515311843693198</v>
      </c>
      <c r="J238">
        <f>(Table2[[#This Row],[1M Return vs Nifty]]-AVERAGE(Table2[1M Return vs Nifty]))/_xlfn.STDEV.P(Table2[1M Return vs Nifty])</f>
        <v>-8.4773505241814859E-2</v>
      </c>
      <c r="K238">
        <v>-7.1109396492335</v>
      </c>
      <c r="L238">
        <f>(Table2[[#This Row],[6M Return vs Nifty]]-AVERAGE(Table2[6M Return vs Nifty]))/_xlfn.STDEV.P(Table2[6M Return vs Nifty])</f>
        <v>-0.5409923034458195</v>
      </c>
      <c r="M238">
        <v>3.3799260598942502</v>
      </c>
      <c r="N238">
        <f>(Table2[[#This Row],[1W Return vs Nifty]]-AVERAGE(Table2[1W Return vs Nifty]))/_xlfn.STDEV.P(Table2[1W Return vs Nifty])</f>
        <v>0.70861492835476625</v>
      </c>
      <c r="O238">
        <v>607.5</v>
      </c>
      <c r="P238">
        <v>614.56291601043904</v>
      </c>
      <c r="Q238">
        <v>566.98126202885896</v>
      </c>
      <c r="R238">
        <v>23.353401951374298</v>
      </c>
      <c r="S238" s="1">
        <f>(Table2[[#This Row],[Close Price]]-Table2[[#This Row],[20D EMA]])/Table2[[#This Row],[20D EMA]]</f>
        <v>-2.4855967078189337E-2</v>
      </c>
      <c r="T238" s="1">
        <f>(Table2[[#This Row],[Close Price]]-Table2[[#This Row],[50D EMA]])/Table2[[#This Row],[50D EMA]]</f>
        <v>-3.6062891907494461E-2</v>
      </c>
      <c r="U238" s="1">
        <f>(Table2[[#This Row],[Close Price]]-Table2[[#This Row],[200D EMA]])/Table2[[#This Row],[200D EMA]]</f>
        <v>4.4831707277562936E-2</v>
      </c>
      <c r="V238">
        <v>1.39359334163024</v>
      </c>
      <c r="W238">
        <v>589.1</v>
      </c>
      <c r="X238">
        <v>606.20000000000005</v>
      </c>
      <c r="Y238">
        <v>536.85</v>
      </c>
      <c r="Z238">
        <v>606.20000000000005</v>
      </c>
      <c r="AA238">
        <v>536.85</v>
      </c>
      <c r="AB238">
        <v>618</v>
      </c>
      <c r="AC238" s="1">
        <f>(Table2[[#This Row],[Close Price]]/Table2[[#This Row],[Day Low]])-1</f>
        <v>5.6017654048547971E-3</v>
      </c>
      <c r="AD238" s="1">
        <f>(Table2[[#This Row],[Day High]]/Table2[[#This Row],[Close Price]])-1</f>
        <v>2.3295070898041947E-2</v>
      </c>
      <c r="AE238" s="1">
        <f>(Table2[[#This Row],[Close Price]]/Table2[[#This Row],[Current Week Low]])-1</f>
        <v>0.10347396852007074</v>
      </c>
      <c r="AF238" s="1">
        <f>(Table2[[#This Row],[Current Week High]]/Table2[[#This Row],[Close Price]])-1</f>
        <v>2.3295070898041947E-2</v>
      </c>
      <c r="AG238" s="1">
        <f>(Table2[[#This Row],[Close Price]]/Table2[[#This Row],[Current Month Low]])-1</f>
        <v>0.10347396852007074</v>
      </c>
      <c r="AH238" s="1">
        <f>(Table2[[#This Row],[Current Month High]]/Table2[[#This Row],[Close Price]])-1</f>
        <v>4.3214044564483522E-2</v>
      </c>
      <c r="AI238">
        <v>14.976367319378801</v>
      </c>
      <c r="AJ238">
        <v>78.832337136992095</v>
      </c>
      <c r="AK238" t="str">
        <f>IF(AND(Table2[[#This Row],[20D EMA]]&gt;Table2[[#This Row],[50D EMA]],Table2[[#This Row],[50D EMA]]&gt;Table2[[#This Row],[200D EMA]]),"Uptrend","Downtrend/NoTrend")</f>
        <v>Downtrend/NoTrend</v>
      </c>
      <c r="AL238">
        <v>-7.0000000000000007E-2</v>
      </c>
      <c r="AM238" t="s">
        <v>3189</v>
      </c>
      <c r="AN238">
        <v>-9.48</v>
      </c>
      <c r="AO238" t="s">
        <v>3189</v>
      </c>
      <c r="AP238">
        <v>0.199940977240808</v>
      </c>
      <c r="AQ238">
        <f>(Table2[[#This Row],[Sharpe Ratio]]-AVERAGE(Table2[Sharpe Ratio]))/_xlfn.STDEV.P(Table2[Sharpe Ratio])</f>
        <v>1.615623059683347</v>
      </c>
      <c r="AR2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8">
        <f>_xlfn.RANK.AVG(Table2[[#This Row],[1Y Return vs Nifty Z-Score]],Table2[1Y Return vs Nifty Z-Score])</f>
        <v>270</v>
      </c>
      <c r="AT238">
        <f>_xlfn.RANK.AVG(Table2[[#This Row],[6M Return vs Nifty Z-Score]],Table2[6M Return vs Nifty Z-Score])</f>
        <v>506</v>
      </c>
      <c r="AU238">
        <f>_xlfn.RANK.AVG(Table2[[#This Row],[Sharpe Ratio Z-Score]],Table2[Sharpe Ratio Z-Score])</f>
        <v>36</v>
      </c>
      <c r="AV238">
        <f>(Table2[[#This Row],[Rank 1Y]]+Table2[[#This Row],[Rank 6M]]+Table2[[#This Row],[Rank Sharpe]])/3</f>
        <v>270.66666666666669</v>
      </c>
    </row>
    <row r="239" spans="1:48" x14ac:dyDescent="0.3">
      <c r="A239" t="s">
        <v>90</v>
      </c>
      <c r="B239" t="s">
        <v>91</v>
      </c>
      <c r="C239" t="s">
        <v>3127</v>
      </c>
      <c r="D239" t="s">
        <v>92</v>
      </c>
      <c r="E239">
        <v>306410.85241843999</v>
      </c>
      <c r="F239">
        <v>486.95</v>
      </c>
      <c r="G239">
        <v>41.165881777128497</v>
      </c>
      <c r="H239">
        <f>(Table2[[#This Row],[1Y Return vs Nifty]]-AVERAGE(Table2[1Y Return vs Nifty]))/_xlfn.STDEV.P(Table2[1Y Return vs Nifty])</f>
        <v>0.24589972104796692</v>
      </c>
      <c r="I239">
        <v>1.4812460079094401</v>
      </c>
      <c r="J239">
        <f>(Table2[[#This Row],[1M Return vs Nifty]]-AVERAGE(Table2[1M Return vs Nifty]))/_xlfn.STDEV.P(Table2[1M Return vs Nifty])</f>
        <v>0.33429321668071321</v>
      </c>
      <c r="K239">
        <v>0.377295356497301</v>
      </c>
      <c r="L239">
        <f>(Table2[[#This Row],[6M Return vs Nifty]]-AVERAGE(Table2[6M Return vs Nifty]))/_xlfn.STDEV.P(Table2[6M Return vs Nifty])</f>
        <v>-0.29649041566421558</v>
      </c>
      <c r="M239">
        <v>0.66133066372735305</v>
      </c>
      <c r="N239">
        <f>(Table2[[#This Row],[1W Return vs Nifty]]-AVERAGE(Table2[1W Return vs Nifty]))/_xlfn.STDEV.P(Table2[1W Return vs Nifty])</f>
        <v>-4.373879074300132E-2</v>
      </c>
      <c r="O239">
        <v>498.38</v>
      </c>
      <c r="P239">
        <v>500.87840972903399</v>
      </c>
      <c r="Q239">
        <v>454.31145196442498</v>
      </c>
      <c r="R239">
        <v>42.901330155415202</v>
      </c>
      <c r="S239" s="1">
        <f>(Table2[[#This Row],[Close Price]]-Table2[[#This Row],[20D EMA]])/Table2[[#This Row],[20D EMA]]</f>
        <v>-2.2934307155182805E-2</v>
      </c>
      <c r="T239" s="1">
        <f>(Table2[[#This Row],[Close Price]]-Table2[[#This Row],[50D EMA]])/Table2[[#This Row],[50D EMA]]</f>
        <v>-2.7807965882516307E-2</v>
      </c>
      <c r="U239" s="1">
        <f>(Table2[[#This Row],[Close Price]]-Table2[[#This Row],[200D EMA]])/Table2[[#This Row],[200D EMA]]</f>
        <v>7.184179023981721E-2</v>
      </c>
      <c r="V239">
        <v>0.784393334040005</v>
      </c>
      <c r="W239">
        <v>485.65</v>
      </c>
      <c r="X239">
        <v>496</v>
      </c>
      <c r="Y239">
        <v>475.35</v>
      </c>
      <c r="Z239">
        <v>500.55</v>
      </c>
      <c r="AA239">
        <v>475.35</v>
      </c>
      <c r="AB239">
        <v>516</v>
      </c>
      <c r="AC239" s="1">
        <f>(Table2[[#This Row],[Close Price]]/Table2[[#This Row],[Day Low]])-1</f>
        <v>2.6768248738804346E-3</v>
      </c>
      <c r="AD239" s="1">
        <f>(Table2[[#This Row],[Day High]]/Table2[[#This Row],[Close Price]])-1</f>
        <v>1.8585070335763509E-2</v>
      </c>
      <c r="AE239" s="1">
        <f>(Table2[[#This Row],[Close Price]]/Table2[[#This Row],[Current Week Low]])-1</f>
        <v>2.4403071421058131E-2</v>
      </c>
      <c r="AF239" s="1">
        <f>(Table2[[#This Row],[Current Week High]]/Table2[[#This Row],[Close Price]])-1</f>
        <v>2.7928945476948464E-2</v>
      </c>
      <c r="AG239" s="1">
        <f>(Table2[[#This Row],[Close Price]]/Table2[[#This Row],[Current Month Low]])-1</f>
        <v>2.4403071421058131E-2</v>
      </c>
      <c r="AH239" s="1">
        <f>(Table2[[#This Row],[Current Month High]]/Table2[[#This Row],[Close Price]])-1</f>
        <v>5.965704897833457E-2</v>
      </c>
      <c r="AI239">
        <v>11.6233699558476</v>
      </c>
      <c r="AJ239">
        <v>72.036742624977904</v>
      </c>
      <c r="AK239" t="str">
        <f>IF(AND(Table2[[#This Row],[20D EMA]]&gt;Table2[[#This Row],[50D EMA]],Table2[[#This Row],[50D EMA]]&gt;Table2[[#This Row],[200D EMA]]),"Uptrend","Downtrend/NoTrend")</f>
        <v>Downtrend/NoTrend</v>
      </c>
      <c r="AL239">
        <v>-0.05</v>
      </c>
      <c r="AM239" t="s">
        <v>3189</v>
      </c>
      <c r="AN239">
        <v>-0.81</v>
      </c>
      <c r="AO239" t="s">
        <v>3189</v>
      </c>
      <c r="AP239">
        <v>0.12155840820675</v>
      </c>
      <c r="AQ239">
        <f>(Table2[[#This Row],[Sharpe Ratio]]-AVERAGE(Table2[Sharpe Ratio]))/_xlfn.STDEV.P(Table2[Sharpe Ratio])</f>
        <v>0.70171692964503718</v>
      </c>
      <c r="AR2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9">
        <f>_xlfn.RANK.AVG(Table2[[#This Row],[1Y Return vs Nifty Z-Score]],Table2[1Y Return vs Nifty Z-Score])</f>
        <v>227</v>
      </c>
      <c r="AT239">
        <f>_xlfn.RANK.AVG(Table2[[#This Row],[6M Return vs Nifty Z-Score]],Table2[6M Return vs Nifty Z-Score])</f>
        <v>418</v>
      </c>
      <c r="AU239">
        <f>_xlfn.RANK.AVG(Table2[[#This Row],[Sharpe Ratio Z-Score]],Table2[Sharpe Ratio Z-Score])</f>
        <v>168</v>
      </c>
      <c r="AV239">
        <f>(Table2[[#This Row],[Rank 1Y]]+Table2[[#This Row],[Rank 6M]]+Table2[[#This Row],[Rank Sharpe]])/3</f>
        <v>271</v>
      </c>
    </row>
    <row r="240" spans="1:48" x14ac:dyDescent="0.3">
      <c r="A240" t="s">
        <v>1054</v>
      </c>
      <c r="B240" t="s">
        <v>1055</v>
      </c>
      <c r="C240" t="s">
        <v>3141</v>
      </c>
      <c r="D240" t="s">
        <v>271</v>
      </c>
      <c r="E240">
        <v>12937.197759999999</v>
      </c>
      <c r="F240">
        <v>4194.6000000000004</v>
      </c>
      <c r="G240">
        <v>17.263730245050802</v>
      </c>
      <c r="H240">
        <f>(Table2[[#This Row],[1Y Return vs Nifty]]-AVERAGE(Table2[1Y Return vs Nifty]))/_xlfn.STDEV.P(Table2[1Y Return vs Nifty])</f>
        <v>-0.15571539691320258</v>
      </c>
      <c r="I240">
        <v>-5.2391641705819199</v>
      </c>
      <c r="J240">
        <f>(Table2[[#This Row],[1M Return vs Nifty]]-AVERAGE(Table2[1M Return vs Nifty]))/_xlfn.STDEV.P(Table2[1M Return vs Nifty])</f>
        <v>-0.40050041263556535</v>
      </c>
      <c r="K240">
        <v>4.39320194469901</v>
      </c>
      <c r="L240">
        <f>(Table2[[#This Row],[6M Return vs Nifty]]-AVERAGE(Table2[6M Return vs Nifty]))/_xlfn.STDEV.P(Table2[6M Return vs Nifty])</f>
        <v>-0.16536515834811302</v>
      </c>
      <c r="M240">
        <v>0.84694106269362102</v>
      </c>
      <c r="N240">
        <f>(Table2[[#This Row],[1W Return vs Nifty]]-AVERAGE(Table2[1W Return vs Nifty]))/_xlfn.STDEV.P(Table2[1W Return vs Nifty])</f>
        <v>7.6276884919687432E-3</v>
      </c>
      <c r="O240">
        <v>4154.84</v>
      </c>
      <c r="P240">
        <v>4195.3367177738901</v>
      </c>
      <c r="Q240">
        <v>3937.8879556294501</v>
      </c>
      <c r="R240">
        <v>36.525296126171199</v>
      </c>
      <c r="S240" s="1">
        <f>(Table2[[#This Row],[Close Price]]-Table2[[#This Row],[20D EMA]])/Table2[[#This Row],[20D EMA]]</f>
        <v>9.5695622454776159E-3</v>
      </c>
      <c r="T240" s="1">
        <f>(Table2[[#This Row],[Close Price]]-Table2[[#This Row],[50D EMA]])/Table2[[#This Row],[50D EMA]]</f>
        <v>-1.7560396779799748E-4</v>
      </c>
      <c r="U240" s="1">
        <f>(Table2[[#This Row],[Close Price]]-Table2[[#This Row],[200D EMA]])/Table2[[#This Row],[200D EMA]]</f>
        <v>6.5190286585875265E-2</v>
      </c>
      <c r="V240">
        <v>0.87891560362191201</v>
      </c>
      <c r="W240">
        <v>4092.3</v>
      </c>
      <c r="X240">
        <v>4219</v>
      </c>
      <c r="Y240">
        <v>3997.85</v>
      </c>
      <c r="Z240">
        <v>4219</v>
      </c>
      <c r="AA240">
        <v>3997.85</v>
      </c>
      <c r="AB240">
        <v>4221.6000000000004</v>
      </c>
      <c r="AC240" s="1">
        <f>(Table2[[#This Row],[Close Price]]/Table2[[#This Row],[Day Low]])-1</f>
        <v>2.4998167289788098E-2</v>
      </c>
      <c r="AD240" s="1">
        <f>(Table2[[#This Row],[Day High]]/Table2[[#This Row],[Close Price]])-1</f>
        <v>5.8170028131405704E-3</v>
      </c>
      <c r="AE240" s="1">
        <f>(Table2[[#This Row],[Close Price]]/Table2[[#This Row],[Current Week Low]])-1</f>
        <v>4.9213952499468583E-2</v>
      </c>
      <c r="AF240" s="1">
        <f>(Table2[[#This Row],[Current Week High]]/Table2[[#This Row],[Close Price]])-1</f>
        <v>5.8170028131405704E-3</v>
      </c>
      <c r="AG240" s="1">
        <f>(Table2[[#This Row],[Close Price]]/Table2[[#This Row],[Current Month Low]])-1</f>
        <v>4.9213952499468583E-2</v>
      </c>
      <c r="AH240" s="1">
        <f>(Table2[[#This Row],[Current Month High]]/Table2[[#This Row],[Close Price]])-1</f>
        <v>6.4368473751967858E-3</v>
      </c>
      <c r="AI240">
        <v>19.200877318457</v>
      </c>
      <c r="AJ240">
        <v>51.978260869565197</v>
      </c>
      <c r="AK240" t="str">
        <f>IF(AND(Table2[[#This Row],[20D EMA]]&gt;Table2[[#This Row],[50D EMA]],Table2[[#This Row],[50D EMA]]&gt;Table2[[#This Row],[200D EMA]]),"Uptrend","Downtrend/NoTrend")</f>
        <v>Downtrend/NoTrend</v>
      </c>
      <c r="AL240">
        <v>0.01</v>
      </c>
      <c r="AM240" t="s">
        <v>3188</v>
      </c>
      <c r="AN240">
        <v>3.05</v>
      </c>
      <c r="AO240" t="s">
        <v>3188</v>
      </c>
      <c r="AP240">
        <v>0.162461920752697</v>
      </c>
      <c r="AQ240">
        <f>(Table2[[#This Row],[Sharpe Ratio]]-AVERAGE(Table2[Sharpe Ratio]))/_xlfn.STDEV.P(Table2[Sharpe Ratio])</f>
        <v>1.1786338171177742</v>
      </c>
      <c r="AR2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0">
        <f>_xlfn.RANK.AVG(Table2[[#This Row],[1Y Return vs Nifty Z-Score]],Table2[1Y Return vs Nifty Z-Score])</f>
        <v>349</v>
      </c>
      <c r="AT240">
        <f>_xlfn.RANK.AVG(Table2[[#This Row],[6M Return vs Nifty Z-Score]],Table2[6M Return vs Nifty Z-Score])</f>
        <v>377</v>
      </c>
      <c r="AU240">
        <f>_xlfn.RANK.AVG(Table2[[#This Row],[Sharpe Ratio Z-Score]],Table2[Sharpe Ratio Z-Score])</f>
        <v>90</v>
      </c>
      <c r="AV240">
        <f>(Table2[[#This Row],[Rank 1Y]]+Table2[[#This Row],[Rank 6M]]+Table2[[#This Row],[Rank Sharpe]])/3</f>
        <v>272</v>
      </c>
    </row>
    <row r="241" spans="1:48" x14ac:dyDescent="0.3">
      <c r="A241" t="s">
        <v>503</v>
      </c>
      <c r="B241" t="s">
        <v>504</v>
      </c>
      <c r="C241" t="s">
        <v>3136</v>
      </c>
      <c r="D241" t="s">
        <v>117</v>
      </c>
      <c r="E241">
        <v>42899.882688004996</v>
      </c>
      <c r="F241">
        <v>983.3</v>
      </c>
      <c r="G241">
        <v>50.620412034736297</v>
      </c>
      <c r="H241">
        <f>(Table2[[#This Row],[1Y Return vs Nifty]]-AVERAGE(Table2[1Y Return vs Nifty]))/_xlfn.STDEV.P(Table2[1Y Return vs Nifty])</f>
        <v>0.4047591559227211</v>
      </c>
      <c r="I241">
        <v>21.641482282633</v>
      </c>
      <c r="J241">
        <f>(Table2[[#This Row],[1M Return vs Nifty]]-AVERAGE(Table2[1M Return vs Nifty]))/_xlfn.STDEV.P(Table2[1M Return vs Nifty])</f>
        <v>2.53856539452913</v>
      </c>
      <c r="K241">
        <v>39.379818016406396</v>
      </c>
      <c r="L241">
        <f>(Table2[[#This Row],[6M Return vs Nifty]]-AVERAGE(Table2[6M Return vs Nifty]))/_xlfn.STDEV.P(Table2[6M Return vs Nifty])</f>
        <v>0.97699932007383761</v>
      </c>
      <c r="M241">
        <v>-1.4643454963479099</v>
      </c>
      <c r="N241">
        <f>(Table2[[#This Row],[1W Return vs Nifty]]-AVERAGE(Table2[1W Return vs Nifty]))/_xlfn.STDEV.P(Table2[1W Return vs Nifty])</f>
        <v>-0.63200594034715873</v>
      </c>
      <c r="O241">
        <v>893.8</v>
      </c>
      <c r="P241">
        <v>828.10827606879195</v>
      </c>
      <c r="Q241">
        <v>702.69613401165702</v>
      </c>
      <c r="R241">
        <v>76.027211725536006</v>
      </c>
      <c r="S241" s="1">
        <f>(Table2[[#This Row],[Close Price]]-Table2[[#This Row],[20D EMA]])/Table2[[#This Row],[20D EMA]]</f>
        <v>0.10013425822331619</v>
      </c>
      <c r="T241" s="1">
        <f>(Table2[[#This Row],[Close Price]]-Table2[[#This Row],[50D EMA]])/Table2[[#This Row],[50D EMA]]</f>
        <v>0.18740511164546803</v>
      </c>
      <c r="U241" s="1">
        <f>(Table2[[#This Row],[Close Price]]-Table2[[#This Row],[200D EMA]])/Table2[[#This Row],[200D EMA]]</f>
        <v>0.3993246190019426</v>
      </c>
      <c r="V241">
        <v>1.2657674003910999</v>
      </c>
      <c r="W241">
        <v>936.8</v>
      </c>
      <c r="X241">
        <v>1005.6</v>
      </c>
      <c r="Y241">
        <v>891.05</v>
      </c>
      <c r="Z241">
        <v>1005.6</v>
      </c>
      <c r="AA241">
        <v>891.05</v>
      </c>
      <c r="AB241">
        <v>1005.6</v>
      </c>
      <c r="AC241" s="1">
        <f>(Table2[[#This Row],[Close Price]]/Table2[[#This Row],[Day Low]])-1</f>
        <v>4.9637062339880522E-2</v>
      </c>
      <c r="AD241" s="1">
        <f>(Table2[[#This Row],[Day High]]/Table2[[#This Row],[Close Price]])-1</f>
        <v>2.2678734872368711E-2</v>
      </c>
      <c r="AE241" s="1">
        <f>(Table2[[#This Row],[Close Price]]/Table2[[#This Row],[Current Week Low]])-1</f>
        <v>0.10352954379664436</v>
      </c>
      <c r="AF241" s="1">
        <f>(Table2[[#This Row],[Current Week High]]/Table2[[#This Row],[Close Price]])-1</f>
        <v>2.2678734872368711E-2</v>
      </c>
      <c r="AG241" s="1">
        <f>(Table2[[#This Row],[Close Price]]/Table2[[#This Row],[Current Month Low]])-1</f>
        <v>0.10352954379664436</v>
      </c>
      <c r="AH241" s="1">
        <f>(Table2[[#This Row],[Current Month High]]/Table2[[#This Row],[Close Price]])-1</f>
        <v>2.2678734872368711E-2</v>
      </c>
      <c r="AI241">
        <v>2.2678734872368702</v>
      </c>
      <c r="AJ241">
        <v>99.857723577235703</v>
      </c>
      <c r="AK241" t="str">
        <f>IF(AND(Table2[[#This Row],[20D EMA]]&gt;Table2[[#This Row],[50D EMA]],Table2[[#This Row],[50D EMA]]&gt;Table2[[#This Row],[200D EMA]]),"Uptrend","Downtrend/NoTrend")</f>
        <v>Uptrend</v>
      </c>
      <c r="AL241">
        <v>0.35</v>
      </c>
      <c r="AM241" t="s">
        <v>3188</v>
      </c>
      <c r="AN241">
        <v>16.64</v>
      </c>
      <c r="AO241" t="s">
        <v>3188</v>
      </c>
      <c r="AQ241">
        <f>(Table2[[#This Row],[Sharpe Ratio]]-AVERAGE(Table2[Sharpe Ratio]))/_xlfn.STDEV.P(Table2[Sharpe Ratio])</f>
        <v>-0.71560041255099383</v>
      </c>
      <c r="AR2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2.5727175176275363</v>
      </c>
      <c r="AS241">
        <f>_xlfn.RANK.AVG(Table2[[#This Row],[1Y Return vs Nifty Z-Score]],Table2[1Y Return vs Nifty Z-Score])</f>
        <v>192</v>
      </c>
      <c r="AT241">
        <f>_xlfn.RANK.AVG(Table2[[#This Row],[6M Return vs Nifty Z-Score]],Table2[6M Return vs Nifty Z-Score])</f>
        <v>95</v>
      </c>
      <c r="AU241">
        <f>_xlfn.RANK.AVG(Table2[[#This Row],[Sharpe Ratio Z-Score]],Table2[Sharpe Ratio Z-Score])</f>
        <v>539.5</v>
      </c>
      <c r="AV241">
        <f>(Table2[[#This Row],[Rank 1Y]]+Table2[[#This Row],[Rank 6M]]+Table2[[#This Row],[Rank Sharpe]])/3</f>
        <v>275.5</v>
      </c>
    </row>
    <row r="242" spans="1:48" x14ac:dyDescent="0.3">
      <c r="A242" t="s">
        <v>378</v>
      </c>
      <c r="B242" t="s">
        <v>379</v>
      </c>
      <c r="C242" t="s">
        <v>3142</v>
      </c>
      <c r="D242" t="s">
        <v>135</v>
      </c>
      <c r="E242">
        <v>65753.828539080001</v>
      </c>
      <c r="F242">
        <v>1834.65</v>
      </c>
      <c r="G242">
        <v>36.717983706749202</v>
      </c>
      <c r="H242">
        <f>(Table2[[#This Row],[1Y Return vs Nifty]]-AVERAGE(Table2[1Y Return vs Nifty]))/_xlfn.STDEV.P(Table2[1Y Return vs Nifty])</f>
        <v>0.17116405945627752</v>
      </c>
      <c r="I242">
        <v>1.2849130768613499</v>
      </c>
      <c r="J242">
        <f>(Table2[[#This Row],[1M Return vs Nifty]]-AVERAGE(Table2[1M Return vs Nifty]))/_xlfn.STDEV.P(Table2[1M Return vs Nifty])</f>
        <v>0.31282664200334526</v>
      </c>
      <c r="K242">
        <v>10.0134745855816</v>
      </c>
      <c r="L242">
        <f>(Table2[[#This Row],[6M Return vs Nifty]]-AVERAGE(Table2[6M Return vs Nifty]))/_xlfn.STDEV.P(Table2[6M Return vs Nifty])</f>
        <v>1.8145010535667111E-2</v>
      </c>
      <c r="M242">
        <v>-2.23874895028856</v>
      </c>
      <c r="N242">
        <f>(Table2[[#This Row],[1W Return vs Nifty]]-AVERAGE(Table2[1W Return vs Nifty]))/_xlfn.STDEV.P(Table2[1W Return vs Nifty])</f>
        <v>-0.84631709509857245</v>
      </c>
      <c r="O242">
        <v>1828.56</v>
      </c>
      <c r="P242">
        <v>1801.0486020021899</v>
      </c>
      <c r="Q242">
        <v>1621.7018037222899</v>
      </c>
      <c r="R242">
        <v>35.193797418074801</v>
      </c>
      <c r="S242" s="1">
        <f>(Table2[[#This Row],[Close Price]]-Table2[[#This Row],[20D EMA]])/Table2[[#This Row],[20D EMA]]</f>
        <v>3.3304895655598644E-3</v>
      </c>
      <c r="T242" s="1">
        <f>(Table2[[#This Row],[Close Price]]-Table2[[#This Row],[50D EMA]])/Table2[[#This Row],[50D EMA]]</f>
        <v>1.8656574820055481E-2</v>
      </c>
      <c r="U242" s="1">
        <f>(Table2[[#This Row],[Close Price]]-Table2[[#This Row],[200D EMA]])/Table2[[#This Row],[200D EMA]]</f>
        <v>0.1313115615885303</v>
      </c>
      <c r="V242">
        <v>0.90025073451187698</v>
      </c>
      <c r="W242">
        <v>1761.2</v>
      </c>
      <c r="X242">
        <v>1846.6</v>
      </c>
      <c r="Y242">
        <v>1714.05</v>
      </c>
      <c r="Z242">
        <v>1846.6</v>
      </c>
      <c r="AA242">
        <v>1714.05</v>
      </c>
      <c r="AB242">
        <v>1911.95</v>
      </c>
      <c r="AC242" s="1">
        <f>(Table2[[#This Row],[Close Price]]/Table2[[#This Row],[Day Low]])-1</f>
        <v>4.1704519645696214E-2</v>
      </c>
      <c r="AD242" s="1">
        <f>(Table2[[#This Row],[Day High]]/Table2[[#This Row],[Close Price]])-1</f>
        <v>6.5135039380808113E-3</v>
      </c>
      <c r="AE242" s="1">
        <f>(Table2[[#This Row],[Close Price]]/Table2[[#This Row],[Current Week Low]])-1</f>
        <v>7.035967445523772E-2</v>
      </c>
      <c r="AF242" s="1">
        <f>(Table2[[#This Row],[Current Week High]]/Table2[[#This Row],[Close Price]])-1</f>
        <v>6.5135039380808113E-3</v>
      </c>
      <c r="AG242" s="1">
        <f>(Table2[[#This Row],[Close Price]]/Table2[[#This Row],[Current Month Low]])-1</f>
        <v>7.035967445523772E-2</v>
      </c>
      <c r="AH242" s="1">
        <f>(Table2[[#This Row],[Current Month High]]/Table2[[#This Row],[Close Price]])-1</f>
        <v>4.2133376938380485E-2</v>
      </c>
      <c r="AI242">
        <v>7.3774289373994897</v>
      </c>
      <c r="AJ242">
        <v>74.545714013890205</v>
      </c>
      <c r="AK242" t="str">
        <f>IF(AND(Table2[[#This Row],[20D EMA]]&gt;Table2[[#This Row],[50D EMA]],Table2[[#This Row],[50D EMA]]&gt;Table2[[#This Row],[200D EMA]]),"Uptrend","Downtrend/NoTrend")</f>
        <v>Uptrend</v>
      </c>
      <c r="AL242">
        <v>0.09</v>
      </c>
      <c r="AM242" t="s">
        <v>3188</v>
      </c>
      <c r="AN242">
        <v>-1.2</v>
      </c>
      <c r="AO242" t="s">
        <v>3189</v>
      </c>
      <c r="AP242">
        <v>8.2671106208830003E-2</v>
      </c>
      <c r="AQ242">
        <f>(Table2[[#This Row],[Sharpe Ratio]]-AVERAGE(Table2[Sharpe Ratio]))/_xlfn.STDEV.P(Table2[Sharpe Ratio])</f>
        <v>0.24830816651674648</v>
      </c>
      <c r="AR2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-9.5873216586536025E-2</v>
      </c>
      <c r="AS242">
        <f>_xlfn.RANK.AVG(Table2[[#This Row],[1Y Return vs Nifty Z-Score]],Table2[1Y Return vs Nifty Z-Score])</f>
        <v>248</v>
      </c>
      <c r="AT242">
        <f>_xlfn.RANK.AVG(Table2[[#This Row],[6M Return vs Nifty Z-Score]],Table2[6M Return vs Nifty Z-Score])</f>
        <v>304</v>
      </c>
      <c r="AU242">
        <f>_xlfn.RANK.AVG(Table2[[#This Row],[Sharpe Ratio Z-Score]],Table2[Sharpe Ratio Z-Score])</f>
        <v>276</v>
      </c>
      <c r="AV242">
        <f>(Table2[[#This Row],[Rank 1Y]]+Table2[[#This Row],[Rank 6M]]+Table2[[#This Row],[Rank Sharpe]])/3</f>
        <v>276</v>
      </c>
    </row>
    <row r="243" spans="1:48" x14ac:dyDescent="0.3">
      <c r="A243" t="s">
        <v>1446</v>
      </c>
      <c r="B243" t="s">
        <v>1447</v>
      </c>
      <c r="C243" t="s">
        <v>3138</v>
      </c>
      <c r="D243" t="s">
        <v>190</v>
      </c>
      <c r="E243">
        <v>7286.4950846800002</v>
      </c>
      <c r="F243">
        <v>1824.85</v>
      </c>
      <c r="G243">
        <v>76.9617824414387</v>
      </c>
      <c r="H243">
        <f>(Table2[[#This Row],[1Y Return vs Nifty]]-AVERAGE(Table2[1Y Return vs Nifty]))/_xlfn.STDEV.P(Table2[1Y Return vs Nifty])</f>
        <v>0.8473591691035034</v>
      </c>
      <c r="I243">
        <v>-6.64241150811326</v>
      </c>
      <c r="J243">
        <f>(Table2[[#This Row],[1M Return vs Nifty]]-AVERAGE(Table2[1M Return vs Nifty]))/_xlfn.STDEV.P(Table2[1M Return vs Nifty])</f>
        <v>-0.55392813156752574</v>
      </c>
      <c r="K243">
        <v>10.372211461821401</v>
      </c>
      <c r="L243">
        <f>(Table2[[#This Row],[6M Return vs Nifty]]-AVERAGE(Table2[6M Return vs Nifty]))/_xlfn.STDEV.P(Table2[6M Return vs Nifty])</f>
        <v>2.9858297230112525E-2</v>
      </c>
      <c r="M243">
        <v>3.2815267780759201</v>
      </c>
      <c r="N243">
        <f>(Table2[[#This Row],[1W Return vs Nifty]]-AVERAGE(Table2[1W Return vs Nifty]))/_xlfn.STDEV.P(Table2[1W Return vs Nifty])</f>
        <v>0.68138356257780996</v>
      </c>
      <c r="O243">
        <v>1843.46</v>
      </c>
      <c r="P243">
        <v>1848.3087944230399</v>
      </c>
      <c r="Q243">
        <v>1563.32072171652</v>
      </c>
      <c r="R243">
        <v>34.709747552707398</v>
      </c>
      <c r="S243" s="1">
        <f>(Table2[[#This Row],[Close Price]]-Table2[[#This Row],[20D EMA]])/Table2[[#This Row],[20D EMA]]</f>
        <v>-1.0095147168910704E-2</v>
      </c>
      <c r="T243" s="1">
        <f>(Table2[[#This Row],[Close Price]]-Table2[[#This Row],[50D EMA]])/Table2[[#This Row],[50D EMA]]</f>
        <v>-1.2692032031564719E-2</v>
      </c>
      <c r="U243" s="1">
        <f>(Table2[[#This Row],[Close Price]]-Table2[[#This Row],[200D EMA]])/Table2[[#This Row],[200D EMA]]</f>
        <v>0.16729086658323175</v>
      </c>
      <c r="V243">
        <v>0.388366215228235</v>
      </c>
      <c r="W243">
        <v>1792.55</v>
      </c>
      <c r="X243">
        <v>1845</v>
      </c>
      <c r="Y243">
        <v>1698</v>
      </c>
      <c r="Z243">
        <v>1845</v>
      </c>
      <c r="AA243">
        <v>1698</v>
      </c>
      <c r="AB243">
        <v>1887.25</v>
      </c>
      <c r="AC243" s="1">
        <f>(Table2[[#This Row],[Close Price]]/Table2[[#This Row],[Day Low]])-1</f>
        <v>1.8019023179269622E-2</v>
      </c>
      <c r="AD243" s="1">
        <f>(Table2[[#This Row],[Day High]]/Table2[[#This Row],[Close Price]])-1</f>
        <v>1.1042003452338633E-2</v>
      </c>
      <c r="AE243" s="1">
        <f>(Table2[[#This Row],[Close Price]]/Table2[[#This Row],[Current Week Low]])-1</f>
        <v>7.470553592461715E-2</v>
      </c>
      <c r="AF243" s="1">
        <f>(Table2[[#This Row],[Current Week High]]/Table2[[#This Row],[Close Price]])-1</f>
        <v>1.1042003452338633E-2</v>
      </c>
      <c r="AG243" s="1">
        <f>(Table2[[#This Row],[Close Price]]/Table2[[#This Row],[Current Month Low]])-1</f>
        <v>7.470553592461715E-2</v>
      </c>
      <c r="AH243" s="1">
        <f>(Table2[[#This Row],[Current Month High]]/Table2[[#This Row],[Close Price]])-1</f>
        <v>3.4194591336274227E-2</v>
      </c>
      <c r="AI243">
        <v>19.023481382031399</v>
      </c>
      <c r="AJ243">
        <v>114.68823529411701</v>
      </c>
      <c r="AK243" t="str">
        <f>IF(AND(Table2[[#This Row],[20D EMA]]&gt;Table2[[#This Row],[50D EMA]],Table2[[#This Row],[50D EMA]]&gt;Table2[[#This Row],[200D EMA]]),"Uptrend","Downtrend/NoTrend")</f>
        <v>Downtrend/NoTrend</v>
      </c>
      <c r="AL243">
        <v>0.03</v>
      </c>
      <c r="AM243" t="s">
        <v>3188</v>
      </c>
      <c r="AN243">
        <v>-2.52</v>
      </c>
      <c r="AO243" t="s">
        <v>3189</v>
      </c>
      <c r="AP243">
        <v>3.7780633049939998E-2</v>
      </c>
      <c r="AQ243">
        <f>(Table2[[#This Row],[Sharpe Ratio]]-AVERAGE(Table2[Sharpe Ratio]))/_xlfn.STDEV.P(Table2[Sharpe Ratio])</f>
        <v>-0.27509492049362849</v>
      </c>
      <c r="AR2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3">
        <f>_xlfn.RANK.AVG(Table2[[#This Row],[1Y Return vs Nifty Z-Score]],Table2[1Y Return vs Nifty Z-Score])</f>
        <v>115</v>
      </c>
      <c r="AT243">
        <f>_xlfn.RANK.AVG(Table2[[#This Row],[6M Return vs Nifty Z-Score]],Table2[6M Return vs Nifty Z-Score])</f>
        <v>302</v>
      </c>
      <c r="AU243">
        <f>_xlfn.RANK.AVG(Table2[[#This Row],[Sharpe Ratio Z-Score]],Table2[Sharpe Ratio Z-Score])</f>
        <v>411</v>
      </c>
      <c r="AV243">
        <f>(Table2[[#This Row],[Rank 1Y]]+Table2[[#This Row],[Rank 6M]]+Table2[[#This Row],[Rank Sharpe]])/3</f>
        <v>276</v>
      </c>
    </row>
    <row r="244" spans="1:48" x14ac:dyDescent="0.3">
      <c r="A244" t="s">
        <v>328</v>
      </c>
      <c r="B244" t="s">
        <v>329</v>
      </c>
      <c r="C244" t="s">
        <v>3135</v>
      </c>
      <c r="D244" t="s">
        <v>330</v>
      </c>
      <c r="E244">
        <v>78884.117523840003</v>
      </c>
      <c r="F244">
        <v>4183.8500000000004</v>
      </c>
      <c r="G244">
        <v>14.664634368884</v>
      </c>
      <c r="H244">
        <f>(Table2[[#This Row],[1Y Return vs Nifty]]-AVERAGE(Table2[1Y Return vs Nifty]))/_xlfn.STDEV.P(Table2[1Y Return vs Nifty])</f>
        <v>-0.19938662021283929</v>
      </c>
      <c r="I244">
        <v>2.80743179668884</v>
      </c>
      <c r="J244">
        <f>(Table2[[#This Row],[1M Return vs Nifty]]-AVERAGE(Table2[1M Return vs Nifty]))/_xlfn.STDEV.P(Table2[1M Return vs Nifty])</f>
        <v>0.47929520956556465</v>
      </c>
      <c r="K244">
        <v>9.4780968319867291</v>
      </c>
      <c r="L244">
        <f>(Table2[[#This Row],[6M Return vs Nifty]]-AVERAGE(Table2[6M Return vs Nifty]))/_xlfn.STDEV.P(Table2[6M Return vs Nifty])</f>
        <v>6.6413936508541568E-4</v>
      </c>
      <c r="M244">
        <v>-0.55053861422875805</v>
      </c>
      <c r="N244">
        <f>(Table2[[#This Row],[1W Return vs Nifty]]-AVERAGE(Table2[1W Return vs Nifty]))/_xlfn.STDEV.P(Table2[1W Return vs Nifty])</f>
        <v>-0.37911578711993221</v>
      </c>
      <c r="O244">
        <v>4130.3100000000004</v>
      </c>
      <c r="P244">
        <v>4096.6552187709503</v>
      </c>
      <c r="Q244">
        <v>3845.6541599449001</v>
      </c>
      <c r="R244">
        <v>42.650517679123901</v>
      </c>
      <c r="S244" s="1">
        <f>(Table2[[#This Row],[Close Price]]-Table2[[#This Row],[20D EMA]])/Table2[[#This Row],[20D EMA]]</f>
        <v>1.2962707399686696E-2</v>
      </c>
      <c r="T244" s="1">
        <f>(Table2[[#This Row],[Close Price]]-Table2[[#This Row],[50D EMA]])/Table2[[#This Row],[50D EMA]]</f>
        <v>2.1284383618499773E-2</v>
      </c>
      <c r="U244" s="1">
        <f>(Table2[[#This Row],[Close Price]]-Table2[[#This Row],[200D EMA]])/Table2[[#This Row],[200D EMA]]</f>
        <v>8.794234374417742E-2</v>
      </c>
      <c r="V244">
        <v>0.90576240180019596</v>
      </c>
      <c r="W244">
        <v>4086.1</v>
      </c>
      <c r="X244">
        <v>4310.7</v>
      </c>
      <c r="Y244">
        <v>3927</v>
      </c>
      <c r="Z244">
        <v>4310.7</v>
      </c>
      <c r="AA244">
        <v>3927</v>
      </c>
      <c r="AB244">
        <v>4400</v>
      </c>
      <c r="AC244" s="1">
        <f>(Table2[[#This Row],[Close Price]]/Table2[[#This Row],[Day Low]])-1</f>
        <v>2.3922566750691487E-2</v>
      </c>
      <c r="AD244" s="1">
        <f>(Table2[[#This Row],[Day High]]/Table2[[#This Row],[Close Price]])-1</f>
        <v>3.0318964590030584E-2</v>
      </c>
      <c r="AE244" s="1">
        <f>(Table2[[#This Row],[Close Price]]/Table2[[#This Row],[Current Week Low]])-1</f>
        <v>6.5406162464985984E-2</v>
      </c>
      <c r="AF244" s="1">
        <f>(Table2[[#This Row],[Current Week High]]/Table2[[#This Row],[Close Price]])-1</f>
        <v>3.0318964590030584E-2</v>
      </c>
      <c r="AG244" s="1">
        <f>(Table2[[#This Row],[Close Price]]/Table2[[#This Row],[Current Month Low]])-1</f>
        <v>6.5406162464985984E-2</v>
      </c>
      <c r="AH244" s="1">
        <f>(Table2[[#This Row],[Current Month High]]/Table2[[#This Row],[Close Price]])-1</f>
        <v>5.1662942027080216E-2</v>
      </c>
      <c r="AI244">
        <v>11.899327174731299</v>
      </c>
      <c r="AJ244">
        <v>45.310410697230097</v>
      </c>
      <c r="AK244" t="str">
        <f>IF(AND(Table2[[#This Row],[20D EMA]]&gt;Table2[[#This Row],[50D EMA]],Table2[[#This Row],[50D EMA]]&gt;Table2[[#This Row],[200D EMA]]),"Uptrend","Downtrend/NoTrend")</f>
        <v>Uptrend</v>
      </c>
      <c r="AL244">
        <v>-0.03</v>
      </c>
      <c r="AM244" t="s">
        <v>3189</v>
      </c>
      <c r="AN244">
        <v>-2.52</v>
      </c>
      <c r="AO244" t="s">
        <v>3189</v>
      </c>
      <c r="AP244">
        <v>0.12703951108755099</v>
      </c>
      <c r="AQ244">
        <f>(Table2[[#This Row],[Sharpe Ratio]]-AVERAGE(Table2[Sharpe Ratio]))/_xlfn.STDEV.P(Table2[Sharpe Ratio])</f>
        <v>0.7656241680000101</v>
      </c>
      <c r="AR2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0.6670811095978888</v>
      </c>
      <c r="AS244">
        <f>_xlfn.RANK.AVG(Table2[[#This Row],[1Y Return vs Nifty Z-Score]],Table2[1Y Return vs Nifty Z-Score])</f>
        <v>363</v>
      </c>
      <c r="AT244">
        <f>_xlfn.RANK.AVG(Table2[[#This Row],[6M Return vs Nifty Z-Score]],Table2[6M Return vs Nifty Z-Score])</f>
        <v>308</v>
      </c>
      <c r="AU244">
        <f>_xlfn.RANK.AVG(Table2[[#This Row],[Sharpe Ratio Z-Score]],Table2[Sharpe Ratio Z-Score])</f>
        <v>159</v>
      </c>
      <c r="AV244">
        <f>(Table2[[#This Row],[Rank 1Y]]+Table2[[#This Row],[Rank 6M]]+Table2[[#This Row],[Rank Sharpe]])/3</f>
        <v>276.66666666666669</v>
      </c>
    </row>
    <row r="245" spans="1:48" x14ac:dyDescent="0.3">
      <c r="A245" t="s">
        <v>339</v>
      </c>
      <c r="B245" t="s">
        <v>340</v>
      </c>
      <c r="C245" t="s">
        <v>3133</v>
      </c>
      <c r="D245" t="s">
        <v>51</v>
      </c>
      <c r="E245">
        <v>74060.354475</v>
      </c>
      <c r="F245">
        <v>6294.1</v>
      </c>
      <c r="G245">
        <v>49.189735772930497</v>
      </c>
      <c r="H245">
        <f>(Table2[[#This Row],[1Y Return vs Nifty]]-AVERAGE(Table2[1Y Return vs Nifty]))/_xlfn.STDEV.P(Table2[1Y Return vs Nifty])</f>
        <v>0.38072026490999072</v>
      </c>
      <c r="I245">
        <v>-1.29480410400755</v>
      </c>
      <c r="J245">
        <f>(Table2[[#This Row],[1M Return vs Nifty]]-AVERAGE(Table2[1M Return vs Nifty]))/_xlfn.STDEV.P(Table2[1M Return vs Nifty])</f>
        <v>3.0766514779720196E-2</v>
      </c>
      <c r="K245">
        <v>18.577877490619699</v>
      </c>
      <c r="L245">
        <f>(Table2[[#This Row],[6M Return vs Nifty]]-AVERAGE(Table2[6M Return vs Nifty]))/_xlfn.STDEV.P(Table2[6M Return vs Nifty])</f>
        <v>0.29778536322244903</v>
      </c>
      <c r="M245">
        <v>4.9644751049109104</v>
      </c>
      <c r="N245">
        <f>(Table2[[#This Row],[1W Return vs Nifty]]-AVERAGE(Table2[1W Return vs Nifty]))/_xlfn.STDEV.P(Table2[1W Return vs Nifty])</f>
        <v>1.1471286434857375</v>
      </c>
      <c r="O245">
        <v>6158.8</v>
      </c>
      <c r="P245">
        <v>5951.8938354251304</v>
      </c>
      <c r="Q245">
        <v>5262.5897305168801</v>
      </c>
      <c r="R245">
        <v>55.032901101978702</v>
      </c>
      <c r="S245" s="1">
        <f>(Table2[[#This Row],[Close Price]]-Table2[[#This Row],[20D EMA]])/Table2[[#This Row],[20D EMA]]</f>
        <v>2.196856530492956E-2</v>
      </c>
      <c r="T245" s="1">
        <f>(Table2[[#This Row],[Close Price]]-Table2[[#This Row],[50D EMA]])/Table2[[#This Row],[50D EMA]]</f>
        <v>5.7495340817084135E-2</v>
      </c>
      <c r="U245" s="1">
        <f>(Table2[[#This Row],[Close Price]]-Table2[[#This Row],[200D EMA]])/Table2[[#This Row],[200D EMA]]</f>
        <v>0.19600811051288386</v>
      </c>
      <c r="V245">
        <v>0.82786933462249401</v>
      </c>
      <c r="W245">
        <v>6270.1</v>
      </c>
      <c r="X245">
        <v>6375.55</v>
      </c>
      <c r="Y245">
        <v>6104.3</v>
      </c>
      <c r="Z245">
        <v>6375.55</v>
      </c>
      <c r="AA245">
        <v>6046</v>
      </c>
      <c r="AB245">
        <v>6375.55</v>
      </c>
      <c r="AC245" s="1">
        <f>(Table2[[#This Row],[Close Price]]/Table2[[#This Row],[Day Low]])-1</f>
        <v>3.8276901484823878E-3</v>
      </c>
      <c r="AD245" s="1">
        <f>(Table2[[#This Row],[Day High]]/Table2[[#This Row],[Close Price]])-1</f>
        <v>1.2940690487917239E-2</v>
      </c>
      <c r="AE245" s="1">
        <f>(Table2[[#This Row],[Close Price]]/Table2[[#This Row],[Current Week Low]])-1</f>
        <v>3.1092836197434526E-2</v>
      </c>
      <c r="AF245" s="1">
        <f>(Table2[[#This Row],[Current Week High]]/Table2[[#This Row],[Close Price]])-1</f>
        <v>1.2940690487917239E-2</v>
      </c>
      <c r="AG245" s="1">
        <f>(Table2[[#This Row],[Close Price]]/Table2[[#This Row],[Current Month Low]])-1</f>
        <v>4.1035395302679412E-2</v>
      </c>
      <c r="AH245" s="1">
        <f>(Table2[[#This Row],[Current Month High]]/Table2[[#This Row],[Close Price]])-1</f>
        <v>1.2940690487917239E-2</v>
      </c>
      <c r="AI245">
        <v>2.3164550928647301</v>
      </c>
      <c r="AJ245">
        <v>80.344121144396198</v>
      </c>
      <c r="AK245" t="str">
        <f>IF(AND(Table2[[#This Row],[20D EMA]]&gt;Table2[[#This Row],[50D EMA]],Table2[[#This Row],[50D EMA]]&gt;Table2[[#This Row],[200D EMA]]),"Uptrend","Downtrend/NoTrend")</f>
        <v>Uptrend</v>
      </c>
      <c r="AL245">
        <v>0.05</v>
      </c>
      <c r="AM245" t="s">
        <v>3188</v>
      </c>
      <c r="AN245">
        <v>3.41</v>
      </c>
      <c r="AO245" t="s">
        <v>3188</v>
      </c>
      <c r="AP245">
        <v>4.0296964183654999E-2</v>
      </c>
      <c r="AQ245">
        <f>(Table2[[#This Row],[Sharpe Ratio]]-AVERAGE(Table2[Sharpe Ratio]))/_xlfn.STDEV.P(Table2[Sharpe Ratio])</f>
        <v>-0.24575561104449378</v>
      </c>
      <c r="AR2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1.6106451753534037</v>
      </c>
      <c r="AS245">
        <f>_xlfn.RANK.AVG(Table2[[#This Row],[1Y Return vs Nifty Z-Score]],Table2[1Y Return vs Nifty Z-Score])</f>
        <v>197</v>
      </c>
      <c r="AT245">
        <f>_xlfn.RANK.AVG(Table2[[#This Row],[6M Return vs Nifty Z-Score]],Table2[6M Return vs Nifty Z-Score])</f>
        <v>231</v>
      </c>
      <c r="AU245">
        <f>_xlfn.RANK.AVG(Table2[[#This Row],[Sharpe Ratio Z-Score]],Table2[Sharpe Ratio Z-Score])</f>
        <v>403</v>
      </c>
      <c r="AV245">
        <f>(Table2[[#This Row],[Rank 1Y]]+Table2[[#This Row],[Rank 6M]]+Table2[[#This Row],[Rank Sharpe]])/3</f>
        <v>277</v>
      </c>
    </row>
    <row r="246" spans="1:48" x14ac:dyDescent="0.3">
      <c r="A246" t="s">
        <v>1640</v>
      </c>
      <c r="B246" t="s">
        <v>1641</v>
      </c>
      <c r="C246" t="s">
        <v>3135</v>
      </c>
      <c r="D246" t="s">
        <v>190</v>
      </c>
      <c r="E246">
        <v>5627.26876266</v>
      </c>
      <c r="F246">
        <v>458</v>
      </c>
      <c r="G246">
        <v>11.2417473744155</v>
      </c>
      <c r="H246">
        <f>(Table2[[#This Row],[1Y Return vs Nifty]]-AVERAGE(Table2[1Y Return vs Nifty]))/_xlfn.STDEV.P(Table2[1Y Return vs Nifty])</f>
        <v>-0.25689956678613574</v>
      </c>
      <c r="I246">
        <v>-5.6729423323518402</v>
      </c>
      <c r="J246">
        <f>(Table2[[#This Row],[1M Return vs Nifty]]-AVERAGE(Table2[1M Return vs Nifty]))/_xlfn.STDEV.P(Table2[1M Return vs Nifty])</f>
        <v>-0.44792868283627146</v>
      </c>
      <c r="K246">
        <v>4.16909938059643</v>
      </c>
      <c r="L246">
        <f>(Table2[[#This Row],[6M Return vs Nifty]]-AVERAGE(Table2[6M Return vs Nifty]))/_xlfn.STDEV.P(Table2[6M Return vs Nifty])</f>
        <v>-0.17268243671048344</v>
      </c>
      <c r="M246">
        <v>1.2912533948237299</v>
      </c>
      <c r="N246">
        <f>(Table2[[#This Row],[1W Return vs Nifty]]-AVERAGE(Table2[1W Return vs Nifty]))/_xlfn.STDEV.P(Table2[1W Return vs Nifty])</f>
        <v>0.1305882570232075</v>
      </c>
      <c r="O246">
        <v>476.03</v>
      </c>
      <c r="P246">
        <v>484.11957609397501</v>
      </c>
      <c r="Q246">
        <v>438.95009703435397</v>
      </c>
      <c r="R246">
        <v>27.084170484104298</v>
      </c>
      <c r="S246" s="1">
        <f>(Table2[[#This Row],[Close Price]]-Table2[[#This Row],[20D EMA]])/Table2[[#This Row],[20D EMA]]</f>
        <v>-3.7875764132512604E-2</v>
      </c>
      <c r="T246" s="1">
        <f>(Table2[[#This Row],[Close Price]]-Table2[[#This Row],[50D EMA]])/Table2[[#This Row],[50D EMA]]</f>
        <v>-5.3952736852154896E-2</v>
      </c>
      <c r="U246" s="1">
        <f>(Table2[[#This Row],[Close Price]]-Table2[[#This Row],[200D EMA]])/Table2[[#This Row],[200D EMA]]</f>
        <v>4.3398789735670351E-2</v>
      </c>
      <c r="V246">
        <v>1.0476689499510199</v>
      </c>
      <c r="W246">
        <v>452.85</v>
      </c>
      <c r="X246">
        <v>463.4</v>
      </c>
      <c r="Y246">
        <v>448.25</v>
      </c>
      <c r="Z246">
        <v>470</v>
      </c>
      <c r="AA246">
        <v>448.25</v>
      </c>
      <c r="AB246">
        <v>483.9</v>
      </c>
      <c r="AC246" s="1">
        <f>(Table2[[#This Row],[Close Price]]/Table2[[#This Row],[Day Low]])-1</f>
        <v>1.137241912332998E-2</v>
      </c>
      <c r="AD246" s="1">
        <f>(Table2[[#This Row],[Day High]]/Table2[[#This Row],[Close Price]])-1</f>
        <v>1.1790393013100475E-2</v>
      </c>
      <c r="AE246" s="1">
        <f>(Table2[[#This Row],[Close Price]]/Table2[[#This Row],[Current Week Low]])-1</f>
        <v>2.1751254880089332E-2</v>
      </c>
      <c r="AF246" s="1">
        <f>(Table2[[#This Row],[Current Week High]]/Table2[[#This Row],[Close Price]])-1</f>
        <v>2.6200873362445476E-2</v>
      </c>
      <c r="AG246" s="1">
        <f>(Table2[[#This Row],[Close Price]]/Table2[[#This Row],[Current Month Low]])-1</f>
        <v>2.1751254880089332E-2</v>
      </c>
      <c r="AH246" s="1">
        <f>(Table2[[#This Row],[Current Month High]]/Table2[[#This Row],[Close Price]])-1</f>
        <v>5.6550218340611247E-2</v>
      </c>
      <c r="AI246">
        <v>18.449781659388599</v>
      </c>
      <c r="AJ246">
        <v>47.314248954647702</v>
      </c>
      <c r="AK246" t="str">
        <f>IF(AND(Table2[[#This Row],[20D EMA]]&gt;Table2[[#This Row],[50D EMA]],Table2[[#This Row],[50D EMA]]&gt;Table2[[#This Row],[200D EMA]]),"Uptrend","Downtrend/NoTrend")</f>
        <v>Downtrend/NoTrend</v>
      </c>
      <c r="AL246">
        <v>-0.09</v>
      </c>
      <c r="AM246" t="s">
        <v>3189</v>
      </c>
      <c r="AN246">
        <v>-6.04</v>
      </c>
      <c r="AO246" t="s">
        <v>3189</v>
      </c>
      <c r="AP246">
        <v>0.17545559050676299</v>
      </c>
      <c r="AQ246">
        <f>(Table2[[#This Row],[Sharpe Ratio]]-AVERAGE(Table2[Sharpe Ratio]))/_xlfn.STDEV.P(Table2[Sharpe Ratio])</f>
        <v>1.3301342665962095</v>
      </c>
      <c r="AR2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6">
        <f>_xlfn.RANK.AVG(Table2[[#This Row],[1Y Return vs Nifty Z-Score]],Table2[1Y Return vs Nifty Z-Score])</f>
        <v>382</v>
      </c>
      <c r="AT246">
        <f>_xlfn.RANK.AVG(Table2[[#This Row],[6M Return vs Nifty Z-Score]],Table2[6M Return vs Nifty Z-Score])</f>
        <v>379</v>
      </c>
      <c r="AU246">
        <f>_xlfn.RANK.AVG(Table2[[#This Row],[Sharpe Ratio Z-Score]],Table2[Sharpe Ratio Z-Score])</f>
        <v>70</v>
      </c>
      <c r="AV246">
        <f>(Table2[[#This Row],[Rank 1Y]]+Table2[[#This Row],[Rank 6M]]+Table2[[#This Row],[Rank Sharpe]])/3</f>
        <v>277</v>
      </c>
    </row>
    <row r="247" spans="1:48" x14ac:dyDescent="0.3">
      <c r="A247" t="s">
        <v>593</v>
      </c>
      <c r="B247" t="s">
        <v>594</v>
      </c>
      <c r="C247" t="s">
        <v>3129</v>
      </c>
      <c r="D247" t="s">
        <v>227</v>
      </c>
      <c r="E247">
        <v>33552.017565920003</v>
      </c>
      <c r="F247">
        <v>6548.75</v>
      </c>
      <c r="G247">
        <v>76.046672694758399</v>
      </c>
      <c r="H247">
        <f>(Table2[[#This Row],[1Y Return vs Nifty]]-AVERAGE(Table2[1Y Return vs Nifty]))/_xlfn.STDEV.P(Table2[1Y Return vs Nifty])</f>
        <v>0.83198306756857687</v>
      </c>
      <c r="I247">
        <v>-9.3996236248546499</v>
      </c>
      <c r="J247">
        <f>(Table2[[#This Row],[1M Return vs Nifty]]-AVERAGE(Table2[1M Return vs Nifty]))/_xlfn.STDEV.P(Table2[1M Return vs Nifty])</f>
        <v>-0.85539513198059136</v>
      </c>
      <c r="K247">
        <v>-15.1310518052676</v>
      </c>
      <c r="L247">
        <f>(Table2[[#This Row],[6M Return vs Nifty]]-AVERAGE(Table2[6M Return vs Nifty]))/_xlfn.STDEV.P(Table2[6M Return vs Nifty])</f>
        <v>-0.80286076255131111</v>
      </c>
      <c r="M247">
        <v>-0.27867726570074502</v>
      </c>
      <c r="N247">
        <f>(Table2[[#This Row],[1W Return vs Nifty]]-AVERAGE(Table2[1W Return vs Nifty]))/_xlfn.STDEV.P(Table2[1W Return vs Nifty])</f>
        <v>-0.30387991460562874</v>
      </c>
      <c r="O247">
        <v>6738.33</v>
      </c>
      <c r="P247">
        <v>6697.5247476751701</v>
      </c>
      <c r="Q247">
        <v>6038.0358939566704</v>
      </c>
      <c r="R247">
        <v>29.584204539707201</v>
      </c>
      <c r="S247" s="1">
        <f>(Table2[[#This Row],[Close Price]]-Table2[[#This Row],[20D EMA]])/Table2[[#This Row],[20D EMA]]</f>
        <v>-2.813456746701333E-2</v>
      </c>
      <c r="T247" s="1">
        <f>(Table2[[#This Row],[Close Price]]-Table2[[#This Row],[50D EMA]])/Table2[[#This Row],[50D EMA]]</f>
        <v>-2.2213392750331008E-2</v>
      </c>
      <c r="U247" s="1">
        <f>(Table2[[#This Row],[Close Price]]-Table2[[#This Row],[200D EMA]])/Table2[[#This Row],[200D EMA]]</f>
        <v>8.4582820475527717E-2</v>
      </c>
      <c r="V247">
        <v>0.41831127327322498</v>
      </c>
      <c r="W247">
        <v>6506</v>
      </c>
      <c r="X247">
        <v>6760</v>
      </c>
      <c r="Y247">
        <v>6351.5</v>
      </c>
      <c r="Z247">
        <v>6760</v>
      </c>
      <c r="AA247">
        <v>6351.5</v>
      </c>
      <c r="AB247">
        <v>6848.95</v>
      </c>
      <c r="AC247" s="1">
        <f>(Table2[[#This Row],[Close Price]]/Table2[[#This Row],[Day Low]])-1</f>
        <v>6.5708576698431109E-3</v>
      </c>
      <c r="AD247" s="1">
        <f>(Table2[[#This Row],[Day High]]/Table2[[#This Row],[Close Price]])-1</f>
        <v>3.2258064516129004E-2</v>
      </c>
      <c r="AE247" s="1">
        <f>(Table2[[#This Row],[Close Price]]/Table2[[#This Row],[Current Week Low]])-1</f>
        <v>3.1055656144217902E-2</v>
      </c>
      <c r="AF247" s="1">
        <f>(Table2[[#This Row],[Current Week High]]/Table2[[#This Row],[Close Price]])-1</f>
        <v>3.2258064516129004E-2</v>
      </c>
      <c r="AG247" s="1">
        <f>(Table2[[#This Row],[Close Price]]/Table2[[#This Row],[Current Month Low]])-1</f>
        <v>3.1055656144217902E-2</v>
      </c>
      <c r="AH247" s="1">
        <f>(Table2[[#This Row],[Current Month High]]/Table2[[#This Row],[Close Price]])-1</f>
        <v>4.5840809314754649E-2</v>
      </c>
      <c r="AI247">
        <v>48.9879748043519</v>
      </c>
      <c r="AJ247">
        <v>126.993067590987</v>
      </c>
      <c r="AK247" t="str">
        <f>IF(AND(Table2[[#This Row],[20D EMA]]&gt;Table2[[#This Row],[50D EMA]],Table2[[#This Row],[50D EMA]]&gt;Table2[[#This Row],[200D EMA]]),"Uptrend","Downtrend/NoTrend")</f>
        <v>Uptrend</v>
      </c>
      <c r="AL247">
        <v>0.05</v>
      </c>
      <c r="AM247" t="s">
        <v>3188</v>
      </c>
      <c r="AN247">
        <v>-2.77</v>
      </c>
      <c r="AO247" t="s">
        <v>3189</v>
      </c>
      <c r="AP247">
        <v>0.138558846748012</v>
      </c>
      <c r="AQ247">
        <f>(Table2[[#This Row],[Sharpe Ratio]]-AVERAGE(Table2[Sharpe Ratio]))/_xlfn.STDEV.P(Table2[Sharpe Ratio])</f>
        <v>0.89993453322279171</v>
      </c>
      <c r="AR2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-0.23021820834616263</v>
      </c>
      <c r="AS247">
        <f>_xlfn.RANK.AVG(Table2[[#This Row],[1Y Return vs Nifty Z-Score]],Table2[1Y Return vs Nifty Z-Score])</f>
        <v>118</v>
      </c>
      <c r="AT247">
        <f>_xlfn.RANK.AVG(Table2[[#This Row],[6M Return vs Nifty Z-Score]],Table2[6M Return vs Nifty Z-Score])</f>
        <v>588</v>
      </c>
      <c r="AU247">
        <f>_xlfn.RANK.AVG(Table2[[#This Row],[Sharpe Ratio Z-Score]],Table2[Sharpe Ratio Z-Score])</f>
        <v>128</v>
      </c>
      <c r="AV247">
        <f>(Table2[[#This Row],[Rank 1Y]]+Table2[[#This Row],[Rank 6M]]+Table2[[#This Row],[Rank Sharpe]])/3</f>
        <v>278</v>
      </c>
    </row>
    <row r="248" spans="1:48" x14ac:dyDescent="0.3">
      <c r="A248" t="s">
        <v>205</v>
      </c>
      <c r="B248" t="s">
        <v>206</v>
      </c>
      <c r="C248" t="s">
        <v>3129</v>
      </c>
      <c r="D248" t="s">
        <v>54</v>
      </c>
      <c r="E248">
        <v>125847.8307507</v>
      </c>
      <c r="F248">
        <v>1561.55</v>
      </c>
      <c r="G248">
        <v>1.16531628020908E-2</v>
      </c>
      <c r="H248">
        <f>(Table2[[#This Row],[1Y Return vs Nifty]]-AVERAGE(Table2[1Y Return vs Nifty]))/_xlfn.STDEV.P(Table2[1Y Return vs Nifty])</f>
        <v>-0.44559285682152522</v>
      </c>
      <c r="I248">
        <v>0.10885184211287199</v>
      </c>
      <c r="J248">
        <f>(Table2[[#This Row],[1M Return vs Nifty]]-AVERAGE(Table2[1M Return vs Nifty]))/_xlfn.STDEV.P(Table2[1M Return vs Nifty])</f>
        <v>0.18423891000080092</v>
      </c>
      <c r="K248">
        <v>18.712153673629999</v>
      </c>
      <c r="L248">
        <f>(Table2[[#This Row],[6M Return vs Nifty]]-AVERAGE(Table2[6M Return vs Nifty]))/_xlfn.STDEV.P(Table2[6M Return vs Nifty])</f>
        <v>0.30216967811173884</v>
      </c>
      <c r="M248">
        <v>0.48586465702300102</v>
      </c>
      <c r="N248">
        <f>(Table2[[#This Row],[1W Return vs Nifty]]-AVERAGE(Table2[1W Return vs Nifty]))/_xlfn.STDEV.P(Table2[1W Return vs Nifty])</f>
        <v>-9.2297874932353308E-2</v>
      </c>
      <c r="O248">
        <v>1549.3</v>
      </c>
      <c r="P248">
        <v>1499.2694973591399</v>
      </c>
      <c r="Q248">
        <v>1331.2062378368</v>
      </c>
      <c r="R248">
        <v>27.335111078333199</v>
      </c>
      <c r="S248" s="1">
        <f>(Table2[[#This Row],[Close Price]]-Table2[[#This Row],[20D EMA]])/Table2[[#This Row],[20D EMA]]</f>
        <v>7.9067966178274062E-3</v>
      </c>
      <c r="T248" s="1">
        <f>(Table2[[#This Row],[Close Price]]-Table2[[#This Row],[50D EMA]])/Table2[[#This Row],[50D EMA]]</f>
        <v>4.1540565422402621E-2</v>
      </c>
      <c r="U248" s="1">
        <f>(Table2[[#This Row],[Close Price]]-Table2[[#This Row],[200D EMA]])/Table2[[#This Row],[200D EMA]]</f>
        <v>0.17303386629070097</v>
      </c>
      <c r="V248">
        <v>0.84860036900572</v>
      </c>
      <c r="W248">
        <v>1538</v>
      </c>
      <c r="X248">
        <v>1586.95</v>
      </c>
      <c r="Y248">
        <v>1462</v>
      </c>
      <c r="Z248">
        <v>1586.95</v>
      </c>
      <c r="AA248">
        <v>1462</v>
      </c>
      <c r="AB248">
        <v>1623</v>
      </c>
      <c r="AC248" s="1">
        <f>(Table2[[#This Row],[Close Price]]/Table2[[#This Row],[Day Low]])-1</f>
        <v>1.5312093628088386E-2</v>
      </c>
      <c r="AD248" s="1">
        <f>(Table2[[#This Row],[Day High]]/Table2[[#This Row],[Close Price]])-1</f>
        <v>1.6265889660913802E-2</v>
      </c>
      <c r="AE248" s="1">
        <f>(Table2[[#This Row],[Close Price]]/Table2[[#This Row],[Current Week Low]])-1</f>
        <v>6.8091655266757867E-2</v>
      </c>
      <c r="AF248" s="1">
        <f>(Table2[[#This Row],[Current Week High]]/Table2[[#This Row],[Close Price]])-1</f>
        <v>1.6265889660913802E-2</v>
      </c>
      <c r="AG248" s="1">
        <f>(Table2[[#This Row],[Close Price]]/Table2[[#This Row],[Current Month Low]])-1</f>
        <v>6.8091655266757867E-2</v>
      </c>
      <c r="AH248" s="1">
        <f>(Table2[[#This Row],[Current Month High]]/Table2[[#This Row],[Close Price]])-1</f>
        <v>3.9351925970990465E-2</v>
      </c>
      <c r="AI248">
        <v>5.7923217316128097</v>
      </c>
      <c r="AJ248">
        <v>54.425435126582201</v>
      </c>
      <c r="AK248" t="str">
        <f>IF(AND(Table2[[#This Row],[20D EMA]]&gt;Table2[[#This Row],[50D EMA]],Table2[[#This Row],[50D EMA]]&gt;Table2[[#This Row],[200D EMA]]),"Uptrend","Downtrend/NoTrend")</f>
        <v>Uptrend</v>
      </c>
      <c r="AL248">
        <v>0.12</v>
      </c>
      <c r="AM248" t="s">
        <v>3188</v>
      </c>
      <c r="AN248">
        <v>-2.66</v>
      </c>
      <c r="AO248" t="s">
        <v>3189</v>
      </c>
      <c r="AP248">
        <v>0.13025855992750399</v>
      </c>
      <c r="AQ248">
        <f>(Table2[[#This Row],[Sharpe Ratio]]-AVERAGE(Table2[Sharpe Ratio]))/_xlfn.STDEV.P(Table2[Sharpe Ratio])</f>
        <v>0.80315685548372184</v>
      </c>
      <c r="AR2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0.75167471184238299</v>
      </c>
      <c r="AS248">
        <f>_xlfn.RANK.AVG(Table2[[#This Row],[1Y Return vs Nifty Z-Score]],Table2[1Y Return vs Nifty Z-Score])</f>
        <v>459</v>
      </c>
      <c r="AT248">
        <f>_xlfn.RANK.AVG(Table2[[#This Row],[6M Return vs Nifty Z-Score]],Table2[6M Return vs Nifty Z-Score])</f>
        <v>228</v>
      </c>
      <c r="AU248">
        <f>_xlfn.RANK.AVG(Table2[[#This Row],[Sharpe Ratio Z-Score]],Table2[Sharpe Ratio Z-Score])</f>
        <v>149</v>
      </c>
      <c r="AV248">
        <f>(Table2[[#This Row],[Rank 1Y]]+Table2[[#This Row],[Rank 6M]]+Table2[[#This Row],[Rank Sharpe]])/3</f>
        <v>278.66666666666669</v>
      </c>
    </row>
    <row r="249" spans="1:48" x14ac:dyDescent="0.3">
      <c r="A249" t="s">
        <v>906</v>
      </c>
      <c r="B249" t="s">
        <v>907</v>
      </c>
      <c r="C249" t="s">
        <v>3129</v>
      </c>
      <c r="D249" t="s">
        <v>24</v>
      </c>
      <c r="E249">
        <v>16795.589656691998</v>
      </c>
      <c r="F249">
        <v>198.35</v>
      </c>
      <c r="G249">
        <v>25.134545665875802</v>
      </c>
      <c r="H249">
        <f>(Table2[[#This Row],[1Y Return vs Nifty]]-AVERAGE(Table2[1Y Return vs Nifty]))/_xlfn.STDEV.P(Table2[1Y Return vs Nifty])</f>
        <v>-2.3466278692904397E-2</v>
      </c>
      <c r="I249">
        <v>-9.8089181174080906</v>
      </c>
      <c r="J249">
        <f>(Table2[[#This Row],[1M Return vs Nifty]]-AVERAGE(Table2[1M Return vs Nifty]))/_xlfn.STDEV.P(Table2[1M Return vs Nifty])</f>
        <v>-0.90014641615146629</v>
      </c>
      <c r="K249">
        <v>-6.2920860377093604</v>
      </c>
      <c r="L249">
        <f>(Table2[[#This Row],[6M Return vs Nifty]]-AVERAGE(Table2[6M Return vs Nifty]))/_xlfn.STDEV.P(Table2[6M Return vs Nifty])</f>
        <v>-0.51425552853407952</v>
      </c>
      <c r="M249">
        <v>-3.7429560190526399</v>
      </c>
      <c r="N249">
        <f>(Table2[[#This Row],[1W Return vs Nifty]]-AVERAGE(Table2[1W Return vs Nifty]))/_xlfn.STDEV.P(Table2[1W Return vs Nifty])</f>
        <v>-1.2625966871531493</v>
      </c>
      <c r="O249">
        <v>211.41</v>
      </c>
      <c r="P249">
        <v>213.56511653640001</v>
      </c>
      <c r="Q249">
        <v>194.32903305188501</v>
      </c>
      <c r="R249">
        <v>27.5960006021079</v>
      </c>
      <c r="S249" s="1">
        <f>(Table2[[#This Row],[Close Price]]-Table2[[#This Row],[20D EMA]])/Table2[[#This Row],[20D EMA]]</f>
        <v>-6.177569651388299E-2</v>
      </c>
      <c r="T249" s="1">
        <f>(Table2[[#This Row],[Close Price]]-Table2[[#This Row],[50D EMA]])/Table2[[#This Row],[50D EMA]]</f>
        <v>-7.1243453908385615E-2</v>
      </c>
      <c r="U249" s="1">
        <f>(Table2[[#This Row],[Close Price]]-Table2[[#This Row],[200D EMA]])/Table2[[#This Row],[200D EMA]]</f>
        <v>2.0691539935987886E-2</v>
      </c>
      <c r="V249">
        <v>0.81495543470394205</v>
      </c>
      <c r="W249">
        <v>196.5</v>
      </c>
      <c r="X249">
        <v>203</v>
      </c>
      <c r="Y249">
        <v>193.2</v>
      </c>
      <c r="Z249">
        <v>210.19</v>
      </c>
      <c r="AA249">
        <v>193.2</v>
      </c>
      <c r="AB249">
        <v>216.34</v>
      </c>
      <c r="AC249" s="1">
        <f>(Table2[[#This Row],[Close Price]]/Table2[[#This Row],[Day Low]])-1</f>
        <v>9.4147582697201582E-3</v>
      </c>
      <c r="AD249" s="1">
        <f>(Table2[[#This Row],[Day High]]/Table2[[#This Row],[Close Price]])-1</f>
        <v>2.3443408116964992E-2</v>
      </c>
      <c r="AE249" s="1">
        <f>(Table2[[#This Row],[Close Price]]/Table2[[#This Row],[Current Week Low]])-1</f>
        <v>2.6656314699792905E-2</v>
      </c>
      <c r="AF249" s="1">
        <f>(Table2[[#This Row],[Current Week High]]/Table2[[#This Row],[Close Price]])-1</f>
        <v>5.9692462818250691E-2</v>
      </c>
      <c r="AG249" s="1">
        <f>(Table2[[#This Row],[Close Price]]/Table2[[#This Row],[Current Month Low]])-1</f>
        <v>2.6656314699792905E-2</v>
      </c>
      <c r="AH249" s="1">
        <f>(Table2[[#This Row],[Current Month High]]/Table2[[#This Row],[Close Price]])-1</f>
        <v>9.0698260650365459E-2</v>
      </c>
      <c r="AI249">
        <v>17.3430804134106</v>
      </c>
      <c r="AJ249">
        <v>54.960937499999901</v>
      </c>
      <c r="AK249" t="str">
        <f>IF(AND(Table2[[#This Row],[20D EMA]]&gt;Table2[[#This Row],[50D EMA]],Table2[[#This Row],[50D EMA]]&gt;Table2[[#This Row],[200D EMA]]),"Uptrend","Downtrend/NoTrend")</f>
        <v>Downtrend/NoTrend</v>
      </c>
      <c r="AL249">
        <v>-0.04</v>
      </c>
      <c r="AM249" t="s">
        <v>3189</v>
      </c>
      <c r="AN249">
        <v>-5.63</v>
      </c>
      <c r="AO249" t="s">
        <v>3189</v>
      </c>
      <c r="AP249">
        <v>0.18975861749107301</v>
      </c>
      <c r="AQ249">
        <f>(Table2[[#This Row],[Sharpe Ratio]]-AVERAGE(Table2[Sharpe Ratio]))/_xlfn.STDEV.P(Table2[Sharpe Ratio])</f>
        <v>1.4969012429807746</v>
      </c>
      <c r="AR2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9">
        <f>_xlfn.RANK.AVG(Table2[[#This Row],[1Y Return vs Nifty Z-Score]],Table2[1Y Return vs Nifty Z-Score])</f>
        <v>302</v>
      </c>
      <c r="AT249">
        <f>_xlfn.RANK.AVG(Table2[[#This Row],[6M Return vs Nifty Z-Score]],Table2[6M Return vs Nifty Z-Score])</f>
        <v>494</v>
      </c>
      <c r="AU249">
        <f>_xlfn.RANK.AVG(Table2[[#This Row],[Sharpe Ratio Z-Score]],Table2[Sharpe Ratio Z-Score])</f>
        <v>44</v>
      </c>
      <c r="AV249">
        <f>(Table2[[#This Row],[Rank 1Y]]+Table2[[#This Row],[Rank 6M]]+Table2[[#This Row],[Rank Sharpe]])/3</f>
        <v>280</v>
      </c>
    </row>
    <row r="250" spans="1:48" x14ac:dyDescent="0.3">
      <c r="A250" t="s">
        <v>849</v>
      </c>
      <c r="B250" t="s">
        <v>850</v>
      </c>
      <c r="C250" t="s">
        <v>3127</v>
      </c>
      <c r="D250" t="s">
        <v>176</v>
      </c>
      <c r="E250">
        <v>18870.01282023</v>
      </c>
      <c r="F250">
        <v>1820.3</v>
      </c>
      <c r="G250">
        <v>36.443745091812303</v>
      </c>
      <c r="H250">
        <f>(Table2[[#This Row],[1Y Return vs Nifty]]-AVERAGE(Table2[1Y Return vs Nifty]))/_xlfn.STDEV.P(Table2[1Y Return vs Nifty])</f>
        <v>0.16655617411425799</v>
      </c>
      <c r="I250">
        <v>-1.1170922605445699</v>
      </c>
      <c r="J250">
        <f>(Table2[[#This Row],[1M Return vs Nifty]]-AVERAGE(Table2[1M Return vs Nifty]))/_xlfn.STDEV.P(Table2[1M Return vs Nifty])</f>
        <v>5.0197104128057154E-2</v>
      </c>
      <c r="K250">
        <v>14.655366889522501</v>
      </c>
      <c r="L250">
        <f>(Table2[[#This Row],[6M Return vs Nifty]]-AVERAGE(Table2[6M Return vs Nifty]))/_xlfn.STDEV.P(Table2[6M Return vs Nifty])</f>
        <v>0.16970962226645045</v>
      </c>
      <c r="M250">
        <v>-0.476688296016547</v>
      </c>
      <c r="N250">
        <f>(Table2[[#This Row],[1W Return vs Nifty]]-AVERAGE(Table2[1W Return vs Nifty]))/_xlfn.STDEV.P(Table2[1W Return vs Nifty])</f>
        <v>-0.35867818848283817</v>
      </c>
      <c r="O250">
        <v>1879.63</v>
      </c>
      <c r="P250">
        <v>1826.9580456823901</v>
      </c>
      <c r="Q250">
        <v>1558.4038218237499</v>
      </c>
      <c r="R250">
        <v>49.0583450160307</v>
      </c>
      <c r="S250" s="1">
        <f>(Table2[[#This Row],[Close Price]]-Table2[[#This Row],[20D EMA]])/Table2[[#This Row],[20D EMA]]</f>
        <v>-3.1564722844389666E-2</v>
      </c>
      <c r="T250" s="1">
        <f>(Table2[[#This Row],[Close Price]]-Table2[[#This Row],[50D EMA]])/Table2[[#This Row],[50D EMA]]</f>
        <v>-3.6443341970139663E-3</v>
      </c>
      <c r="U250" s="1">
        <f>(Table2[[#This Row],[Close Price]]-Table2[[#This Row],[200D EMA]])/Table2[[#This Row],[200D EMA]]</f>
        <v>0.16805411698089995</v>
      </c>
      <c r="V250">
        <v>0.87745017026889705</v>
      </c>
      <c r="W250">
        <v>1818</v>
      </c>
      <c r="X250">
        <v>1860</v>
      </c>
      <c r="Y250">
        <v>1797.3</v>
      </c>
      <c r="Z250">
        <v>1923.75</v>
      </c>
      <c r="AA250">
        <v>1797.3</v>
      </c>
      <c r="AB250">
        <v>1958</v>
      </c>
      <c r="AC250" s="1">
        <f>(Table2[[#This Row],[Close Price]]/Table2[[#This Row],[Day Low]])-1</f>
        <v>1.2651265126513156E-3</v>
      </c>
      <c r="AD250" s="1">
        <f>(Table2[[#This Row],[Day High]]/Table2[[#This Row],[Close Price]])-1</f>
        <v>2.1809591825523222E-2</v>
      </c>
      <c r="AE250" s="1">
        <f>(Table2[[#This Row],[Close Price]]/Table2[[#This Row],[Current Week Low]])-1</f>
        <v>1.279697323763429E-2</v>
      </c>
      <c r="AF250" s="1">
        <f>(Table2[[#This Row],[Current Week High]]/Table2[[#This Row],[Close Price]])-1</f>
        <v>5.6831291545349716E-2</v>
      </c>
      <c r="AG250" s="1">
        <f>(Table2[[#This Row],[Close Price]]/Table2[[#This Row],[Current Month Low]])-1</f>
        <v>1.279697323763429E-2</v>
      </c>
      <c r="AH250" s="1">
        <f>(Table2[[#This Row],[Current Month High]]/Table2[[#This Row],[Close Price]])-1</f>
        <v>7.5646871394825066E-2</v>
      </c>
      <c r="AI250">
        <v>9.2127671262978605</v>
      </c>
      <c r="AJ250">
        <v>85.982120051085502</v>
      </c>
      <c r="AK250" t="str">
        <f>IF(AND(Table2[[#This Row],[20D EMA]]&gt;Table2[[#This Row],[50D EMA]],Table2[[#This Row],[50D EMA]]&gt;Table2[[#This Row],[200D EMA]]),"Uptrend","Downtrend/NoTrend")</f>
        <v>Uptrend</v>
      </c>
      <c r="AL250">
        <v>7.0000000000000007E-2</v>
      </c>
      <c r="AM250" t="s">
        <v>3188</v>
      </c>
      <c r="AN250">
        <v>-4.43</v>
      </c>
      <c r="AO250" t="s">
        <v>3189</v>
      </c>
      <c r="AP250">
        <v>6.7467596086722995E-2</v>
      </c>
      <c r="AQ250">
        <f>(Table2[[#This Row],[Sharpe Ratio]]-AVERAGE(Table2[Sharpe Ratio]))/_xlfn.STDEV.P(Table2[Sharpe Ratio])</f>
        <v>7.1041954526989512E-2</v>
      </c>
      <c r="AR2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9.8826666552916942E-2</v>
      </c>
      <c r="AS250">
        <f>_xlfn.RANK.AVG(Table2[[#This Row],[1Y Return vs Nifty Z-Score]],Table2[1Y Return vs Nifty Z-Score])</f>
        <v>249</v>
      </c>
      <c r="AT250">
        <f>_xlfn.RANK.AVG(Table2[[#This Row],[6M Return vs Nifty Z-Score]],Table2[6M Return vs Nifty Z-Score])</f>
        <v>264</v>
      </c>
      <c r="AU250">
        <f>_xlfn.RANK.AVG(Table2[[#This Row],[Sharpe Ratio Z-Score]],Table2[Sharpe Ratio Z-Score])</f>
        <v>329</v>
      </c>
      <c r="AV250">
        <f>(Table2[[#This Row],[Rank 1Y]]+Table2[[#This Row],[Rank 6M]]+Table2[[#This Row],[Rank Sharpe]])/3</f>
        <v>280.66666666666669</v>
      </c>
    </row>
    <row r="251" spans="1:48" x14ac:dyDescent="0.3">
      <c r="A251" t="s">
        <v>1403</v>
      </c>
      <c r="B251" t="s">
        <v>1404</v>
      </c>
      <c r="C251" t="s">
        <v>3136</v>
      </c>
      <c r="D251" t="s">
        <v>1405</v>
      </c>
      <c r="E251">
        <v>7854.5291446000001</v>
      </c>
      <c r="F251">
        <v>378</v>
      </c>
      <c r="G251">
        <v>53.133152262613201</v>
      </c>
      <c r="H251">
        <f>(Table2[[#This Row],[1Y Return vs Nifty]]-AVERAGE(Table2[1Y Return vs Nifty]))/_xlfn.STDEV.P(Table2[1Y Return vs Nifty])</f>
        <v>0.44697939127141895</v>
      </c>
      <c r="I251">
        <v>-4.4827795388564304</v>
      </c>
      <c r="J251">
        <f>(Table2[[#This Row],[1M Return vs Nifty]]-AVERAGE(Table2[1M Return vs Nifty]))/_xlfn.STDEV.P(Table2[1M Return vs Nifty])</f>
        <v>-0.31779912001455518</v>
      </c>
      <c r="K251">
        <v>2.6566946578345099</v>
      </c>
      <c r="L251">
        <f>(Table2[[#This Row],[6M Return vs Nifty]]-AVERAGE(Table2[6M Return vs Nifty]))/_xlfn.STDEV.P(Table2[6M Return vs Nifty])</f>
        <v>-0.22206467558547907</v>
      </c>
      <c r="M251">
        <v>-3.0908994879229601</v>
      </c>
      <c r="N251">
        <f>(Table2[[#This Row],[1W Return vs Nifty]]-AVERAGE(Table2[1W Return vs Nifty]))/_xlfn.STDEV.P(Table2[1W Return vs Nifty])</f>
        <v>-1.082144253168638</v>
      </c>
      <c r="O251">
        <v>390.29</v>
      </c>
      <c r="P251">
        <v>409.94878529335102</v>
      </c>
      <c r="Q251">
        <v>389.04902946434601</v>
      </c>
      <c r="R251">
        <v>39.861126502816298</v>
      </c>
      <c r="S251" s="1">
        <f>(Table2[[#This Row],[Close Price]]-Table2[[#This Row],[20D EMA]])/Table2[[#This Row],[20D EMA]]</f>
        <v>-3.1489405313997333E-2</v>
      </c>
      <c r="T251" s="1">
        <f>(Table2[[#This Row],[Close Price]]-Table2[[#This Row],[50D EMA]])/Table2[[#This Row],[50D EMA]]</f>
        <v>-7.7933601560714758E-2</v>
      </c>
      <c r="U251" s="1">
        <f>(Table2[[#This Row],[Close Price]]-Table2[[#This Row],[200D EMA]])/Table2[[#This Row],[200D EMA]]</f>
        <v>-2.8400095174530137E-2</v>
      </c>
      <c r="V251">
        <v>0.94412629304686302</v>
      </c>
      <c r="W251">
        <v>376.1</v>
      </c>
      <c r="X251">
        <v>387.95</v>
      </c>
      <c r="Y251">
        <v>356.8</v>
      </c>
      <c r="Z251">
        <v>391</v>
      </c>
      <c r="AA251">
        <v>356.8</v>
      </c>
      <c r="AB251">
        <v>409.9</v>
      </c>
      <c r="AC251" s="1">
        <f>(Table2[[#This Row],[Close Price]]/Table2[[#This Row],[Day Low]])-1</f>
        <v>5.0518479127890092E-3</v>
      </c>
      <c r="AD251" s="1">
        <f>(Table2[[#This Row],[Day High]]/Table2[[#This Row],[Close Price]])-1</f>
        <v>2.6322751322751303E-2</v>
      </c>
      <c r="AE251" s="1">
        <f>(Table2[[#This Row],[Close Price]]/Table2[[#This Row],[Current Week Low]])-1</f>
        <v>5.94170403587444E-2</v>
      </c>
      <c r="AF251" s="1">
        <f>(Table2[[#This Row],[Current Week High]]/Table2[[#This Row],[Close Price]])-1</f>
        <v>3.4391534391534417E-2</v>
      </c>
      <c r="AG251" s="1">
        <f>(Table2[[#This Row],[Close Price]]/Table2[[#This Row],[Current Month Low]])-1</f>
        <v>5.94170403587444E-2</v>
      </c>
      <c r="AH251" s="1">
        <f>(Table2[[#This Row],[Current Month High]]/Table2[[#This Row],[Close Price]])-1</f>
        <v>8.439153439153424E-2</v>
      </c>
      <c r="AI251">
        <v>55.5555555555555</v>
      </c>
      <c r="AJ251">
        <v>82.564597923206904</v>
      </c>
      <c r="AK251" t="str">
        <f>IF(AND(Table2[[#This Row],[20D EMA]]&gt;Table2[[#This Row],[50D EMA]],Table2[[#This Row],[50D EMA]]&gt;Table2[[#This Row],[200D EMA]]),"Uptrend","Downtrend/NoTrend")</f>
        <v>Downtrend/NoTrend</v>
      </c>
      <c r="AL251">
        <v>-0.26</v>
      </c>
      <c r="AM251" t="s">
        <v>3189</v>
      </c>
      <c r="AN251">
        <v>-0.81</v>
      </c>
      <c r="AO251" t="s">
        <v>3189</v>
      </c>
      <c r="AP251">
        <v>8.6778321419301002E-2</v>
      </c>
      <c r="AQ251">
        <f>(Table2[[#This Row],[Sharpe Ratio]]-AVERAGE(Table2[Sharpe Ratio]))/_xlfn.STDEV.P(Table2[Sharpe Ratio])</f>
        <v>0.29619648154001466</v>
      </c>
      <c r="AR2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1">
        <f>_xlfn.RANK.AVG(Table2[[#This Row],[1Y Return vs Nifty Z-Score]],Table2[1Y Return vs Nifty Z-Score])</f>
        <v>185</v>
      </c>
      <c r="AT251">
        <f>_xlfn.RANK.AVG(Table2[[#This Row],[6M Return vs Nifty Z-Score]],Table2[6M Return vs Nifty Z-Score])</f>
        <v>394</v>
      </c>
      <c r="AU251">
        <f>_xlfn.RANK.AVG(Table2[[#This Row],[Sharpe Ratio Z-Score]],Table2[Sharpe Ratio Z-Score])</f>
        <v>266</v>
      </c>
      <c r="AV251">
        <f>(Table2[[#This Row],[Rank 1Y]]+Table2[[#This Row],[Rank 6M]]+Table2[[#This Row],[Rank Sharpe]])/3</f>
        <v>281.66666666666669</v>
      </c>
    </row>
    <row r="252" spans="1:48" x14ac:dyDescent="0.3">
      <c r="A252" t="s">
        <v>174</v>
      </c>
      <c r="B252" t="s">
        <v>175</v>
      </c>
      <c r="C252" t="s">
        <v>3127</v>
      </c>
      <c r="D252" t="s">
        <v>176</v>
      </c>
      <c r="E252">
        <v>151351.758302217</v>
      </c>
      <c r="F252">
        <v>222.56</v>
      </c>
      <c r="G252">
        <v>54.694302467011902</v>
      </c>
      <c r="H252">
        <f>(Table2[[#This Row],[1Y Return vs Nifty]]-AVERAGE(Table2[1Y Return vs Nifty]))/_xlfn.STDEV.P(Table2[1Y Return vs Nifty])</f>
        <v>0.47321056642957371</v>
      </c>
      <c r="I252">
        <v>1.41762461884853</v>
      </c>
      <c r="J252">
        <f>(Table2[[#This Row],[1M Return vs Nifty]]-AVERAGE(Table2[1M Return vs Nifty]))/_xlfn.STDEV.P(Table2[1M Return vs Nifty])</f>
        <v>0.32733700565659635</v>
      </c>
      <c r="K252">
        <v>-1.1525832291656299</v>
      </c>
      <c r="L252">
        <f>(Table2[[#This Row],[6M Return vs Nifty]]-AVERAGE(Table2[6M Return vs Nifty]))/_xlfn.STDEV.P(Table2[6M Return vs Nifty])</f>
        <v>-0.34644320186616673</v>
      </c>
      <c r="M252">
        <v>-1.66027864347287</v>
      </c>
      <c r="N252">
        <f>(Table2[[#This Row],[1W Return vs Nifty]]-AVERAGE(Table2[1W Return vs Nifty]))/_xlfn.STDEV.P(Table2[1W Return vs Nifty])</f>
        <v>-0.68622917347035062</v>
      </c>
      <c r="O252">
        <v>227.37</v>
      </c>
      <c r="P252">
        <v>226.188769381432</v>
      </c>
      <c r="Q252">
        <v>200.64986863327599</v>
      </c>
      <c r="R252">
        <v>50.6532270254271</v>
      </c>
      <c r="S252" s="1">
        <f>(Table2[[#This Row],[Close Price]]-Table2[[#This Row],[20D EMA]])/Table2[[#This Row],[20D EMA]]</f>
        <v>-2.1154945683247578E-2</v>
      </c>
      <c r="T252" s="1">
        <f>(Table2[[#This Row],[Close Price]]-Table2[[#This Row],[50D EMA]])/Table2[[#This Row],[50D EMA]]</f>
        <v>-1.6043101482694049E-2</v>
      </c>
      <c r="U252" s="1">
        <f>(Table2[[#This Row],[Close Price]]-Table2[[#This Row],[200D EMA]])/Table2[[#This Row],[200D EMA]]</f>
        <v>0.10919584207039155</v>
      </c>
      <c r="V252">
        <v>1.1434227989455299</v>
      </c>
      <c r="W252">
        <v>222.15</v>
      </c>
      <c r="X252">
        <v>226.63</v>
      </c>
      <c r="Y252">
        <v>221.08</v>
      </c>
      <c r="Z252">
        <v>234.25</v>
      </c>
      <c r="AA252">
        <v>221.08</v>
      </c>
      <c r="AB252">
        <v>244.5</v>
      </c>
      <c r="AC252" s="1">
        <f>(Table2[[#This Row],[Close Price]]/Table2[[#This Row],[Day Low]])-1</f>
        <v>1.8455998199413681E-3</v>
      </c>
      <c r="AD252" s="1">
        <f>(Table2[[#This Row],[Day High]]/Table2[[#This Row],[Close Price]])-1</f>
        <v>1.8287203450754852E-2</v>
      </c>
      <c r="AE252" s="1">
        <f>(Table2[[#This Row],[Close Price]]/Table2[[#This Row],[Current Week Low]])-1</f>
        <v>6.6944092636149755E-3</v>
      </c>
      <c r="AF252" s="1">
        <f>(Table2[[#This Row],[Current Week High]]/Table2[[#This Row],[Close Price]])-1</f>
        <v>5.2525161754133798E-2</v>
      </c>
      <c r="AG252" s="1">
        <f>(Table2[[#This Row],[Close Price]]/Table2[[#This Row],[Current Month Low]])-1</f>
        <v>6.6944092636149755E-3</v>
      </c>
      <c r="AH252" s="1">
        <f>(Table2[[#This Row],[Current Month High]]/Table2[[#This Row],[Close Price]])-1</f>
        <v>9.8580158159597309E-2</v>
      </c>
      <c r="AI252">
        <v>10.666786484543399</v>
      </c>
      <c r="AJ252">
        <v>91.614291863968901</v>
      </c>
      <c r="AK252" t="str">
        <f>IF(AND(Table2[[#This Row],[20D EMA]]&gt;Table2[[#This Row],[50D EMA]],Table2[[#This Row],[50D EMA]]&gt;Table2[[#This Row],[200D EMA]]),"Uptrend","Downtrend/NoTrend")</f>
        <v>Uptrend</v>
      </c>
      <c r="AL252">
        <v>0.01</v>
      </c>
      <c r="AM252" t="s">
        <v>3188</v>
      </c>
      <c r="AN252">
        <v>4.9000000000000004</v>
      </c>
      <c r="AO252" t="s">
        <v>3188</v>
      </c>
      <c r="AP252">
        <v>9.6853056509621005E-2</v>
      </c>
      <c r="AQ252">
        <f>(Table2[[#This Row],[Sharpe Ratio]]-AVERAGE(Table2[Sharpe Ratio]))/_xlfn.STDEV.P(Table2[Sharpe Ratio])</f>
        <v>0.41366344225617624</v>
      </c>
      <c r="AR2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0.18153863900582901</v>
      </c>
      <c r="AS252">
        <f>_xlfn.RANK.AVG(Table2[[#This Row],[1Y Return vs Nifty Z-Score]],Table2[1Y Return vs Nifty Z-Score])</f>
        <v>180</v>
      </c>
      <c r="AT252">
        <f>_xlfn.RANK.AVG(Table2[[#This Row],[6M Return vs Nifty Z-Score]],Table2[6M Return vs Nifty Z-Score])</f>
        <v>430</v>
      </c>
      <c r="AU252">
        <f>_xlfn.RANK.AVG(Table2[[#This Row],[Sharpe Ratio Z-Score]],Table2[Sharpe Ratio Z-Score])</f>
        <v>237</v>
      </c>
      <c r="AV252">
        <f>(Table2[[#This Row],[Rank 1Y]]+Table2[[#This Row],[Rank 6M]]+Table2[[#This Row],[Rank Sharpe]])/3</f>
        <v>282.33333333333331</v>
      </c>
    </row>
    <row r="253" spans="1:48" x14ac:dyDescent="0.3">
      <c r="A253" t="s">
        <v>518</v>
      </c>
      <c r="B253" t="s">
        <v>519</v>
      </c>
      <c r="C253" t="s">
        <v>3129</v>
      </c>
      <c r="D253" t="s">
        <v>227</v>
      </c>
      <c r="E253">
        <v>41745.553658550001</v>
      </c>
      <c r="F253">
        <v>645.1</v>
      </c>
      <c r="G253">
        <v>63.421260294777703</v>
      </c>
      <c r="H253">
        <f>(Table2[[#This Row],[1Y Return vs Nifty]]-AVERAGE(Table2[1Y Return vs Nifty]))/_xlfn.STDEV.P(Table2[1Y Return vs Nifty])</f>
        <v>0.61984498939089672</v>
      </c>
      <c r="I253">
        <v>-7.9975522781254202</v>
      </c>
      <c r="J253">
        <f>(Table2[[#This Row],[1M Return vs Nifty]]-AVERAGE(Table2[1M Return vs Nifty]))/_xlfn.STDEV.P(Table2[1M Return vs Nifty])</f>
        <v>-0.70209599307969672</v>
      </c>
      <c r="K253">
        <v>12.381673091838501</v>
      </c>
      <c r="L253">
        <f>(Table2[[#This Row],[6M Return vs Nifty]]-AVERAGE(Table2[6M Return vs Nifty]))/_xlfn.STDEV.P(Table2[6M Return vs Nifty])</f>
        <v>9.5470175274521007E-2</v>
      </c>
      <c r="M253">
        <v>-2.6965879771850498</v>
      </c>
      <c r="N253">
        <f>(Table2[[#This Row],[1W Return vs Nifty]]-AVERAGE(Table2[1W Return vs Nifty]))/_xlfn.STDEV.P(Table2[1W Return vs Nifty])</f>
        <v>-0.97302108905050311</v>
      </c>
      <c r="O253">
        <v>662.3</v>
      </c>
      <c r="P253">
        <v>663.13504263873699</v>
      </c>
      <c r="Q253">
        <v>580.76339713956702</v>
      </c>
      <c r="R253">
        <v>44.309699717253999</v>
      </c>
      <c r="S253" s="1">
        <f>(Table2[[#This Row],[Close Price]]-Table2[[#This Row],[20D EMA]])/Table2[[#This Row],[20D EMA]]</f>
        <v>-2.5970104182394583E-2</v>
      </c>
      <c r="T253" s="1">
        <f>(Table2[[#This Row],[Close Price]]-Table2[[#This Row],[50D EMA]])/Table2[[#This Row],[50D EMA]]</f>
        <v>-2.7196636399989055E-2</v>
      </c>
      <c r="U253" s="1">
        <f>(Table2[[#This Row],[Close Price]]-Table2[[#This Row],[200D EMA]])/Table2[[#This Row],[200D EMA]]</f>
        <v>0.11077936932201644</v>
      </c>
      <c r="V253">
        <v>1.0216372027321901</v>
      </c>
      <c r="W253">
        <v>641.4</v>
      </c>
      <c r="X253">
        <v>657.95</v>
      </c>
      <c r="Y253">
        <v>625</v>
      </c>
      <c r="Z253">
        <v>669</v>
      </c>
      <c r="AA253">
        <v>625</v>
      </c>
      <c r="AB253">
        <v>690.6</v>
      </c>
      <c r="AC253" s="1">
        <f>(Table2[[#This Row],[Close Price]]/Table2[[#This Row],[Day Low]])-1</f>
        <v>5.7686311194262707E-3</v>
      </c>
      <c r="AD253" s="1">
        <f>(Table2[[#This Row],[Day High]]/Table2[[#This Row],[Close Price]])-1</f>
        <v>1.9919392342272468E-2</v>
      </c>
      <c r="AE253" s="1">
        <f>(Table2[[#This Row],[Close Price]]/Table2[[#This Row],[Current Week Low]])-1</f>
        <v>3.2159999999999966E-2</v>
      </c>
      <c r="AF253" s="1">
        <f>(Table2[[#This Row],[Current Week High]]/Table2[[#This Row],[Close Price]])-1</f>
        <v>3.704851960936284E-2</v>
      </c>
      <c r="AG253" s="1">
        <f>(Table2[[#This Row],[Close Price]]/Table2[[#This Row],[Current Month Low]])-1</f>
        <v>3.2159999999999966E-2</v>
      </c>
      <c r="AH253" s="1">
        <f>(Table2[[#This Row],[Current Month High]]/Table2[[#This Row],[Close Price]])-1</f>
        <v>7.0531700511548667E-2</v>
      </c>
      <c r="AI253">
        <v>14.625639435746301</v>
      </c>
      <c r="AJ253">
        <v>96.497106305208604</v>
      </c>
      <c r="AK253" t="str">
        <f>IF(AND(Table2[[#This Row],[20D EMA]]&gt;Table2[[#This Row],[50D EMA]],Table2[[#This Row],[50D EMA]]&gt;Table2[[#This Row],[200D EMA]]),"Uptrend","Downtrend/NoTrend")</f>
        <v>Downtrend/NoTrend</v>
      </c>
      <c r="AL253">
        <v>0.01</v>
      </c>
      <c r="AM253" t="s">
        <v>3188</v>
      </c>
      <c r="AN253">
        <v>-3.03</v>
      </c>
      <c r="AO253" t="s">
        <v>3189</v>
      </c>
      <c r="AP253">
        <v>3.1767815824665001E-2</v>
      </c>
      <c r="AQ253">
        <f>(Table2[[#This Row],[Sharpe Ratio]]-AVERAGE(Table2[Sharpe Ratio]))/_xlfn.STDEV.P(Table2[Sharpe Ratio])</f>
        <v>-0.34520171322443399</v>
      </c>
      <c r="AR2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3">
        <f>_xlfn.RANK.AVG(Table2[[#This Row],[1Y Return vs Nifty Z-Score]],Table2[1Y Return vs Nifty Z-Score])</f>
        <v>150</v>
      </c>
      <c r="AT253">
        <f>_xlfn.RANK.AVG(Table2[[#This Row],[6M Return vs Nifty Z-Score]],Table2[6M Return vs Nifty Z-Score])</f>
        <v>281</v>
      </c>
      <c r="AU253">
        <f>_xlfn.RANK.AVG(Table2[[#This Row],[Sharpe Ratio Z-Score]],Table2[Sharpe Ratio Z-Score])</f>
        <v>423</v>
      </c>
      <c r="AV253">
        <f>(Table2[[#This Row],[Rank 1Y]]+Table2[[#This Row],[Rank 6M]]+Table2[[#This Row],[Rank Sharpe]])/3</f>
        <v>284.66666666666669</v>
      </c>
    </row>
    <row r="254" spans="1:48" x14ac:dyDescent="0.3">
      <c r="A254" t="s">
        <v>367</v>
      </c>
      <c r="B254" t="s">
        <v>368</v>
      </c>
      <c r="C254" t="s">
        <v>3143</v>
      </c>
      <c r="D254" t="s">
        <v>276</v>
      </c>
      <c r="E254">
        <v>68195.823237489996</v>
      </c>
      <c r="F254">
        <v>8216.9</v>
      </c>
      <c r="G254">
        <v>10.0224376033061</v>
      </c>
      <c r="H254">
        <f>(Table2[[#This Row],[1Y Return vs Nifty]]-AVERAGE(Table2[1Y Return vs Nifty]))/_xlfn.STDEV.P(Table2[1Y Return vs Nifty])</f>
        <v>-0.2773869792643856</v>
      </c>
      <c r="I254">
        <v>10.725745752829299</v>
      </c>
      <c r="J254">
        <f>(Table2[[#This Row],[1M Return vs Nifty]]-AVERAGE(Table2[1M Return vs Nifty]))/_xlfn.STDEV.P(Table2[1M Return vs Nifty])</f>
        <v>1.3450647824585575</v>
      </c>
      <c r="K254">
        <v>9.5564619578340295</v>
      </c>
      <c r="L254">
        <f>(Table2[[#This Row],[6M Return vs Nifty]]-AVERAGE(Table2[6M Return vs Nifty]))/_xlfn.STDEV.P(Table2[6M Return vs Nifty])</f>
        <v>3.2228759954454796E-3</v>
      </c>
      <c r="M254">
        <v>2.47300461707529</v>
      </c>
      <c r="N254">
        <f>(Table2[[#This Row],[1W Return vs Nifty]]-AVERAGE(Table2[1W Return vs Nifty]))/_xlfn.STDEV.P(Table2[1W Return vs Nifty])</f>
        <v>0.45763027598744149</v>
      </c>
      <c r="O254">
        <v>8140.67</v>
      </c>
      <c r="P254">
        <v>8009.2639230704799</v>
      </c>
      <c r="Q254">
        <v>7370.9243411806101</v>
      </c>
      <c r="R254">
        <v>38.218415886837001</v>
      </c>
      <c r="S254" s="1">
        <f>(Table2[[#This Row],[Close Price]]-Table2[[#This Row],[20D EMA]])/Table2[[#This Row],[20D EMA]]</f>
        <v>9.3640941101898936E-3</v>
      </c>
      <c r="T254" s="1">
        <f>(Table2[[#This Row],[Close Price]]-Table2[[#This Row],[50D EMA]])/Table2[[#This Row],[50D EMA]]</f>
        <v>2.5924489306867429E-2</v>
      </c>
      <c r="U254" s="1">
        <f>(Table2[[#This Row],[Close Price]]-Table2[[#This Row],[200D EMA]])/Table2[[#This Row],[200D EMA]]</f>
        <v>0.1147719905484593</v>
      </c>
      <c r="V254">
        <v>0.610217607850146</v>
      </c>
      <c r="W254">
        <v>8112.05</v>
      </c>
      <c r="X254">
        <v>8251</v>
      </c>
      <c r="Y254">
        <v>7808</v>
      </c>
      <c r="Z254">
        <v>8251</v>
      </c>
      <c r="AA254">
        <v>7808</v>
      </c>
      <c r="AB254">
        <v>8560</v>
      </c>
      <c r="AC254" s="1">
        <f>(Table2[[#This Row],[Close Price]]/Table2[[#This Row],[Day Low]])-1</f>
        <v>1.2925216190728506E-2</v>
      </c>
      <c r="AD254" s="1">
        <f>(Table2[[#This Row],[Day High]]/Table2[[#This Row],[Close Price]])-1</f>
        <v>4.1499835704463806E-3</v>
      </c>
      <c r="AE254" s="1">
        <f>(Table2[[#This Row],[Close Price]]/Table2[[#This Row],[Current Week Low]])-1</f>
        <v>5.2369364754098369E-2</v>
      </c>
      <c r="AF254" s="1">
        <f>(Table2[[#This Row],[Current Week High]]/Table2[[#This Row],[Close Price]])-1</f>
        <v>4.1499835704463806E-3</v>
      </c>
      <c r="AG254" s="1">
        <f>(Table2[[#This Row],[Close Price]]/Table2[[#This Row],[Current Month Low]])-1</f>
        <v>5.2369364754098369E-2</v>
      </c>
      <c r="AH254" s="1">
        <f>(Table2[[#This Row],[Current Month High]]/Table2[[#This Row],[Close Price]])-1</f>
        <v>4.1755406540179507E-2</v>
      </c>
      <c r="AI254">
        <v>20.9099538755491</v>
      </c>
      <c r="AJ254">
        <v>54.307981220657197</v>
      </c>
      <c r="AK254" t="str">
        <f>IF(AND(Table2[[#This Row],[20D EMA]]&gt;Table2[[#This Row],[50D EMA]],Table2[[#This Row],[50D EMA]]&gt;Table2[[#This Row],[200D EMA]]),"Uptrend","Downtrend/NoTrend")</f>
        <v>Uptrend</v>
      </c>
      <c r="AL254">
        <v>0.03</v>
      </c>
      <c r="AM254" t="s">
        <v>3188</v>
      </c>
      <c r="AN254">
        <v>0.57999999999999996</v>
      </c>
      <c r="AO254" t="s">
        <v>3188</v>
      </c>
      <c r="AP254">
        <v>0.12524847849394299</v>
      </c>
      <c r="AQ254">
        <f>(Table2[[#This Row],[Sharpe Ratio]]-AVERAGE(Table2[Sharpe Ratio]))/_xlfn.STDEV.P(Table2[Sharpe Ratio])</f>
        <v>0.74474151913345488</v>
      </c>
      <c r="AR2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2.2732724743105139</v>
      </c>
      <c r="AS254">
        <f>_xlfn.RANK.AVG(Table2[[#This Row],[1Y Return vs Nifty Z-Score]],Table2[1Y Return vs Nifty Z-Score])</f>
        <v>386</v>
      </c>
      <c r="AT254">
        <f>_xlfn.RANK.AVG(Table2[[#This Row],[6M Return vs Nifty Z-Score]],Table2[6M Return vs Nifty Z-Score])</f>
        <v>307</v>
      </c>
      <c r="AU254">
        <f>_xlfn.RANK.AVG(Table2[[#This Row],[Sharpe Ratio Z-Score]],Table2[Sharpe Ratio Z-Score])</f>
        <v>162</v>
      </c>
      <c r="AV254">
        <f>(Table2[[#This Row],[Rank 1Y]]+Table2[[#This Row],[Rank 6M]]+Table2[[#This Row],[Rank Sharpe]])/3</f>
        <v>285</v>
      </c>
    </row>
    <row r="255" spans="1:48" x14ac:dyDescent="0.3">
      <c r="A255" t="s">
        <v>769</v>
      </c>
      <c r="B255" t="s">
        <v>770</v>
      </c>
      <c r="C255" t="s">
        <v>3129</v>
      </c>
      <c r="D255" t="s">
        <v>398</v>
      </c>
      <c r="E255">
        <v>21058.161985800001</v>
      </c>
      <c r="F255">
        <v>6364.25</v>
      </c>
      <c r="G255">
        <v>155.979054217727</v>
      </c>
      <c r="H255">
        <f>(Table2[[#This Row],[1Y Return vs Nifty]]-AVERAGE(Table2[1Y Return vs Nifty]))/_xlfn.STDEV.P(Table2[1Y Return vs Nifty])</f>
        <v>2.1750442891151782</v>
      </c>
      <c r="I255">
        <v>-4.1796297976285199</v>
      </c>
      <c r="J255">
        <f>(Table2[[#This Row],[1M Return vs Nifty]]-AVERAGE(Table2[1M Return vs Nifty]))/_xlfn.STDEV.P(Table2[1M Return vs Nifty])</f>
        <v>-0.28465344993387093</v>
      </c>
      <c r="K255">
        <v>12.107968924065901</v>
      </c>
      <c r="L255">
        <f>(Table2[[#This Row],[6M Return vs Nifty]]-AVERAGE(Table2[6M Return vs Nifty]))/_xlfn.STDEV.P(Table2[6M Return vs Nifty])</f>
        <v>8.6533331590678525E-2</v>
      </c>
      <c r="M255">
        <v>0.88305574806125697</v>
      </c>
      <c r="N255">
        <f>(Table2[[#This Row],[1W Return vs Nifty]]-AVERAGE(Table2[1W Return vs Nifty]))/_xlfn.STDEV.P(Table2[1W Return vs Nifty])</f>
        <v>1.7622194437464204E-2</v>
      </c>
      <c r="O255">
        <v>6484.6</v>
      </c>
      <c r="P255">
        <v>6312.3275098110098</v>
      </c>
      <c r="Q255">
        <v>5022.8920998936401</v>
      </c>
      <c r="R255">
        <v>19.215634973781199</v>
      </c>
      <c r="S255" s="1">
        <f>(Table2[[#This Row],[Close Price]]-Table2[[#This Row],[20D EMA]])/Table2[[#This Row],[20D EMA]]</f>
        <v>-1.8559356012707084E-2</v>
      </c>
      <c r="T255" s="1">
        <f>(Table2[[#This Row],[Close Price]]-Table2[[#This Row],[50D EMA]])/Table2[[#This Row],[50D EMA]]</f>
        <v>8.2255697455952733E-3</v>
      </c>
      <c r="U255" s="1">
        <f>(Table2[[#This Row],[Close Price]]-Table2[[#This Row],[200D EMA]])/Table2[[#This Row],[200D EMA]]</f>
        <v>0.2670489179201686</v>
      </c>
      <c r="V255">
        <v>1.5234070215779001</v>
      </c>
      <c r="W255">
        <v>6222</v>
      </c>
      <c r="X255">
        <v>6430</v>
      </c>
      <c r="Y255">
        <v>5850.55</v>
      </c>
      <c r="Z255">
        <v>6430</v>
      </c>
      <c r="AA255">
        <v>5849.95</v>
      </c>
      <c r="AB255">
        <v>6769</v>
      </c>
      <c r="AC255" s="1">
        <f>(Table2[[#This Row],[Close Price]]/Table2[[#This Row],[Day Low]])-1</f>
        <v>2.286242365798774E-2</v>
      </c>
      <c r="AD255" s="1">
        <f>(Table2[[#This Row],[Day High]]/Table2[[#This Row],[Close Price]])-1</f>
        <v>1.0331146639431132E-2</v>
      </c>
      <c r="AE255" s="1">
        <f>(Table2[[#This Row],[Close Price]]/Table2[[#This Row],[Current Week Low]])-1</f>
        <v>8.7803710762236031E-2</v>
      </c>
      <c r="AF255" s="1">
        <f>(Table2[[#This Row],[Current Week High]]/Table2[[#This Row],[Close Price]])-1</f>
        <v>1.0331146639431132E-2</v>
      </c>
      <c r="AG255" s="1">
        <f>(Table2[[#This Row],[Close Price]]/Table2[[#This Row],[Current Month Low]])-1</f>
        <v>8.7915281327190842E-2</v>
      </c>
      <c r="AH255" s="1">
        <f>(Table2[[#This Row],[Current Month High]]/Table2[[#This Row],[Close Price]])-1</f>
        <v>6.3597438818399743E-2</v>
      </c>
      <c r="AI255">
        <v>11.5606709353026</v>
      </c>
      <c r="AJ255">
        <v>189.08042061275</v>
      </c>
      <c r="AK255" t="str">
        <f>IF(AND(Table2[[#This Row],[20D EMA]]&gt;Table2[[#This Row],[50D EMA]],Table2[[#This Row],[50D EMA]]&gt;Table2[[#This Row],[200D EMA]]),"Uptrend","Downtrend/NoTrend")</f>
        <v>Uptrend</v>
      </c>
      <c r="AL255">
        <v>0.35</v>
      </c>
      <c r="AM255" t="s">
        <v>3188</v>
      </c>
      <c r="AN255">
        <v>-8.4</v>
      </c>
      <c r="AO255" t="s">
        <v>3189</v>
      </c>
      <c r="AQ255">
        <f>(Table2[[#This Row],[Sharpe Ratio]]-AVERAGE(Table2[Sharpe Ratio]))/_xlfn.STDEV.P(Table2[Sharpe Ratio])</f>
        <v>-0.71560041255099383</v>
      </c>
      <c r="AR2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1.2789459526584561</v>
      </c>
      <c r="AS255">
        <f>_xlfn.RANK.AVG(Table2[[#This Row],[1Y Return vs Nifty Z-Score]],Table2[1Y Return vs Nifty Z-Score])</f>
        <v>33</v>
      </c>
      <c r="AT255">
        <f>_xlfn.RANK.AVG(Table2[[#This Row],[6M Return vs Nifty Z-Score]],Table2[6M Return vs Nifty Z-Score])</f>
        <v>284</v>
      </c>
      <c r="AU255">
        <f>_xlfn.RANK.AVG(Table2[[#This Row],[Sharpe Ratio Z-Score]],Table2[Sharpe Ratio Z-Score])</f>
        <v>539.5</v>
      </c>
      <c r="AV255">
        <f>(Table2[[#This Row],[Rank 1Y]]+Table2[[#This Row],[Rank 6M]]+Table2[[#This Row],[Rank Sharpe]])/3</f>
        <v>285.5</v>
      </c>
    </row>
    <row r="256" spans="1:48" x14ac:dyDescent="0.3">
      <c r="A256" t="s">
        <v>494</v>
      </c>
      <c r="B256" t="s">
        <v>495</v>
      </c>
      <c r="C256" t="s">
        <v>3141</v>
      </c>
      <c r="D256" t="s">
        <v>496</v>
      </c>
      <c r="E256">
        <v>43606.444904684999</v>
      </c>
      <c r="F256">
        <v>4045.1</v>
      </c>
      <c r="G256">
        <v>-7.5897474428224196</v>
      </c>
      <c r="H256">
        <f>(Table2[[#This Row],[1Y Return vs Nifty]]-AVERAGE(Table2[1Y Return vs Nifty]))/_xlfn.STDEV.P(Table2[1Y Return vs Nifty])</f>
        <v>-0.5733151414368225</v>
      </c>
      <c r="I256">
        <v>4.46988687538144</v>
      </c>
      <c r="J256">
        <f>(Table2[[#This Row],[1M Return vs Nifty]]-AVERAGE(Table2[1M Return vs Nifty]))/_xlfn.STDEV.P(Table2[1M Return vs Nifty])</f>
        <v>0.66106408503650183</v>
      </c>
      <c r="K256">
        <v>23.519733045928401</v>
      </c>
      <c r="L256">
        <f>(Table2[[#This Row],[6M Return vs Nifty]]-AVERAGE(Table2[6M Return vs Nifty]))/_xlfn.STDEV.P(Table2[6M Return vs Nifty])</f>
        <v>0.45914421634234565</v>
      </c>
      <c r="M256">
        <v>-4.2409235061768298</v>
      </c>
      <c r="N256">
        <f>(Table2[[#This Row],[1W Return vs Nifty]]-AVERAGE(Table2[1W Return vs Nifty]))/_xlfn.STDEV.P(Table2[1W Return vs Nifty])</f>
        <v>-1.4004059733219889</v>
      </c>
      <c r="O256">
        <v>4030.8</v>
      </c>
      <c r="P256">
        <v>3960.239091334</v>
      </c>
      <c r="Q256">
        <v>3585.3015780290002</v>
      </c>
      <c r="R256">
        <v>39.245778113450001</v>
      </c>
      <c r="S256" s="1">
        <f>(Table2[[#This Row],[Close Price]]-Table2[[#This Row],[20D EMA]])/Table2[[#This Row],[20D EMA]]</f>
        <v>3.547682842115641E-3</v>
      </c>
      <c r="T256" s="1">
        <f>(Table2[[#This Row],[Close Price]]-Table2[[#This Row],[50D EMA]])/Table2[[#This Row],[50D EMA]]</f>
        <v>2.1428228626826324E-2</v>
      </c>
      <c r="U256" s="1">
        <f>(Table2[[#This Row],[Close Price]]-Table2[[#This Row],[200D EMA]])/Table2[[#This Row],[200D EMA]]</f>
        <v>0.12824539636740165</v>
      </c>
      <c r="V256">
        <v>0.95260683982762195</v>
      </c>
      <c r="W256">
        <v>3905.6</v>
      </c>
      <c r="X256">
        <v>4075.8</v>
      </c>
      <c r="Y256">
        <v>3797.05</v>
      </c>
      <c r="Z256">
        <v>4075.8</v>
      </c>
      <c r="AA256">
        <v>3797.05</v>
      </c>
      <c r="AB256">
        <v>4340.95</v>
      </c>
      <c r="AC256" s="1">
        <f>(Table2[[#This Row],[Close Price]]/Table2[[#This Row],[Day Low]])-1</f>
        <v>3.5717943465792601E-2</v>
      </c>
      <c r="AD256" s="1">
        <f>(Table2[[#This Row],[Day High]]/Table2[[#This Row],[Close Price]])-1</f>
        <v>7.5894291859286422E-3</v>
      </c>
      <c r="AE256" s="1">
        <f>(Table2[[#This Row],[Close Price]]/Table2[[#This Row],[Current Week Low]])-1</f>
        <v>6.5327030194493041E-2</v>
      </c>
      <c r="AF256" s="1">
        <f>(Table2[[#This Row],[Current Week High]]/Table2[[#This Row],[Close Price]])-1</f>
        <v>7.5894291859286422E-3</v>
      </c>
      <c r="AG256" s="1">
        <f>(Table2[[#This Row],[Close Price]]/Table2[[#This Row],[Current Month Low]])-1</f>
        <v>6.5327030194493041E-2</v>
      </c>
      <c r="AH256" s="1">
        <f>(Table2[[#This Row],[Current Month High]]/Table2[[#This Row],[Close Price]])-1</f>
        <v>7.3137870509999647E-2</v>
      </c>
      <c r="AI256">
        <v>9.2680032632073299</v>
      </c>
      <c r="AJ256">
        <v>52.737501887932297</v>
      </c>
      <c r="AK256" t="str">
        <f>IF(AND(Table2[[#This Row],[20D EMA]]&gt;Table2[[#This Row],[50D EMA]],Table2[[#This Row],[50D EMA]]&gt;Table2[[#This Row],[200D EMA]]),"Uptrend","Downtrend/NoTrend")</f>
        <v>Uptrend</v>
      </c>
      <c r="AL256">
        <v>-0.04</v>
      </c>
      <c r="AM256" t="s">
        <v>3189</v>
      </c>
      <c r="AN256">
        <v>-0.84</v>
      </c>
      <c r="AO256" t="s">
        <v>3189</v>
      </c>
      <c r="AP256">
        <v>0.122401823160511</v>
      </c>
      <c r="AQ256">
        <f>(Table2[[#This Row],[Sharpe Ratio]]-AVERAGE(Table2[Sharpe Ratio]))/_xlfn.STDEV.P(Table2[Sharpe Ratio])</f>
        <v>0.71155077543380219</v>
      </c>
      <c r="AR2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-0.14196203794616169</v>
      </c>
      <c r="AS256">
        <f>_xlfn.RANK.AVG(Table2[[#This Row],[1Y Return vs Nifty Z-Score]],Table2[1Y Return vs Nifty Z-Score])</f>
        <v>502</v>
      </c>
      <c r="AT256">
        <f>_xlfn.RANK.AVG(Table2[[#This Row],[6M Return vs Nifty Z-Score]],Table2[6M Return vs Nifty Z-Score])</f>
        <v>188</v>
      </c>
      <c r="AU256">
        <f>_xlfn.RANK.AVG(Table2[[#This Row],[Sharpe Ratio Z-Score]],Table2[Sharpe Ratio Z-Score])</f>
        <v>167</v>
      </c>
      <c r="AV256">
        <f>(Table2[[#This Row],[Rank 1Y]]+Table2[[#This Row],[Rank 6M]]+Table2[[#This Row],[Rank Sharpe]])/3</f>
        <v>285.66666666666669</v>
      </c>
    </row>
    <row r="257" spans="1:48" x14ac:dyDescent="0.3">
      <c r="A257" t="s">
        <v>599</v>
      </c>
      <c r="B257" t="s">
        <v>600</v>
      </c>
      <c r="C257" t="s">
        <v>3131</v>
      </c>
      <c r="D257" t="s">
        <v>195</v>
      </c>
      <c r="E257">
        <v>32425.4025</v>
      </c>
      <c r="F257">
        <v>753.8</v>
      </c>
      <c r="G257">
        <v>20.6030487741304</v>
      </c>
      <c r="H257">
        <f>(Table2[[#This Row],[1Y Return vs Nifty]]-AVERAGE(Table2[1Y Return vs Nifty]))/_xlfn.STDEV.P(Table2[1Y Return vs Nifty])</f>
        <v>-9.9606606741473411E-2</v>
      </c>
      <c r="I257">
        <v>-11.126560677804701</v>
      </c>
      <c r="J257">
        <f>(Table2[[#This Row],[1M Return vs Nifty]]-AVERAGE(Table2[1M Return vs Nifty]))/_xlfn.STDEV.P(Table2[1M Return vs Nifty])</f>
        <v>-1.0442143128096382</v>
      </c>
      <c r="K257">
        <v>54.452135778016903</v>
      </c>
      <c r="L257">
        <f>(Table2[[#This Row],[6M Return vs Nifty]]-AVERAGE(Table2[6M Return vs Nifty]))/_xlfn.STDEV.P(Table2[6M Return vs Nifty])</f>
        <v>1.4691326656669781</v>
      </c>
      <c r="M257">
        <v>2.7752879742008099</v>
      </c>
      <c r="N257">
        <f>(Table2[[#This Row],[1W Return vs Nifty]]-AVERAGE(Table2[1W Return vs Nifty]))/_xlfn.STDEV.P(Table2[1W Return vs Nifty])</f>
        <v>0.5412852429146281</v>
      </c>
      <c r="O257">
        <v>759.87</v>
      </c>
      <c r="P257">
        <v>765.95806765633995</v>
      </c>
      <c r="Q257">
        <v>653.29324244985196</v>
      </c>
      <c r="R257">
        <v>35.742556993155802</v>
      </c>
      <c r="S257" s="1">
        <f>(Table2[[#This Row],[Close Price]]-Table2[[#This Row],[20D EMA]])/Table2[[#This Row],[20D EMA]]</f>
        <v>-7.9882085093503502E-3</v>
      </c>
      <c r="T257" s="1">
        <f>(Table2[[#This Row],[Close Price]]-Table2[[#This Row],[50D EMA]])/Table2[[#This Row],[50D EMA]]</f>
        <v>-1.5873019907657552E-2</v>
      </c>
      <c r="U257" s="1">
        <f>(Table2[[#This Row],[Close Price]]-Table2[[#This Row],[200D EMA]])/Table2[[#This Row],[200D EMA]]</f>
        <v>0.15384631436450696</v>
      </c>
      <c r="V257">
        <v>0.57922664789274803</v>
      </c>
      <c r="W257">
        <v>741.9</v>
      </c>
      <c r="X257">
        <v>760.95</v>
      </c>
      <c r="Y257">
        <v>725.55</v>
      </c>
      <c r="Z257">
        <v>760.95</v>
      </c>
      <c r="AA257">
        <v>725.1</v>
      </c>
      <c r="AB257">
        <v>768.45</v>
      </c>
      <c r="AC257" s="1">
        <f>(Table2[[#This Row],[Close Price]]/Table2[[#This Row],[Day Low]])-1</f>
        <v>1.6039897560317984E-2</v>
      </c>
      <c r="AD257" s="1">
        <f>(Table2[[#This Row],[Day High]]/Table2[[#This Row],[Close Price]])-1</f>
        <v>9.4852746086495632E-3</v>
      </c>
      <c r="AE257" s="1">
        <f>(Table2[[#This Row],[Close Price]]/Table2[[#This Row],[Current Week Low]])-1</f>
        <v>3.8935979601681492E-2</v>
      </c>
      <c r="AF257" s="1">
        <f>(Table2[[#This Row],[Current Week High]]/Table2[[#This Row],[Close Price]])-1</f>
        <v>9.4852746086495632E-3</v>
      </c>
      <c r="AG257" s="1">
        <f>(Table2[[#This Row],[Close Price]]/Table2[[#This Row],[Current Month Low]])-1</f>
        <v>3.9580747483105583E-2</v>
      </c>
      <c r="AH257" s="1">
        <f>(Table2[[#This Row],[Current Month High]]/Table2[[#This Row],[Close Price]])-1</f>
        <v>1.9434863358981369E-2</v>
      </c>
      <c r="AI257">
        <v>14.088617670469599</v>
      </c>
      <c r="AJ257">
        <v>80.7240469911292</v>
      </c>
      <c r="AK257" t="str">
        <f>IF(AND(Table2[[#This Row],[20D EMA]]&gt;Table2[[#This Row],[50D EMA]],Table2[[#This Row],[50D EMA]]&gt;Table2[[#This Row],[200D EMA]]),"Uptrend","Downtrend/NoTrend")</f>
        <v>Downtrend/NoTrend</v>
      </c>
      <c r="AL257">
        <v>-0.08</v>
      </c>
      <c r="AM257" t="s">
        <v>3189</v>
      </c>
      <c r="AN257">
        <v>0.84</v>
      </c>
      <c r="AO257" t="s">
        <v>3188</v>
      </c>
      <c r="AP257">
        <v>1.4739269812962001E-2</v>
      </c>
      <c r="AQ257">
        <f>(Table2[[#This Row],[Sharpe Ratio]]-AVERAGE(Table2[Sharpe Ratio]))/_xlfn.STDEV.P(Table2[Sharpe Ratio])</f>
        <v>-0.54374703749127096</v>
      </c>
      <c r="AR2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7">
        <f>_xlfn.RANK.AVG(Table2[[#This Row],[1Y Return vs Nifty Z-Score]],Table2[1Y Return vs Nifty Z-Score])</f>
        <v>334</v>
      </c>
      <c r="AT257">
        <f>_xlfn.RANK.AVG(Table2[[#This Row],[6M Return vs Nifty Z-Score]],Table2[6M Return vs Nifty Z-Score])</f>
        <v>54</v>
      </c>
      <c r="AU257">
        <f>_xlfn.RANK.AVG(Table2[[#This Row],[Sharpe Ratio Z-Score]],Table2[Sharpe Ratio Z-Score])</f>
        <v>469</v>
      </c>
      <c r="AV257">
        <f>(Table2[[#This Row],[Rank 1Y]]+Table2[[#This Row],[Rank 6M]]+Table2[[#This Row],[Rank Sharpe]])/3</f>
        <v>285.66666666666669</v>
      </c>
    </row>
    <row r="258" spans="1:48" x14ac:dyDescent="0.3">
      <c r="A258" t="s">
        <v>231</v>
      </c>
      <c r="B258" t="s">
        <v>232</v>
      </c>
      <c r="C258" t="s">
        <v>3131</v>
      </c>
      <c r="D258" t="s">
        <v>233</v>
      </c>
      <c r="E258">
        <v>111382.872874155</v>
      </c>
      <c r="F258">
        <v>1523.45</v>
      </c>
      <c r="G258">
        <v>22.1360927314938</v>
      </c>
      <c r="H258">
        <f>(Table2[[#This Row],[1Y Return vs Nifty]]-AVERAGE(Table2[1Y Return vs Nifty]))/_xlfn.STDEV.P(Table2[1Y Return vs Nifty])</f>
        <v>-7.3847685878225044E-2</v>
      </c>
      <c r="I258">
        <v>3.00326017024019</v>
      </c>
      <c r="J258">
        <f>(Table2[[#This Row],[1M Return vs Nifty]]-AVERAGE(Table2[1M Return vs Nifty]))/_xlfn.STDEV.P(Table2[1M Return vs Nifty])</f>
        <v>0.50070661712896458</v>
      </c>
      <c r="K258">
        <v>24.6848303151469</v>
      </c>
      <c r="L258">
        <f>(Table2[[#This Row],[6M Return vs Nifty]]-AVERAGE(Table2[6M Return vs Nifty]))/_xlfn.STDEV.P(Table2[6M Return vs Nifty])</f>
        <v>0.49718635598608046</v>
      </c>
      <c r="M258">
        <v>-0.89900780941356895</v>
      </c>
      <c r="N258">
        <f>(Table2[[#This Row],[1W Return vs Nifty]]-AVERAGE(Table2[1W Return vs Nifty]))/_xlfn.STDEV.P(Table2[1W Return vs Nifty])</f>
        <v>-0.47555238646014653</v>
      </c>
      <c r="O258">
        <v>1547.64</v>
      </c>
      <c r="P258">
        <v>1490.4714399259101</v>
      </c>
      <c r="Q258">
        <v>1290.2337295582599</v>
      </c>
      <c r="R258">
        <v>37.699669724359197</v>
      </c>
      <c r="S258" s="1">
        <f>(Table2[[#This Row],[Close Price]]-Table2[[#This Row],[20D EMA]])/Table2[[#This Row],[20D EMA]]</f>
        <v>-1.5630249928924072E-2</v>
      </c>
      <c r="T258" s="1">
        <f>(Table2[[#This Row],[Close Price]]-Table2[[#This Row],[50D EMA]])/Table2[[#This Row],[50D EMA]]</f>
        <v>2.2126260987415693E-2</v>
      </c>
      <c r="U258" s="1">
        <f>(Table2[[#This Row],[Close Price]]-Table2[[#This Row],[200D EMA]])/Table2[[#This Row],[200D EMA]]</f>
        <v>0.18075505631184116</v>
      </c>
      <c r="V258">
        <v>0.92753256054224498</v>
      </c>
      <c r="W258">
        <v>1513.75</v>
      </c>
      <c r="X258">
        <v>1538</v>
      </c>
      <c r="Y258">
        <v>1491.75</v>
      </c>
      <c r="Z258">
        <v>1550</v>
      </c>
      <c r="AA258">
        <v>1491.75</v>
      </c>
      <c r="AB258">
        <v>1614.2</v>
      </c>
      <c r="AC258" s="1">
        <f>(Table2[[#This Row],[Close Price]]/Table2[[#This Row],[Day Low]])-1</f>
        <v>6.4079273327828368E-3</v>
      </c>
      <c r="AD258" s="1">
        <f>(Table2[[#This Row],[Day High]]/Table2[[#This Row],[Close Price]])-1</f>
        <v>9.5506908661262546E-3</v>
      </c>
      <c r="AE258" s="1">
        <f>(Table2[[#This Row],[Close Price]]/Table2[[#This Row],[Current Week Low]])-1</f>
        <v>2.1250209485503602E-2</v>
      </c>
      <c r="AF258" s="1">
        <f>(Table2[[#This Row],[Current Week High]]/Table2[[#This Row],[Close Price]])-1</f>
        <v>1.7427549312415858E-2</v>
      </c>
      <c r="AG258" s="1">
        <f>(Table2[[#This Row],[Close Price]]/Table2[[#This Row],[Current Month Low]])-1</f>
        <v>2.1250209485503602E-2</v>
      </c>
      <c r="AH258" s="1">
        <f>(Table2[[#This Row],[Current Month High]]/Table2[[#This Row],[Close Price]])-1</f>
        <v>5.9568742000065678E-2</v>
      </c>
      <c r="AI258">
        <v>8.1427024188519503</v>
      </c>
      <c r="AJ258">
        <v>53.287719474769801</v>
      </c>
      <c r="AK258" t="str">
        <f>IF(AND(Table2[[#This Row],[20D EMA]]&gt;Table2[[#This Row],[50D EMA]],Table2[[#This Row],[50D EMA]]&gt;Table2[[#This Row],[200D EMA]]),"Uptrend","Downtrend/NoTrend")</f>
        <v>Uptrend</v>
      </c>
      <c r="AL258">
        <v>7.0000000000000007E-2</v>
      </c>
      <c r="AM258" t="s">
        <v>3188</v>
      </c>
      <c r="AN258">
        <v>-3.22</v>
      </c>
      <c r="AO258" t="s">
        <v>3189</v>
      </c>
      <c r="AP258">
        <v>5.5676050689088999E-2</v>
      </c>
      <c r="AQ258">
        <f>(Table2[[#This Row],[Sharpe Ratio]]-AVERAGE(Table2[Sharpe Ratio]))/_xlfn.STDEV.P(Table2[Sharpe Ratio])</f>
        <v>-6.644225598466505E-2</v>
      </c>
      <c r="AR2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0.38205064479200845</v>
      </c>
      <c r="AS258">
        <f>_xlfn.RANK.AVG(Table2[[#This Row],[1Y Return vs Nifty Z-Score]],Table2[1Y Return vs Nifty Z-Score])</f>
        <v>323</v>
      </c>
      <c r="AT258">
        <f>_xlfn.RANK.AVG(Table2[[#This Row],[6M Return vs Nifty Z-Score]],Table2[6M Return vs Nifty Z-Score])</f>
        <v>176</v>
      </c>
      <c r="AU258">
        <f>_xlfn.RANK.AVG(Table2[[#This Row],[Sharpe Ratio Z-Score]],Table2[Sharpe Ratio Z-Score])</f>
        <v>359</v>
      </c>
      <c r="AV258">
        <f>(Table2[[#This Row],[Rank 1Y]]+Table2[[#This Row],[Rank 6M]]+Table2[[#This Row],[Rank Sharpe]])/3</f>
        <v>286</v>
      </c>
    </row>
    <row r="259" spans="1:48" x14ac:dyDescent="0.3">
      <c r="A259" t="s">
        <v>211</v>
      </c>
      <c r="B259" t="s">
        <v>212</v>
      </c>
      <c r="C259" t="s">
        <v>3134</v>
      </c>
      <c r="D259" t="s">
        <v>57</v>
      </c>
      <c r="E259">
        <v>122022.91263560001</v>
      </c>
      <c r="F259">
        <v>730.1</v>
      </c>
      <c r="G259">
        <v>49.005379919833203</v>
      </c>
      <c r="H259">
        <f>(Table2[[#This Row],[1Y Return vs Nifty]]-AVERAGE(Table2[1Y Return vs Nifty]))/_xlfn.STDEV.P(Table2[1Y Return vs Nifty])</f>
        <v>0.37762263172876281</v>
      </c>
      <c r="I259">
        <v>1.15674624069719</v>
      </c>
      <c r="J259">
        <f>(Table2[[#This Row],[1M Return vs Nifty]]-AVERAGE(Table2[1M Return vs Nifty]))/_xlfn.STDEV.P(Table2[1M Return vs Nifty])</f>
        <v>0.29881318565146087</v>
      </c>
      <c r="K259">
        <v>8.7524463060572</v>
      </c>
      <c r="L259">
        <f>(Table2[[#This Row],[6M Return vs Nifty]]-AVERAGE(Table2[6M Return vs Nifty]))/_xlfn.STDEV.P(Table2[6M Return vs Nifty])</f>
        <v>-2.3029417704597967E-2</v>
      </c>
      <c r="M259">
        <v>4.3565795036736601</v>
      </c>
      <c r="N259">
        <f>(Table2[[#This Row],[1W Return vs Nifty]]-AVERAGE(Table2[1W Return vs Nifty]))/_xlfn.STDEV.P(Table2[1W Return vs Nifty])</f>
        <v>0.97889746165600788</v>
      </c>
      <c r="O259">
        <v>732.22</v>
      </c>
      <c r="P259">
        <v>722.67652758050895</v>
      </c>
      <c r="Q259">
        <v>618.85908511084494</v>
      </c>
      <c r="R259">
        <v>25.3103107989797</v>
      </c>
      <c r="S259" s="1">
        <f>(Table2[[#This Row],[Close Price]]-Table2[[#This Row],[20D EMA]])/Table2[[#This Row],[20D EMA]]</f>
        <v>-2.8953046898473199E-3</v>
      </c>
      <c r="T259" s="1">
        <f>(Table2[[#This Row],[Close Price]]-Table2[[#This Row],[50D EMA]])/Table2[[#This Row],[50D EMA]]</f>
        <v>1.0272192517922997E-2</v>
      </c>
      <c r="U259" s="1">
        <f>(Table2[[#This Row],[Close Price]]-Table2[[#This Row],[200D EMA]])/Table2[[#This Row],[200D EMA]]</f>
        <v>0.17975160673165286</v>
      </c>
      <c r="V259">
        <v>1.1012510498268799</v>
      </c>
      <c r="W259">
        <v>713</v>
      </c>
      <c r="X259">
        <v>735.9</v>
      </c>
      <c r="Y259">
        <v>662.2</v>
      </c>
      <c r="Z259">
        <v>735.9</v>
      </c>
      <c r="AA259">
        <v>662.2</v>
      </c>
      <c r="AB259">
        <v>736.5</v>
      </c>
      <c r="AC259" s="1">
        <f>(Table2[[#This Row],[Close Price]]/Table2[[#This Row],[Day Low]])-1</f>
        <v>2.3983169705469987E-2</v>
      </c>
      <c r="AD259" s="1">
        <f>(Table2[[#This Row],[Day High]]/Table2[[#This Row],[Close Price]])-1</f>
        <v>7.944117244212956E-3</v>
      </c>
      <c r="AE259" s="1">
        <f>(Table2[[#This Row],[Close Price]]/Table2[[#This Row],[Current Week Low]])-1</f>
        <v>0.10253699788583504</v>
      </c>
      <c r="AF259" s="1">
        <f>(Table2[[#This Row],[Current Week High]]/Table2[[#This Row],[Close Price]])-1</f>
        <v>7.944117244212956E-3</v>
      </c>
      <c r="AG259" s="1">
        <f>(Table2[[#This Row],[Close Price]]/Table2[[#This Row],[Current Month Low]])-1</f>
        <v>0.10253699788583504</v>
      </c>
      <c r="AH259" s="1">
        <f>(Table2[[#This Row],[Current Month High]]/Table2[[#This Row],[Close Price]])-1</f>
        <v>8.7659224763729782E-3</v>
      </c>
      <c r="AI259">
        <v>10.245171894261</v>
      </c>
      <c r="AJ259">
        <v>110.10071942446</v>
      </c>
      <c r="AK259" t="str">
        <f>IF(AND(Table2[[#This Row],[20D EMA]]&gt;Table2[[#This Row],[50D EMA]],Table2[[#This Row],[50D EMA]]&gt;Table2[[#This Row],[200D EMA]]),"Uptrend","Downtrend/NoTrend")</f>
        <v>Uptrend</v>
      </c>
      <c r="AL259">
        <v>0.04</v>
      </c>
      <c r="AM259" t="s">
        <v>3188</v>
      </c>
      <c r="AN259">
        <v>-6.68</v>
      </c>
      <c r="AO259" t="s">
        <v>3189</v>
      </c>
      <c r="AP259">
        <v>6.192787374013E-2</v>
      </c>
      <c r="AQ259">
        <f>(Table2[[#This Row],[Sharpe Ratio]]-AVERAGE(Table2[Sharpe Ratio]))/_xlfn.STDEV.P(Table2[Sharpe Ratio])</f>
        <v>6.4512390955813329E-3</v>
      </c>
      <c r="AR2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1.6387551004272147</v>
      </c>
      <c r="AS259">
        <f>_xlfn.RANK.AVG(Table2[[#This Row],[1Y Return vs Nifty Z-Score]],Table2[1Y Return vs Nifty Z-Score])</f>
        <v>201</v>
      </c>
      <c r="AT259">
        <f>_xlfn.RANK.AVG(Table2[[#This Row],[6M Return vs Nifty Z-Score]],Table2[6M Return vs Nifty Z-Score])</f>
        <v>316</v>
      </c>
      <c r="AU259">
        <f>_xlfn.RANK.AVG(Table2[[#This Row],[Sharpe Ratio Z-Score]],Table2[Sharpe Ratio Z-Score])</f>
        <v>344</v>
      </c>
      <c r="AV259">
        <f>(Table2[[#This Row],[Rank 1Y]]+Table2[[#This Row],[Rank 6M]]+Table2[[#This Row],[Rank Sharpe]])/3</f>
        <v>287</v>
      </c>
    </row>
    <row r="260" spans="1:48" x14ac:dyDescent="0.3">
      <c r="A260" t="s">
        <v>295</v>
      </c>
      <c r="B260" t="s">
        <v>296</v>
      </c>
      <c r="C260" t="s">
        <v>3134</v>
      </c>
      <c r="D260" t="s">
        <v>103</v>
      </c>
      <c r="E260">
        <v>93589.589278184998</v>
      </c>
      <c r="F260">
        <v>92.14</v>
      </c>
      <c r="G260">
        <v>49.160830192160297</v>
      </c>
      <c r="H260">
        <f>(Table2[[#This Row],[1Y Return vs Nifty]]-AVERAGE(Table2[1Y Return vs Nifty]))/_xlfn.STDEV.P(Table2[1Y Return vs Nifty])</f>
        <v>0.38023457983619391</v>
      </c>
      <c r="I260">
        <v>-5.4898105410335098</v>
      </c>
      <c r="J260">
        <f>(Table2[[#This Row],[1M Return vs Nifty]]-AVERAGE(Table2[1M Return vs Nifty]))/_xlfn.STDEV.P(Table2[1M Return vs Nifty])</f>
        <v>-0.42790548930908778</v>
      </c>
      <c r="K260">
        <v>-9.2447788421133801</v>
      </c>
      <c r="L260">
        <f>(Table2[[#This Row],[6M Return vs Nifty]]-AVERAGE(Table2[6M Return vs Nifty]))/_xlfn.STDEV.P(Table2[6M Return vs Nifty])</f>
        <v>-0.61066529187129259</v>
      </c>
      <c r="M260">
        <v>0.46452187546940699</v>
      </c>
      <c r="N260">
        <f>(Table2[[#This Row],[1W Return vs Nifty]]-AVERAGE(Table2[1W Return vs Nifty]))/_xlfn.STDEV.P(Table2[1W Return vs Nifty])</f>
        <v>-9.8204351894823641E-2</v>
      </c>
      <c r="O260">
        <v>93.75</v>
      </c>
      <c r="P260">
        <v>95.961897574684997</v>
      </c>
      <c r="Q260">
        <v>89.672468560888504</v>
      </c>
      <c r="R260">
        <v>40.906909592732902</v>
      </c>
      <c r="S260" s="1">
        <f>(Table2[[#This Row],[Close Price]]-Table2[[#This Row],[20D EMA]])/Table2[[#This Row],[20D EMA]]</f>
        <v>-1.7173333333333329E-2</v>
      </c>
      <c r="T260" s="1">
        <f>(Table2[[#This Row],[Close Price]]-Table2[[#This Row],[50D EMA]])/Table2[[#This Row],[50D EMA]]</f>
        <v>-3.9827240511896914E-2</v>
      </c>
      <c r="U260" s="1">
        <f>(Table2[[#This Row],[Close Price]]-Table2[[#This Row],[200D EMA]])/Table2[[#This Row],[200D EMA]]</f>
        <v>2.7517157481128315E-2</v>
      </c>
      <c r="V260">
        <v>0.65302256130862801</v>
      </c>
      <c r="W260">
        <v>90.85</v>
      </c>
      <c r="X260">
        <v>93.19</v>
      </c>
      <c r="Y260">
        <v>87.72</v>
      </c>
      <c r="Z260">
        <v>93.25</v>
      </c>
      <c r="AA260">
        <v>87.72</v>
      </c>
      <c r="AB260">
        <v>95.55</v>
      </c>
      <c r="AC260" s="1">
        <f>(Table2[[#This Row],[Close Price]]/Table2[[#This Row],[Day Low]])-1</f>
        <v>1.4199229499174626E-2</v>
      </c>
      <c r="AD260" s="1">
        <f>(Table2[[#This Row],[Day High]]/Table2[[#This Row],[Close Price]])-1</f>
        <v>1.1395702192316115E-2</v>
      </c>
      <c r="AE260" s="1">
        <f>(Table2[[#This Row],[Close Price]]/Table2[[#This Row],[Current Week Low]])-1</f>
        <v>5.0387596899224896E-2</v>
      </c>
      <c r="AF260" s="1">
        <f>(Table2[[#This Row],[Current Week High]]/Table2[[#This Row],[Close Price]])-1</f>
        <v>1.2046885174734179E-2</v>
      </c>
      <c r="AG260" s="1">
        <f>(Table2[[#This Row],[Close Price]]/Table2[[#This Row],[Current Month Low]])-1</f>
        <v>5.0387596899224896E-2</v>
      </c>
      <c r="AH260" s="1">
        <f>(Table2[[#This Row],[Current Month High]]/Table2[[#This Row],[Close Price]])-1</f>
        <v>3.7008899500759584E-2</v>
      </c>
      <c r="AI260">
        <v>28.500108530496998</v>
      </c>
      <c r="AJ260">
        <v>90.371900826446193</v>
      </c>
      <c r="AK260" t="str">
        <f>IF(AND(Table2[[#This Row],[20D EMA]]&gt;Table2[[#This Row],[50D EMA]],Table2[[#This Row],[50D EMA]]&gt;Table2[[#This Row],[200D EMA]]),"Uptrend","Downtrend/NoTrend")</f>
        <v>Downtrend/NoTrend</v>
      </c>
      <c r="AL260">
        <v>-0.13</v>
      </c>
      <c r="AM260" t="s">
        <v>3189</v>
      </c>
      <c r="AN260">
        <v>-2.65</v>
      </c>
      <c r="AO260" t="s">
        <v>3189</v>
      </c>
      <c r="AP260">
        <v>0.13471129610242899</v>
      </c>
      <c r="AQ260">
        <f>(Table2[[#This Row],[Sharpe Ratio]]-AVERAGE(Table2[Sharpe Ratio]))/_xlfn.STDEV.P(Table2[Sharpe Ratio])</f>
        <v>0.85507379232128711</v>
      </c>
      <c r="AR2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0">
        <f>_xlfn.RANK.AVG(Table2[[#This Row],[1Y Return vs Nifty Z-Score]],Table2[1Y Return vs Nifty Z-Score])</f>
        <v>199</v>
      </c>
      <c r="AT260">
        <f>_xlfn.RANK.AVG(Table2[[#This Row],[6M Return vs Nifty Z-Score]],Table2[6M Return vs Nifty Z-Score])</f>
        <v>524</v>
      </c>
      <c r="AU260">
        <f>_xlfn.RANK.AVG(Table2[[#This Row],[Sharpe Ratio Z-Score]],Table2[Sharpe Ratio Z-Score])</f>
        <v>138</v>
      </c>
      <c r="AV260">
        <f>(Table2[[#This Row],[Rank 1Y]]+Table2[[#This Row],[Rank 6M]]+Table2[[#This Row],[Rank Sharpe]])/3</f>
        <v>287</v>
      </c>
    </row>
    <row r="261" spans="1:48" x14ac:dyDescent="0.3">
      <c r="A261" t="s">
        <v>1355</v>
      </c>
      <c r="B261" t="s">
        <v>1356</v>
      </c>
      <c r="C261" t="s">
        <v>3148</v>
      </c>
      <c r="D261" t="s">
        <v>634</v>
      </c>
      <c r="E261">
        <v>8302.4088794399995</v>
      </c>
      <c r="F261">
        <v>501.7</v>
      </c>
      <c r="G261">
        <v>3.8386762651306001</v>
      </c>
      <c r="H261">
        <f>(Table2[[#This Row],[1Y Return vs Nifty]]-AVERAGE(Table2[1Y Return vs Nifty]))/_xlfn.STDEV.P(Table2[1Y Return vs Nifty])</f>
        <v>-0.381289426537474</v>
      </c>
      <c r="I261">
        <v>12.2921393323607</v>
      </c>
      <c r="J261">
        <f>(Table2[[#This Row],[1M Return vs Nifty]]-AVERAGE(Table2[1M Return vs Nifty]))/_xlfn.STDEV.P(Table2[1M Return vs Nifty])</f>
        <v>1.5163305225952666</v>
      </c>
      <c r="K261">
        <v>29.476818483285498</v>
      </c>
      <c r="L261">
        <f>(Table2[[#This Row],[6M Return vs Nifty]]-AVERAGE(Table2[6M Return vs Nifty]))/_xlfn.STDEV.P(Table2[6M Return vs Nifty])</f>
        <v>0.65365181846693543</v>
      </c>
      <c r="M261">
        <v>13.897799519794701</v>
      </c>
      <c r="N261">
        <f>(Table2[[#This Row],[1W Return vs Nifty]]-AVERAGE(Table2[1W Return vs Nifty]))/_xlfn.STDEV.P(Table2[1W Return vs Nifty])</f>
        <v>3.6193684835594229</v>
      </c>
      <c r="O261">
        <v>471.13</v>
      </c>
      <c r="P261">
        <v>472.712214582787</v>
      </c>
      <c r="Q261">
        <v>440.13187790388002</v>
      </c>
      <c r="R261">
        <v>75.756994875217202</v>
      </c>
      <c r="S261" s="1">
        <f>(Table2[[#This Row],[Close Price]]-Table2[[#This Row],[20D EMA]])/Table2[[#This Row],[20D EMA]]</f>
        <v>6.4886549360049228E-2</v>
      </c>
      <c r="T261" s="1">
        <f>(Table2[[#This Row],[Close Price]]-Table2[[#This Row],[50D EMA]])/Table2[[#This Row],[50D EMA]]</f>
        <v>6.1322268650911504E-2</v>
      </c>
      <c r="U261" s="1">
        <f>(Table2[[#This Row],[Close Price]]-Table2[[#This Row],[200D EMA]])/Table2[[#This Row],[200D EMA]]</f>
        <v>0.13988562334847685</v>
      </c>
      <c r="V261">
        <v>1.8914864732515</v>
      </c>
      <c r="W261">
        <v>496.85</v>
      </c>
      <c r="X261">
        <v>514.5</v>
      </c>
      <c r="Y261">
        <v>472.5</v>
      </c>
      <c r="Z261">
        <v>514.5</v>
      </c>
      <c r="AA261">
        <v>448.3</v>
      </c>
      <c r="AB261">
        <v>514.5</v>
      </c>
      <c r="AC261" s="1">
        <f>(Table2[[#This Row],[Close Price]]/Table2[[#This Row],[Day Low]])-1</f>
        <v>9.7614974338331439E-3</v>
      </c>
      <c r="AD261" s="1">
        <f>(Table2[[#This Row],[Day High]]/Table2[[#This Row],[Close Price]])-1</f>
        <v>2.5513254933227092E-2</v>
      </c>
      <c r="AE261" s="1">
        <f>(Table2[[#This Row],[Close Price]]/Table2[[#This Row],[Current Week Low]])-1</f>
        <v>6.1798941798941742E-2</v>
      </c>
      <c r="AF261" s="1">
        <f>(Table2[[#This Row],[Current Week High]]/Table2[[#This Row],[Close Price]])-1</f>
        <v>2.5513254933227092E-2</v>
      </c>
      <c r="AG261" s="1">
        <f>(Table2[[#This Row],[Close Price]]/Table2[[#This Row],[Current Month Low]])-1</f>
        <v>0.11911666294891798</v>
      </c>
      <c r="AH261" s="1">
        <f>(Table2[[#This Row],[Current Month High]]/Table2[[#This Row],[Close Price]])-1</f>
        <v>2.5513254933227092E-2</v>
      </c>
      <c r="AI261">
        <v>27.317121785927799</v>
      </c>
      <c r="AJ261">
        <v>57.223440927608799</v>
      </c>
      <c r="AK261" t="str">
        <f>IF(AND(Table2[[#This Row],[20D EMA]]&gt;Table2[[#This Row],[50D EMA]],Table2[[#This Row],[50D EMA]]&gt;Table2[[#This Row],[200D EMA]]),"Uptrend","Downtrend/NoTrend")</f>
        <v>Downtrend/NoTrend</v>
      </c>
      <c r="AL261">
        <v>-0.19</v>
      </c>
      <c r="AM261" t="s">
        <v>3189</v>
      </c>
      <c r="AN261">
        <v>9.77</v>
      </c>
      <c r="AO261" t="s">
        <v>3188</v>
      </c>
      <c r="AP261">
        <v>7.5581459343203997E-2</v>
      </c>
      <c r="AQ261">
        <f>(Table2[[#This Row],[Sharpe Ratio]]-AVERAGE(Table2[Sharpe Ratio]))/_xlfn.STDEV.P(Table2[Sharpe Ratio])</f>
        <v>0.16564601586068431</v>
      </c>
      <c r="AR2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1">
        <f>_xlfn.RANK.AVG(Table2[[#This Row],[1Y Return vs Nifty Z-Score]],Table2[1Y Return vs Nifty Z-Score])</f>
        <v>424</v>
      </c>
      <c r="AT261">
        <f>_xlfn.RANK.AVG(Table2[[#This Row],[6M Return vs Nifty Z-Score]],Table2[6M Return vs Nifty Z-Score])</f>
        <v>138</v>
      </c>
      <c r="AU261">
        <f>_xlfn.RANK.AVG(Table2[[#This Row],[Sharpe Ratio Z-Score]],Table2[Sharpe Ratio Z-Score])</f>
        <v>299</v>
      </c>
      <c r="AV261">
        <f>(Table2[[#This Row],[Rank 1Y]]+Table2[[#This Row],[Rank 6M]]+Table2[[#This Row],[Rank Sharpe]])/3</f>
        <v>287</v>
      </c>
    </row>
    <row r="262" spans="1:48" x14ac:dyDescent="0.3">
      <c r="A262" t="s">
        <v>361</v>
      </c>
      <c r="B262" t="s">
        <v>362</v>
      </c>
      <c r="C262" t="s">
        <v>3135</v>
      </c>
      <c r="D262" t="s">
        <v>117</v>
      </c>
      <c r="E262">
        <v>68618.452584159997</v>
      </c>
      <c r="F262">
        <v>1510.3</v>
      </c>
      <c r="G262">
        <v>11.2501197701067</v>
      </c>
      <c r="H262">
        <f>(Table2[[#This Row],[1Y Return vs Nifty]]-AVERAGE(Table2[1Y Return vs Nifty]))/_xlfn.STDEV.P(Table2[1Y Return vs Nifty])</f>
        <v>-0.25675888988185674</v>
      </c>
      <c r="I262">
        <v>-3.5865315438965899</v>
      </c>
      <c r="J262">
        <f>(Table2[[#This Row],[1M Return vs Nifty]]-AVERAGE(Table2[1M Return vs Nifty]))/_xlfn.STDEV.P(Table2[1M Return vs Nifty])</f>
        <v>-0.21980550065309293</v>
      </c>
      <c r="K262">
        <v>21.1481626695317</v>
      </c>
      <c r="L262">
        <f>(Table2[[#This Row],[6M Return vs Nifty]]-AVERAGE(Table2[6M Return vs Nifty]))/_xlfn.STDEV.P(Table2[6M Return vs Nifty])</f>
        <v>0.38170895508356356</v>
      </c>
      <c r="M262">
        <v>0.42755975236725202</v>
      </c>
      <c r="N262">
        <f>(Table2[[#This Row],[1W Return vs Nifty]]-AVERAGE(Table2[1W Return vs Nifty]))/_xlfn.STDEV.P(Table2[1W Return vs Nifty])</f>
        <v>-0.10843338076056244</v>
      </c>
      <c r="O262">
        <v>1530.99</v>
      </c>
      <c r="P262">
        <v>1561.22319769668</v>
      </c>
      <c r="Q262">
        <v>1423.65247063678</v>
      </c>
      <c r="R262">
        <v>21.045667214902899</v>
      </c>
      <c r="S262" s="1">
        <f>(Table2[[#This Row],[Close Price]]-Table2[[#This Row],[20D EMA]])/Table2[[#This Row],[20D EMA]]</f>
        <v>-1.3514131379042355E-2</v>
      </c>
      <c r="T262" s="1">
        <f>(Table2[[#This Row],[Close Price]]-Table2[[#This Row],[50D EMA]])/Table2[[#This Row],[50D EMA]]</f>
        <v>-3.2617500029341481E-2</v>
      </c>
      <c r="U262" s="1">
        <f>(Table2[[#This Row],[Close Price]]-Table2[[#This Row],[200D EMA]])/Table2[[#This Row],[200D EMA]]</f>
        <v>6.0862837771400585E-2</v>
      </c>
      <c r="V262">
        <v>0.93041460008424604</v>
      </c>
      <c r="W262">
        <v>1482.35</v>
      </c>
      <c r="X262">
        <v>1520.5</v>
      </c>
      <c r="Y262">
        <v>1425.1</v>
      </c>
      <c r="Z262">
        <v>1520.5</v>
      </c>
      <c r="AA262">
        <v>1425.1</v>
      </c>
      <c r="AB262">
        <v>1555</v>
      </c>
      <c r="AC262" s="1">
        <f>(Table2[[#This Row],[Close Price]]/Table2[[#This Row],[Day Low]])-1</f>
        <v>1.8855196141262187E-2</v>
      </c>
      <c r="AD262" s="1">
        <f>(Table2[[#This Row],[Day High]]/Table2[[#This Row],[Close Price]])-1</f>
        <v>6.7536251075945852E-3</v>
      </c>
      <c r="AE262" s="1">
        <f>(Table2[[#This Row],[Close Price]]/Table2[[#This Row],[Current Week Low]])-1</f>
        <v>5.9785278226089478E-2</v>
      </c>
      <c r="AF262" s="1">
        <f>(Table2[[#This Row],[Current Week High]]/Table2[[#This Row],[Close Price]])-1</f>
        <v>6.7536251075945852E-3</v>
      </c>
      <c r="AG262" s="1">
        <f>(Table2[[#This Row],[Close Price]]/Table2[[#This Row],[Current Month Low]])-1</f>
        <v>5.9785278226089478E-2</v>
      </c>
      <c r="AH262" s="1">
        <f>(Table2[[#This Row],[Current Month High]]/Table2[[#This Row],[Close Price]])-1</f>
        <v>2.9596768853870081E-2</v>
      </c>
      <c r="AI262">
        <v>19.479573594649999</v>
      </c>
      <c r="AJ262">
        <v>50.683428115334699</v>
      </c>
      <c r="AK262" t="str">
        <f>IF(AND(Table2[[#This Row],[20D EMA]]&gt;Table2[[#This Row],[50D EMA]],Table2[[#This Row],[50D EMA]]&gt;Table2[[#This Row],[200D EMA]]),"Uptrend","Downtrend/NoTrend")</f>
        <v>Downtrend/NoTrend</v>
      </c>
      <c r="AL262">
        <v>-0.11</v>
      </c>
      <c r="AM262" t="s">
        <v>3189</v>
      </c>
      <c r="AN262">
        <v>-5.09</v>
      </c>
      <c r="AO262" t="s">
        <v>3189</v>
      </c>
      <c r="AP262">
        <v>8.3431571294282997E-2</v>
      </c>
      <c r="AQ262">
        <f>(Table2[[#This Row],[Sharpe Ratio]]-AVERAGE(Table2[Sharpe Ratio]))/_xlfn.STDEV.P(Table2[Sharpe Ratio])</f>
        <v>0.25717485348350838</v>
      </c>
      <c r="AR2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2">
        <f>_xlfn.RANK.AVG(Table2[[#This Row],[1Y Return vs Nifty Z-Score]],Table2[1Y Return vs Nifty Z-Score])</f>
        <v>381</v>
      </c>
      <c r="AT262">
        <f>_xlfn.RANK.AVG(Table2[[#This Row],[6M Return vs Nifty Z-Score]],Table2[6M Return vs Nifty Z-Score])</f>
        <v>207</v>
      </c>
      <c r="AU262">
        <f>_xlfn.RANK.AVG(Table2[[#This Row],[Sharpe Ratio Z-Score]],Table2[Sharpe Ratio Z-Score])</f>
        <v>274</v>
      </c>
      <c r="AV262">
        <f>(Table2[[#This Row],[Rank 1Y]]+Table2[[#This Row],[Rank 6M]]+Table2[[#This Row],[Rank Sharpe]])/3</f>
        <v>287.33333333333331</v>
      </c>
    </row>
    <row r="263" spans="1:48" x14ac:dyDescent="0.3">
      <c r="A263" t="s">
        <v>1736</v>
      </c>
      <c r="B263" t="s">
        <v>1737</v>
      </c>
      <c r="C263" t="s">
        <v>3131</v>
      </c>
      <c r="D263" t="s">
        <v>1738</v>
      </c>
      <c r="E263">
        <v>4735.3043496</v>
      </c>
      <c r="F263">
        <v>897.45</v>
      </c>
      <c r="G263">
        <v>25.496877644835902</v>
      </c>
      <c r="H263">
        <f>(Table2[[#This Row],[1Y Return vs Nifty]]-AVERAGE(Table2[1Y Return vs Nifty]))/_xlfn.STDEV.P(Table2[1Y Return vs Nifty])</f>
        <v>-1.7378207488273584E-2</v>
      </c>
      <c r="I263">
        <v>-19.422988080955299</v>
      </c>
      <c r="J263">
        <f>(Table2[[#This Row],[1M Return vs Nifty]]-AVERAGE(Table2[1M Return vs Nifty]))/_xlfn.STDEV.P(Table2[1M Return vs Nifty])</f>
        <v>-1.9513259086807937</v>
      </c>
      <c r="K263">
        <v>23.666859738939099</v>
      </c>
      <c r="L263">
        <f>(Table2[[#This Row],[6M Return vs Nifty]]-AVERAGE(Table2[6M Return vs Nifty]))/_xlfn.STDEV.P(Table2[6M Return vs Nifty])</f>
        <v>0.46394811928564933</v>
      </c>
      <c r="M263">
        <v>-5.1481657819591602</v>
      </c>
      <c r="N263">
        <f>(Table2[[#This Row],[1W Return vs Nifty]]-AVERAGE(Table2[1W Return vs Nifty]))/_xlfn.STDEV.P(Table2[1W Return vs Nifty])</f>
        <v>-1.6514794141399751</v>
      </c>
      <c r="O263">
        <v>999.79</v>
      </c>
      <c r="P263">
        <v>1027.42872587392</v>
      </c>
      <c r="Q263">
        <v>885.712735060829</v>
      </c>
      <c r="R263">
        <v>17.882432735833799</v>
      </c>
      <c r="S263" s="1">
        <f>(Table2[[#This Row],[Close Price]]-Table2[[#This Row],[20D EMA]])/Table2[[#This Row],[20D EMA]]</f>
        <v>-0.1023614959141419</v>
      </c>
      <c r="T263" s="1">
        <f>(Table2[[#This Row],[Close Price]]-Table2[[#This Row],[50D EMA]])/Table2[[#This Row],[50D EMA]]</f>
        <v>-0.1265087519948028</v>
      </c>
      <c r="U263" s="1">
        <f>(Table2[[#This Row],[Close Price]]-Table2[[#This Row],[200D EMA]])/Table2[[#This Row],[200D EMA]]</f>
        <v>1.3251773938154958E-2</v>
      </c>
      <c r="V263">
        <v>0.68136446111721805</v>
      </c>
      <c r="W263">
        <v>888.45</v>
      </c>
      <c r="X263">
        <v>909.85</v>
      </c>
      <c r="Y263">
        <v>852.95</v>
      </c>
      <c r="Z263">
        <v>932.55</v>
      </c>
      <c r="AA263">
        <v>852.95</v>
      </c>
      <c r="AB263">
        <v>992</v>
      </c>
      <c r="AC263" s="1">
        <f>(Table2[[#This Row],[Close Price]]/Table2[[#This Row],[Day Low]])-1</f>
        <v>1.0130001688333667E-2</v>
      </c>
      <c r="AD263" s="1">
        <f>(Table2[[#This Row],[Day High]]/Table2[[#This Row],[Close Price]])-1</f>
        <v>1.3816925734024155E-2</v>
      </c>
      <c r="AE263" s="1">
        <f>(Table2[[#This Row],[Close Price]]/Table2[[#This Row],[Current Week Low]])-1</f>
        <v>5.2171874084061098E-2</v>
      </c>
      <c r="AF263" s="1">
        <f>(Table2[[#This Row],[Current Week High]]/Table2[[#This Row],[Close Price]])-1</f>
        <v>3.9110813972923264E-2</v>
      </c>
      <c r="AG263" s="1">
        <f>(Table2[[#This Row],[Close Price]]/Table2[[#This Row],[Current Month Low]])-1</f>
        <v>5.2171874084061098E-2</v>
      </c>
      <c r="AH263" s="1">
        <f>(Table2[[#This Row],[Current Month High]]/Table2[[#This Row],[Close Price]])-1</f>
        <v>0.10535405872193437</v>
      </c>
      <c r="AI263">
        <v>33.823611343250299</v>
      </c>
      <c r="AJ263">
        <v>55.268166089965398</v>
      </c>
      <c r="AK263" t="str">
        <f>IF(AND(Table2[[#This Row],[20D EMA]]&gt;Table2[[#This Row],[50D EMA]],Table2[[#This Row],[50D EMA]]&gt;Table2[[#This Row],[200D EMA]]),"Uptrend","Downtrend/NoTrend")</f>
        <v>Downtrend/NoTrend</v>
      </c>
      <c r="AL263">
        <v>-0.09</v>
      </c>
      <c r="AM263" t="s">
        <v>3189</v>
      </c>
      <c r="AN263">
        <v>-15.95</v>
      </c>
      <c r="AO263" t="s">
        <v>3189</v>
      </c>
      <c r="AP263">
        <v>4.8526165724710003E-2</v>
      </c>
      <c r="AQ263">
        <f>(Table2[[#This Row],[Sharpe Ratio]]-AVERAGE(Table2[Sharpe Ratio]))/_xlfn.STDEV.P(Table2[Sharpe Ratio])</f>
        <v>-0.14980675626246889</v>
      </c>
      <c r="AR2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3">
        <f>_xlfn.RANK.AVG(Table2[[#This Row],[1Y Return vs Nifty Z-Score]],Table2[1Y Return vs Nifty Z-Score])</f>
        <v>297</v>
      </c>
      <c r="AT263">
        <f>_xlfn.RANK.AVG(Table2[[#This Row],[6M Return vs Nifty Z-Score]],Table2[6M Return vs Nifty Z-Score])</f>
        <v>187</v>
      </c>
      <c r="AU263">
        <f>_xlfn.RANK.AVG(Table2[[#This Row],[Sharpe Ratio Z-Score]],Table2[Sharpe Ratio Z-Score])</f>
        <v>378</v>
      </c>
      <c r="AV263">
        <f>(Table2[[#This Row],[Rank 1Y]]+Table2[[#This Row],[Rank 6M]]+Table2[[#This Row],[Rank Sharpe]])/3</f>
        <v>287.33333333333331</v>
      </c>
    </row>
    <row r="264" spans="1:48" x14ac:dyDescent="0.3">
      <c r="A264" t="s">
        <v>571</v>
      </c>
      <c r="B264" t="s">
        <v>572</v>
      </c>
      <c r="C264" t="s">
        <v>3139</v>
      </c>
      <c r="D264" t="s">
        <v>111</v>
      </c>
      <c r="E264">
        <v>35518.217528699999</v>
      </c>
      <c r="F264">
        <v>341.2</v>
      </c>
      <c r="G264">
        <v>30.703111939257099</v>
      </c>
      <c r="H264">
        <f>(Table2[[#This Row],[1Y Return vs Nifty]]-AVERAGE(Table2[1Y Return vs Nifty]))/_xlfn.STDEV.P(Table2[1Y Return vs Nifty])</f>
        <v>7.0099373660911915E-2</v>
      </c>
      <c r="I264">
        <v>7.4810978050393198</v>
      </c>
      <c r="J264">
        <f>(Table2[[#This Row],[1M Return vs Nifty]]-AVERAGE(Table2[1M Return vs Nifty]))/_xlfn.STDEV.P(Table2[1M Return vs Nifty])</f>
        <v>0.99030271019090599</v>
      </c>
      <c r="K264">
        <v>33.453338740056999</v>
      </c>
      <c r="L264">
        <f>(Table2[[#This Row],[6M Return vs Nifty]]-AVERAGE(Table2[6M Return vs Nifty]))/_xlfn.STDEV.P(Table2[6M Return vs Nifty])</f>
        <v>0.78349105412638487</v>
      </c>
      <c r="M264">
        <v>-0.96446270631377595</v>
      </c>
      <c r="N264">
        <f>(Table2[[#This Row],[1W Return vs Nifty]]-AVERAGE(Table2[1W Return vs Nifty]))/_xlfn.STDEV.P(Table2[1W Return vs Nifty])</f>
        <v>-0.49366660646709032</v>
      </c>
      <c r="O264">
        <v>335.55</v>
      </c>
      <c r="P264">
        <v>327.76520895416201</v>
      </c>
      <c r="Q264">
        <v>289.78499663522399</v>
      </c>
      <c r="R264">
        <v>42.163878007503399</v>
      </c>
      <c r="S264" s="1">
        <f>(Table2[[#This Row],[Close Price]]-Table2[[#This Row],[20D EMA]])/Table2[[#This Row],[20D EMA]]</f>
        <v>1.6838027119654229E-2</v>
      </c>
      <c r="T264" s="1">
        <f>(Table2[[#This Row],[Close Price]]-Table2[[#This Row],[50D EMA]])/Table2[[#This Row],[50D EMA]]</f>
        <v>4.0989069854930331E-2</v>
      </c>
      <c r="U264" s="1">
        <f>(Table2[[#This Row],[Close Price]]-Table2[[#This Row],[200D EMA]])/Table2[[#This Row],[200D EMA]]</f>
        <v>0.1774246560787143</v>
      </c>
      <c r="V264">
        <v>1.28426236167353</v>
      </c>
      <c r="W264">
        <v>331.95</v>
      </c>
      <c r="X264">
        <v>346.8</v>
      </c>
      <c r="Y264">
        <v>318.8</v>
      </c>
      <c r="Z264">
        <v>346.8</v>
      </c>
      <c r="AA264">
        <v>318.8</v>
      </c>
      <c r="AB264">
        <v>357.9</v>
      </c>
      <c r="AC264" s="1">
        <f>(Table2[[#This Row],[Close Price]]/Table2[[#This Row],[Day Low]])-1</f>
        <v>2.7865642416026404E-2</v>
      </c>
      <c r="AD264" s="1">
        <f>(Table2[[#This Row],[Day High]]/Table2[[#This Row],[Close Price]])-1</f>
        <v>1.6412661195779776E-2</v>
      </c>
      <c r="AE264" s="1">
        <f>(Table2[[#This Row],[Close Price]]/Table2[[#This Row],[Current Week Low]])-1</f>
        <v>7.0263488080301029E-2</v>
      </c>
      <c r="AF264" s="1">
        <f>(Table2[[#This Row],[Current Week High]]/Table2[[#This Row],[Close Price]])-1</f>
        <v>1.6412661195779776E-2</v>
      </c>
      <c r="AG264" s="1">
        <f>(Table2[[#This Row],[Close Price]]/Table2[[#This Row],[Current Month Low]])-1</f>
        <v>7.0263488080301029E-2</v>
      </c>
      <c r="AH264" s="1">
        <f>(Table2[[#This Row],[Current Month High]]/Table2[[#This Row],[Close Price]])-1</f>
        <v>4.894490035169996E-2</v>
      </c>
      <c r="AI264">
        <v>6.79953106682298</v>
      </c>
      <c r="AJ264">
        <v>71.672955974842694</v>
      </c>
      <c r="AK264" t="str">
        <f>IF(AND(Table2[[#This Row],[20D EMA]]&gt;Table2[[#This Row],[50D EMA]],Table2[[#This Row],[50D EMA]]&gt;Table2[[#This Row],[200D EMA]]),"Uptrend","Downtrend/NoTrend")</f>
        <v>Uptrend</v>
      </c>
      <c r="AL264">
        <v>0</v>
      </c>
      <c r="AM264" t="s">
        <v>3190</v>
      </c>
      <c r="AN264">
        <v>4.0999999999999996</v>
      </c>
      <c r="AO264" t="s">
        <v>3188</v>
      </c>
      <c r="AP264">
        <v>1.3250091313337001E-2</v>
      </c>
      <c r="AQ264">
        <f>(Table2[[#This Row],[Sharpe Ratio]]-AVERAGE(Table2[Sharpe Ratio]))/_xlfn.STDEV.P(Table2[Sharpe Ratio])</f>
        <v>-0.56111020096371578</v>
      </c>
      <c r="AR2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0.78911633054739672</v>
      </c>
      <c r="AS264">
        <f>_xlfn.RANK.AVG(Table2[[#This Row],[1Y Return vs Nifty Z-Score]],Table2[1Y Return vs Nifty Z-Score])</f>
        <v>274</v>
      </c>
      <c r="AT264">
        <f>_xlfn.RANK.AVG(Table2[[#This Row],[6M Return vs Nifty Z-Score]],Table2[6M Return vs Nifty Z-Score])</f>
        <v>121</v>
      </c>
      <c r="AU264">
        <f>_xlfn.RANK.AVG(Table2[[#This Row],[Sharpe Ratio Z-Score]],Table2[Sharpe Ratio Z-Score])</f>
        <v>472</v>
      </c>
      <c r="AV264">
        <f>(Table2[[#This Row],[Rank 1Y]]+Table2[[#This Row],[Rank 6M]]+Table2[[#This Row],[Rank Sharpe]])/3</f>
        <v>289</v>
      </c>
    </row>
    <row r="265" spans="1:48" x14ac:dyDescent="0.3">
      <c r="A265" t="s">
        <v>363</v>
      </c>
      <c r="B265" t="s">
        <v>364</v>
      </c>
      <c r="C265" t="s">
        <v>3140</v>
      </c>
      <c r="D265" t="s">
        <v>95</v>
      </c>
      <c r="E265">
        <v>68321.072071054994</v>
      </c>
      <c r="F265">
        <v>320.3</v>
      </c>
      <c r="G265">
        <v>68.652587590426805</v>
      </c>
      <c r="H265">
        <f>(Table2[[#This Row],[1Y Return vs Nifty]]-AVERAGE(Table2[1Y Return vs Nifty]))/_xlfn.STDEV.P(Table2[1Y Return vs Nifty])</f>
        <v>0.70774419487103901</v>
      </c>
      <c r="I265">
        <v>4.2686140319866599</v>
      </c>
      <c r="J265">
        <f>(Table2[[#This Row],[1M Return vs Nifty]]-AVERAGE(Table2[1M Return vs Nifty]))/_xlfn.STDEV.P(Table2[1M Return vs Nifty])</f>
        <v>0.63905739211853207</v>
      </c>
      <c r="K265">
        <v>22.1887518423258</v>
      </c>
      <c r="L265">
        <f>(Table2[[#This Row],[6M Return vs Nifty]]-AVERAGE(Table2[6M Return vs Nifty]))/_xlfn.STDEV.P(Table2[6M Return vs Nifty])</f>
        <v>0.41568572223343808</v>
      </c>
      <c r="M265">
        <v>-1.94384066439356</v>
      </c>
      <c r="N265">
        <f>(Table2[[#This Row],[1W Return vs Nifty]]-AVERAGE(Table2[1W Return vs Nifty]))/_xlfn.STDEV.P(Table2[1W Return vs Nifty])</f>
        <v>-0.7647031315059446</v>
      </c>
      <c r="O265">
        <v>330.81</v>
      </c>
      <c r="P265">
        <v>326.12895427937201</v>
      </c>
      <c r="Q265">
        <v>276.95626787330599</v>
      </c>
      <c r="R265">
        <v>42.524173928596099</v>
      </c>
      <c r="S265" s="1">
        <f>(Table2[[#This Row],[Close Price]]-Table2[[#This Row],[20D EMA]])/Table2[[#This Row],[20D EMA]]</f>
        <v>-3.1770502705480458E-2</v>
      </c>
      <c r="T265" s="1">
        <f>(Table2[[#This Row],[Close Price]]-Table2[[#This Row],[50D EMA]])/Table2[[#This Row],[50D EMA]]</f>
        <v>-1.7873157850249441E-2</v>
      </c>
      <c r="U265" s="1">
        <f>(Table2[[#This Row],[Close Price]]-Table2[[#This Row],[200D EMA]])/Table2[[#This Row],[200D EMA]]</f>
        <v>0.15650027515001635</v>
      </c>
      <c r="V265">
        <v>0.89900005893081403</v>
      </c>
      <c r="W265">
        <v>319.2</v>
      </c>
      <c r="X265">
        <v>330.3</v>
      </c>
      <c r="Y265">
        <v>308.25</v>
      </c>
      <c r="Z265">
        <v>334.1</v>
      </c>
      <c r="AA265">
        <v>308.25</v>
      </c>
      <c r="AB265">
        <v>351</v>
      </c>
      <c r="AC265" s="1">
        <f>(Table2[[#This Row],[Close Price]]/Table2[[#This Row],[Day Low]])-1</f>
        <v>3.4461152882205859E-3</v>
      </c>
      <c r="AD265" s="1">
        <f>(Table2[[#This Row],[Day High]]/Table2[[#This Row],[Close Price]])-1</f>
        <v>3.1220730565095112E-2</v>
      </c>
      <c r="AE265" s="1">
        <f>(Table2[[#This Row],[Close Price]]/Table2[[#This Row],[Current Week Low]])-1</f>
        <v>3.9091646390916557E-2</v>
      </c>
      <c r="AF265" s="1">
        <f>(Table2[[#This Row],[Current Week High]]/Table2[[#This Row],[Close Price]])-1</f>
        <v>4.3084608179831507E-2</v>
      </c>
      <c r="AG265" s="1">
        <f>(Table2[[#This Row],[Close Price]]/Table2[[#This Row],[Current Month Low]])-1</f>
        <v>3.9091646390916557E-2</v>
      </c>
      <c r="AH265" s="1">
        <f>(Table2[[#This Row],[Current Month High]]/Table2[[#This Row],[Close Price]])-1</f>
        <v>9.5847642834842262E-2</v>
      </c>
      <c r="AI265">
        <v>12.691226974711199</v>
      </c>
      <c r="AJ265">
        <v>98.697270471463995</v>
      </c>
      <c r="AK265" t="str">
        <f>IF(AND(Table2[[#This Row],[20D EMA]]&gt;Table2[[#This Row],[50D EMA]],Table2[[#This Row],[50D EMA]]&gt;Table2[[#This Row],[200D EMA]]),"Uptrend","Downtrend/NoTrend")</f>
        <v>Uptrend</v>
      </c>
      <c r="AL265">
        <v>0.01</v>
      </c>
      <c r="AM265" t="s">
        <v>3188</v>
      </c>
      <c r="AN265">
        <v>-4.79</v>
      </c>
      <c r="AO265" t="s">
        <v>3189</v>
      </c>
      <c r="AQ265">
        <f>(Table2[[#This Row],[Sharpe Ratio]]-AVERAGE(Table2[Sharpe Ratio]))/_xlfn.STDEV.P(Table2[Sharpe Ratio])</f>
        <v>-0.71560041255099383</v>
      </c>
      <c r="AR2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0.28218376516607069</v>
      </c>
      <c r="AS265">
        <f>_xlfn.RANK.AVG(Table2[[#This Row],[1Y Return vs Nifty Z-Score]],Table2[1Y Return vs Nifty Z-Score])</f>
        <v>133</v>
      </c>
      <c r="AT265">
        <f>_xlfn.RANK.AVG(Table2[[#This Row],[6M Return vs Nifty Z-Score]],Table2[6M Return vs Nifty Z-Score])</f>
        <v>199</v>
      </c>
      <c r="AU265">
        <f>_xlfn.RANK.AVG(Table2[[#This Row],[Sharpe Ratio Z-Score]],Table2[Sharpe Ratio Z-Score])</f>
        <v>539.5</v>
      </c>
      <c r="AV265">
        <f>(Table2[[#This Row],[Rank 1Y]]+Table2[[#This Row],[Rank 6M]]+Table2[[#This Row],[Rank Sharpe]])/3</f>
        <v>290.5</v>
      </c>
    </row>
    <row r="266" spans="1:48" x14ac:dyDescent="0.3">
      <c r="A266" t="s">
        <v>1199</v>
      </c>
      <c r="B266" t="s">
        <v>1200</v>
      </c>
      <c r="C266" t="s">
        <v>3139</v>
      </c>
      <c r="D266" t="s">
        <v>125</v>
      </c>
      <c r="E266">
        <v>10152.959267980001</v>
      </c>
      <c r="F266">
        <v>1242.45</v>
      </c>
      <c r="G266">
        <v>40.733803673446701</v>
      </c>
      <c r="H266">
        <f>(Table2[[#This Row],[1Y Return vs Nifty]]-AVERAGE(Table2[1Y Return vs Nifty]))/_xlfn.STDEV.P(Table2[1Y Return vs Nifty])</f>
        <v>0.23863974286793907</v>
      </c>
      <c r="I266">
        <v>-0.61204230592970899</v>
      </c>
      <c r="J266">
        <f>(Table2[[#This Row],[1M Return vs Nifty]]-AVERAGE(Table2[1M Return vs Nifty]))/_xlfn.STDEV.P(Table2[1M Return vs Nifty])</f>
        <v>0.10541806226617842</v>
      </c>
      <c r="K266">
        <v>28.049675200610899</v>
      </c>
      <c r="L266">
        <f>(Table2[[#This Row],[6M Return vs Nifty]]-AVERAGE(Table2[6M Return vs Nifty]))/_xlfn.STDEV.P(Table2[6M Return vs Nifty])</f>
        <v>0.60705349102639317</v>
      </c>
      <c r="M266">
        <v>6.9264135314676203</v>
      </c>
      <c r="N266">
        <f>(Table2[[#This Row],[1W Return vs Nifty]]-AVERAGE(Table2[1W Return vs Nifty]))/_xlfn.STDEV.P(Table2[1W Return vs Nifty])</f>
        <v>1.690082432763083</v>
      </c>
      <c r="O266">
        <v>1194.23</v>
      </c>
      <c r="P266">
        <v>1191.40897300403</v>
      </c>
      <c r="Q266">
        <v>1040.3560590858101</v>
      </c>
      <c r="R266">
        <v>55.549247851608797</v>
      </c>
      <c r="S266" s="1">
        <f>(Table2[[#This Row],[Close Price]]-Table2[[#This Row],[20D EMA]])/Table2[[#This Row],[20D EMA]]</f>
        <v>4.0377481724625928E-2</v>
      </c>
      <c r="T266" s="1">
        <f>(Table2[[#This Row],[Close Price]]-Table2[[#This Row],[50D EMA]])/Table2[[#This Row],[50D EMA]]</f>
        <v>4.2840895236229991E-2</v>
      </c>
      <c r="U266" s="1">
        <f>(Table2[[#This Row],[Close Price]]-Table2[[#This Row],[200D EMA]])/Table2[[#This Row],[200D EMA]]</f>
        <v>0.19425459115581595</v>
      </c>
      <c r="V266">
        <v>0.56511563955741695</v>
      </c>
      <c r="W266">
        <v>1224</v>
      </c>
      <c r="X266">
        <v>1274.8</v>
      </c>
      <c r="Y266">
        <v>1127.3</v>
      </c>
      <c r="Z266">
        <v>1274.8</v>
      </c>
      <c r="AA266">
        <v>1127.3</v>
      </c>
      <c r="AB266">
        <v>1274.8</v>
      </c>
      <c r="AC266" s="1">
        <f>(Table2[[#This Row],[Close Price]]/Table2[[#This Row],[Day Low]])-1</f>
        <v>1.5073529411764763E-2</v>
      </c>
      <c r="AD266" s="1">
        <f>(Table2[[#This Row],[Day High]]/Table2[[#This Row],[Close Price]])-1</f>
        <v>2.6037265081089611E-2</v>
      </c>
      <c r="AE266" s="1">
        <f>(Table2[[#This Row],[Close Price]]/Table2[[#This Row],[Current Week Low]])-1</f>
        <v>0.10214672225671961</v>
      </c>
      <c r="AF266" s="1">
        <f>(Table2[[#This Row],[Current Week High]]/Table2[[#This Row],[Close Price]])-1</f>
        <v>2.6037265081089611E-2</v>
      </c>
      <c r="AG266" s="1">
        <f>(Table2[[#This Row],[Close Price]]/Table2[[#This Row],[Current Month Low]])-1</f>
        <v>0.10214672225671961</v>
      </c>
      <c r="AH266" s="1">
        <f>(Table2[[#This Row],[Current Month High]]/Table2[[#This Row],[Close Price]])-1</f>
        <v>2.6037265081089611E-2</v>
      </c>
      <c r="AI266">
        <v>11.388788281218501</v>
      </c>
      <c r="AJ266">
        <v>78.512931034482705</v>
      </c>
      <c r="AK266" t="str">
        <f>IF(AND(Table2[[#This Row],[20D EMA]]&gt;Table2[[#This Row],[50D EMA]],Table2[[#This Row],[50D EMA]]&gt;Table2[[#This Row],[200D EMA]]),"Uptrend","Downtrend/NoTrend")</f>
        <v>Uptrend</v>
      </c>
      <c r="AL266">
        <v>-7.0000000000000007E-2</v>
      </c>
      <c r="AM266" t="s">
        <v>3189</v>
      </c>
      <c r="AN266">
        <v>5.1100000000000003</v>
      </c>
      <c r="AO266" t="s">
        <v>3188</v>
      </c>
      <c r="AP266">
        <v>6.2976101142090003E-3</v>
      </c>
      <c r="AQ266">
        <f>(Table2[[#This Row],[Sharpe Ratio]]-AVERAGE(Table2[Sharpe Ratio]))/_xlfn.STDEV.P(Table2[Sharpe Ratio])</f>
        <v>-0.64217306054029255</v>
      </c>
      <c r="AR2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1.9990206683833012</v>
      </c>
      <c r="AS266">
        <f>_xlfn.RANK.AVG(Table2[[#This Row],[1Y Return vs Nifty Z-Score]],Table2[1Y Return vs Nifty Z-Score])</f>
        <v>231</v>
      </c>
      <c r="AT266">
        <f>_xlfn.RANK.AVG(Table2[[#This Row],[6M Return vs Nifty Z-Score]],Table2[6M Return vs Nifty Z-Score])</f>
        <v>148</v>
      </c>
      <c r="AU266">
        <f>_xlfn.RANK.AVG(Table2[[#This Row],[Sharpe Ratio Z-Score]],Table2[Sharpe Ratio Z-Score])</f>
        <v>493</v>
      </c>
      <c r="AV266">
        <f>(Table2[[#This Row],[Rank 1Y]]+Table2[[#This Row],[Rank 6M]]+Table2[[#This Row],[Rank Sharpe]])/3</f>
        <v>290.66666666666669</v>
      </c>
    </row>
    <row r="267" spans="1:48" x14ac:dyDescent="0.3">
      <c r="A267" t="s">
        <v>1946</v>
      </c>
      <c r="B267" t="s">
        <v>1947</v>
      </c>
      <c r="C267" t="s">
        <v>3143</v>
      </c>
      <c r="D267" t="s">
        <v>276</v>
      </c>
      <c r="E267">
        <v>3649.2604574400002</v>
      </c>
      <c r="F267">
        <v>145.66</v>
      </c>
      <c r="G267">
        <v>33.096841083923401</v>
      </c>
      <c r="H267">
        <f>(Table2[[#This Row],[1Y Return vs Nifty]]-AVERAGE(Table2[1Y Return vs Nifty]))/_xlfn.STDEV.P(Table2[1Y Return vs Nifty])</f>
        <v>0.11031992918337455</v>
      </c>
      <c r="I267">
        <v>-10.385495754818701</v>
      </c>
      <c r="J267">
        <f>(Table2[[#This Row],[1M Return vs Nifty]]-AVERAGE(Table2[1M Return vs Nifty]))/_xlfn.STDEV.P(Table2[1M Return vs Nifty])</f>
        <v>-0.96318804062425323</v>
      </c>
      <c r="K267">
        <v>29.190172177531199</v>
      </c>
      <c r="L267">
        <f>(Table2[[#This Row],[6M Return vs Nifty]]-AVERAGE(Table2[6M Return vs Nifty]))/_xlfn.STDEV.P(Table2[6M Return vs Nifty])</f>
        <v>0.644292394940709</v>
      </c>
      <c r="M267">
        <v>1.5014936400550201</v>
      </c>
      <c r="N267">
        <f>(Table2[[#This Row],[1W Return vs Nifty]]-AVERAGE(Table2[1W Return vs Nifty]))/_xlfn.STDEV.P(Table2[1W Return vs Nifty])</f>
        <v>0.18877088715154799</v>
      </c>
      <c r="O267">
        <v>152.36000000000001</v>
      </c>
      <c r="P267">
        <v>151.05113193328299</v>
      </c>
      <c r="Q267">
        <v>125.66637388764801</v>
      </c>
      <c r="R267">
        <v>32.811297194578898</v>
      </c>
      <c r="S267" s="1">
        <f>(Table2[[#This Row],[Close Price]]-Table2[[#This Row],[20D EMA]])/Table2[[#This Row],[20D EMA]]</f>
        <v>-4.3974796534523602E-2</v>
      </c>
      <c r="T267" s="1">
        <f>(Table2[[#This Row],[Close Price]]-Table2[[#This Row],[50D EMA]])/Table2[[#This Row],[50D EMA]]</f>
        <v>-3.5690774801106245E-2</v>
      </c>
      <c r="U267" s="1">
        <f>(Table2[[#This Row],[Close Price]]-Table2[[#This Row],[200D EMA]])/Table2[[#This Row],[200D EMA]]</f>
        <v>0.15910084371677094</v>
      </c>
      <c r="V267">
        <v>0.44232318923576702</v>
      </c>
      <c r="W267">
        <v>144.66999999999999</v>
      </c>
      <c r="X267">
        <v>148.43</v>
      </c>
      <c r="Y267">
        <v>138.12</v>
      </c>
      <c r="Z267">
        <v>148.43</v>
      </c>
      <c r="AA267">
        <v>138.12</v>
      </c>
      <c r="AB267">
        <v>156</v>
      </c>
      <c r="AC267" s="1">
        <f>(Table2[[#This Row],[Close Price]]/Table2[[#This Row],[Day Low]])-1</f>
        <v>6.8431602958458626E-3</v>
      </c>
      <c r="AD267" s="1">
        <f>(Table2[[#This Row],[Day High]]/Table2[[#This Row],[Close Price]])-1</f>
        <v>1.9016888644789232E-2</v>
      </c>
      <c r="AE267" s="1">
        <f>(Table2[[#This Row],[Close Price]]/Table2[[#This Row],[Current Week Low]])-1</f>
        <v>5.4590211410367795E-2</v>
      </c>
      <c r="AF267" s="1">
        <f>(Table2[[#This Row],[Current Week High]]/Table2[[#This Row],[Close Price]])-1</f>
        <v>1.9016888644789232E-2</v>
      </c>
      <c r="AG267" s="1">
        <f>(Table2[[#This Row],[Close Price]]/Table2[[#This Row],[Current Month Low]])-1</f>
        <v>5.4590211410367795E-2</v>
      </c>
      <c r="AH267" s="1">
        <f>(Table2[[#This Row],[Current Month High]]/Table2[[#This Row],[Close Price]])-1</f>
        <v>7.0987230536866619E-2</v>
      </c>
      <c r="AI267">
        <v>21.515858849375199</v>
      </c>
      <c r="AJ267">
        <v>78.504901960784295</v>
      </c>
      <c r="AK267" t="str">
        <f>IF(AND(Table2[[#This Row],[20D EMA]]&gt;Table2[[#This Row],[50D EMA]],Table2[[#This Row],[50D EMA]]&gt;Table2[[#This Row],[200D EMA]]),"Uptrend","Downtrend/NoTrend")</f>
        <v>Uptrend</v>
      </c>
      <c r="AL267">
        <v>0.03</v>
      </c>
      <c r="AM267" t="s">
        <v>3188</v>
      </c>
      <c r="AN267">
        <v>-5.5</v>
      </c>
      <c r="AO267" t="s">
        <v>3189</v>
      </c>
      <c r="AP267">
        <v>1.2620440550292E-2</v>
      </c>
      <c r="AQ267">
        <f>(Table2[[#This Row],[Sharpe Ratio]]-AVERAGE(Table2[Sharpe Ratio]))/_xlfn.STDEV.P(Table2[Sharpe Ratio])</f>
        <v>-0.56845165071742443</v>
      </c>
      <c r="AR2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-0.58825648006604614</v>
      </c>
      <c r="AS267">
        <f>_xlfn.RANK.AVG(Table2[[#This Row],[1Y Return vs Nifty Z-Score]],Table2[1Y Return vs Nifty Z-Score])</f>
        <v>264</v>
      </c>
      <c r="AT267">
        <f>_xlfn.RANK.AVG(Table2[[#This Row],[6M Return vs Nifty Z-Score]],Table2[6M Return vs Nifty Z-Score])</f>
        <v>139</v>
      </c>
      <c r="AU267">
        <f>_xlfn.RANK.AVG(Table2[[#This Row],[Sharpe Ratio Z-Score]],Table2[Sharpe Ratio Z-Score])</f>
        <v>474</v>
      </c>
      <c r="AV267">
        <f>(Table2[[#This Row],[Rank 1Y]]+Table2[[#This Row],[Rank 6M]]+Table2[[#This Row],[Rank Sharpe]])/3</f>
        <v>292.33333333333331</v>
      </c>
    </row>
    <row r="268" spans="1:48" x14ac:dyDescent="0.3">
      <c r="A268" t="s">
        <v>1001</v>
      </c>
      <c r="B268" t="s">
        <v>1002</v>
      </c>
      <c r="C268" t="s">
        <v>3140</v>
      </c>
      <c r="D268" t="s">
        <v>779</v>
      </c>
      <c r="E268">
        <v>14185.969995650001</v>
      </c>
      <c r="F268">
        <v>3119.95</v>
      </c>
      <c r="G268">
        <v>21.166332317417101</v>
      </c>
      <c r="H268">
        <f>(Table2[[#This Row],[1Y Return vs Nifty]]-AVERAGE(Table2[1Y Return vs Nifty]))/_xlfn.STDEV.P(Table2[1Y Return vs Nifty])</f>
        <v>-9.0142053461444507E-2</v>
      </c>
      <c r="I268">
        <v>10.329578475787599</v>
      </c>
      <c r="J268">
        <f>(Table2[[#This Row],[1M Return vs Nifty]]-AVERAGE(Table2[1M Return vs Nifty]))/_xlfn.STDEV.P(Table2[1M Return vs Nifty])</f>
        <v>1.3017487967400838</v>
      </c>
      <c r="K268">
        <v>15.5725315147341</v>
      </c>
      <c r="L268">
        <f>(Table2[[#This Row],[6M Return vs Nifty]]-AVERAGE(Table2[6M Return vs Nifty]))/_xlfn.STDEV.P(Table2[6M Return vs Nifty])</f>
        <v>0.19965639638600258</v>
      </c>
      <c r="M268">
        <v>7.8221575716355396</v>
      </c>
      <c r="N268">
        <f>(Table2[[#This Row],[1W Return vs Nifty]]-AVERAGE(Table2[1W Return vs Nifty]))/_xlfn.STDEV.P(Table2[1W Return vs Nifty])</f>
        <v>1.9379738111308191</v>
      </c>
      <c r="O268">
        <v>2934.9</v>
      </c>
      <c r="P268">
        <v>2783.3050851565999</v>
      </c>
      <c r="Q268">
        <v>2487.8824999523199</v>
      </c>
      <c r="R268">
        <v>69.115277342144097</v>
      </c>
      <c r="S268" s="1">
        <f>(Table2[[#This Row],[Close Price]]-Table2[[#This Row],[20D EMA]])/Table2[[#This Row],[20D EMA]]</f>
        <v>6.30515520119935E-2</v>
      </c>
      <c r="T268" s="1">
        <f>(Table2[[#This Row],[Close Price]]-Table2[[#This Row],[50D EMA]])/Table2[[#This Row],[50D EMA]]</f>
        <v>0.12095149634825565</v>
      </c>
      <c r="U268" s="1">
        <f>(Table2[[#This Row],[Close Price]]-Table2[[#This Row],[200D EMA]])/Table2[[#This Row],[200D EMA]]</f>
        <v>0.25405842119143224</v>
      </c>
      <c r="V268">
        <v>3.25472724539451</v>
      </c>
      <c r="W268">
        <v>3106.3</v>
      </c>
      <c r="X268">
        <v>3180</v>
      </c>
      <c r="Y268">
        <v>2987.25</v>
      </c>
      <c r="Z268">
        <v>3217</v>
      </c>
      <c r="AA268">
        <v>2909.8</v>
      </c>
      <c r="AB268">
        <v>3217</v>
      </c>
      <c r="AC268" s="1">
        <f>(Table2[[#This Row],[Close Price]]/Table2[[#This Row],[Day Low]])-1</f>
        <v>4.3942954640567855E-3</v>
      </c>
      <c r="AD268" s="1">
        <f>(Table2[[#This Row],[Day High]]/Table2[[#This Row],[Close Price]])-1</f>
        <v>1.9247103318963399E-2</v>
      </c>
      <c r="AE268" s="1">
        <f>(Table2[[#This Row],[Close Price]]/Table2[[#This Row],[Current Week Low]])-1</f>
        <v>4.4422127374675657E-2</v>
      </c>
      <c r="AF268" s="1">
        <f>(Table2[[#This Row],[Current Week High]]/Table2[[#This Row],[Close Price]])-1</f>
        <v>3.110626772864955E-2</v>
      </c>
      <c r="AG268" s="1">
        <f>(Table2[[#This Row],[Close Price]]/Table2[[#This Row],[Current Month Low]])-1</f>
        <v>7.2221458519485804E-2</v>
      </c>
      <c r="AH268" s="1">
        <f>(Table2[[#This Row],[Current Month High]]/Table2[[#This Row],[Close Price]])-1</f>
        <v>3.110626772864955E-2</v>
      </c>
      <c r="AI268">
        <v>3.1106267728649502</v>
      </c>
      <c r="AJ268">
        <v>67.244706512999102</v>
      </c>
      <c r="AK268" t="str">
        <f>IF(AND(Table2[[#This Row],[20D EMA]]&gt;Table2[[#This Row],[50D EMA]],Table2[[#This Row],[50D EMA]]&gt;Table2[[#This Row],[200D EMA]]),"Uptrend","Downtrend/NoTrend")</f>
        <v>Uptrend</v>
      </c>
      <c r="AL268">
        <v>0.2</v>
      </c>
      <c r="AM268" t="s">
        <v>3188</v>
      </c>
      <c r="AN268">
        <v>15.32</v>
      </c>
      <c r="AO268" t="s">
        <v>3188</v>
      </c>
      <c r="AP268">
        <v>7.6663537216929006E-2</v>
      </c>
      <c r="AQ268">
        <f>(Table2[[#This Row],[Sharpe Ratio]]-AVERAGE(Table2[Sharpe Ratio]))/_xlfn.STDEV.P(Table2[Sharpe Ratio])</f>
        <v>0.17826256586871495</v>
      </c>
      <c r="AR2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3.527499516664176</v>
      </c>
      <c r="AS268">
        <f>_xlfn.RANK.AVG(Table2[[#This Row],[1Y Return vs Nifty Z-Score]],Table2[1Y Return vs Nifty Z-Score])</f>
        <v>329</v>
      </c>
      <c r="AT268">
        <f>_xlfn.RANK.AVG(Table2[[#This Row],[6M Return vs Nifty Z-Score]],Table2[6M Return vs Nifty Z-Score])</f>
        <v>258</v>
      </c>
      <c r="AU268">
        <f>_xlfn.RANK.AVG(Table2[[#This Row],[Sharpe Ratio Z-Score]],Table2[Sharpe Ratio Z-Score])</f>
        <v>292</v>
      </c>
      <c r="AV268">
        <f>(Table2[[#This Row],[Rank 1Y]]+Table2[[#This Row],[Rank 6M]]+Table2[[#This Row],[Rank Sharpe]])/3</f>
        <v>293</v>
      </c>
    </row>
    <row r="269" spans="1:48" x14ac:dyDescent="0.3">
      <c r="A269" t="s">
        <v>784</v>
      </c>
      <c r="B269" t="s">
        <v>785</v>
      </c>
      <c r="C269" t="s">
        <v>3141</v>
      </c>
      <c r="D269" t="s">
        <v>540</v>
      </c>
      <c r="E269">
        <v>20878.514682674999</v>
      </c>
      <c r="F269">
        <v>1295.05</v>
      </c>
      <c r="G269">
        <v>-3.5553144859220698</v>
      </c>
      <c r="H269">
        <f>(Table2[[#This Row],[1Y Return vs Nifty]]-AVERAGE(Table2[1Y Return vs Nifty]))/_xlfn.STDEV.P(Table2[1Y Return vs Nifty])</f>
        <v>-0.50552671386713421</v>
      </c>
      <c r="I269">
        <v>-5.7740016655169901</v>
      </c>
      <c r="J269">
        <f>(Table2[[#This Row],[1M Return vs Nifty]]-AVERAGE(Table2[1M Return vs Nifty]))/_xlfn.STDEV.P(Table2[1M Return vs Nifty])</f>
        <v>-0.45897826942703712</v>
      </c>
      <c r="K269">
        <v>19.576813293727099</v>
      </c>
      <c r="L269">
        <f>(Table2[[#This Row],[6M Return vs Nifty]]-AVERAGE(Table2[6M Return vs Nifty]))/_xlfn.STDEV.P(Table2[6M Return vs Nifty])</f>
        <v>0.33040208658188852</v>
      </c>
      <c r="M269">
        <v>-1.3577212488392001</v>
      </c>
      <c r="N269">
        <f>(Table2[[#This Row],[1W Return vs Nifty]]-AVERAGE(Table2[1W Return vs Nifty]))/_xlfn.STDEV.P(Table2[1W Return vs Nifty])</f>
        <v>-0.60249836843252802</v>
      </c>
      <c r="O269">
        <v>1394.9</v>
      </c>
      <c r="P269">
        <v>1427.1343250602399</v>
      </c>
      <c r="Q269">
        <v>1284.4369375885401</v>
      </c>
      <c r="R269">
        <v>32.6413801476454</v>
      </c>
      <c r="S269" s="1">
        <f>(Table2[[#This Row],[Close Price]]-Table2[[#This Row],[20D EMA]])/Table2[[#This Row],[20D EMA]]</f>
        <v>-7.1582192271847533E-2</v>
      </c>
      <c r="T269" s="1">
        <f>(Table2[[#This Row],[Close Price]]-Table2[[#This Row],[50D EMA]])/Table2[[#This Row],[50D EMA]]</f>
        <v>-9.2552132438314547E-2</v>
      </c>
      <c r="U269" s="1">
        <f>(Table2[[#This Row],[Close Price]]-Table2[[#This Row],[200D EMA]])/Table2[[#This Row],[200D EMA]]</f>
        <v>8.2628131447117156E-3</v>
      </c>
      <c r="V269">
        <v>1.0479201367096</v>
      </c>
      <c r="W269">
        <v>1285</v>
      </c>
      <c r="X269">
        <v>1354.9</v>
      </c>
      <c r="Y269">
        <v>1267.2</v>
      </c>
      <c r="Z269">
        <v>1374.4</v>
      </c>
      <c r="AA269">
        <v>1267.2</v>
      </c>
      <c r="AB269">
        <v>1445</v>
      </c>
      <c r="AC269" s="1">
        <f>(Table2[[#This Row],[Close Price]]/Table2[[#This Row],[Day Low]])-1</f>
        <v>7.8210116731516344E-3</v>
      </c>
      <c r="AD269" s="1">
        <f>(Table2[[#This Row],[Day High]]/Table2[[#This Row],[Close Price]])-1</f>
        <v>4.6214431875217343E-2</v>
      </c>
      <c r="AE269" s="1">
        <f>(Table2[[#This Row],[Close Price]]/Table2[[#This Row],[Current Week Low]])-1</f>
        <v>2.1977588383838231E-2</v>
      </c>
      <c r="AF269" s="1">
        <f>(Table2[[#This Row],[Current Week High]]/Table2[[#This Row],[Close Price]])-1</f>
        <v>6.1271765568897019E-2</v>
      </c>
      <c r="AG269" s="1">
        <f>(Table2[[#This Row],[Close Price]]/Table2[[#This Row],[Current Month Low]])-1</f>
        <v>2.1977588383838231E-2</v>
      </c>
      <c r="AH269" s="1">
        <f>(Table2[[#This Row],[Current Month High]]/Table2[[#This Row],[Close Price]])-1</f>
        <v>0.11578703524960421</v>
      </c>
      <c r="AI269">
        <v>31.269062970541601</v>
      </c>
      <c r="AJ269">
        <v>55.795488721804503</v>
      </c>
      <c r="AK269" t="str">
        <f>IF(AND(Table2[[#This Row],[20D EMA]]&gt;Table2[[#This Row],[50D EMA]],Table2[[#This Row],[50D EMA]]&gt;Table2[[#This Row],[200D EMA]]),"Uptrend","Downtrend/NoTrend")</f>
        <v>Downtrend/NoTrend</v>
      </c>
      <c r="AL269">
        <v>-0.23</v>
      </c>
      <c r="AM269" t="s">
        <v>3189</v>
      </c>
      <c r="AN269">
        <v>-6.64</v>
      </c>
      <c r="AO269" t="s">
        <v>3189</v>
      </c>
      <c r="AP269">
        <v>0.116454085229332</v>
      </c>
      <c r="AQ269">
        <f>(Table2[[#This Row],[Sharpe Ratio]]-AVERAGE(Table2[Sharpe Ratio]))/_xlfn.STDEV.P(Table2[Sharpe Ratio])</f>
        <v>0.64220277852387686</v>
      </c>
      <c r="AR2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9">
        <f>_xlfn.RANK.AVG(Table2[[#This Row],[1Y Return vs Nifty Z-Score]],Table2[1Y Return vs Nifty Z-Score])</f>
        <v>479</v>
      </c>
      <c r="AT269">
        <f>_xlfn.RANK.AVG(Table2[[#This Row],[6M Return vs Nifty Z-Score]],Table2[6M Return vs Nifty Z-Score])</f>
        <v>219</v>
      </c>
      <c r="AU269">
        <f>_xlfn.RANK.AVG(Table2[[#This Row],[Sharpe Ratio Z-Score]],Table2[Sharpe Ratio Z-Score])</f>
        <v>182</v>
      </c>
      <c r="AV269">
        <f>(Table2[[#This Row],[Rank 1Y]]+Table2[[#This Row],[Rank 6M]]+Table2[[#This Row],[Rank Sharpe]])/3</f>
        <v>293.33333333333331</v>
      </c>
    </row>
    <row r="270" spans="1:48" x14ac:dyDescent="0.3">
      <c r="A270" t="s">
        <v>1609</v>
      </c>
      <c r="B270" t="s">
        <v>1610</v>
      </c>
      <c r="C270" t="s">
        <v>3143</v>
      </c>
      <c r="D270" t="s">
        <v>406</v>
      </c>
      <c r="E270">
        <v>5880.5632808</v>
      </c>
      <c r="F270">
        <v>119.25</v>
      </c>
      <c r="G270">
        <v>42.325665356995501</v>
      </c>
      <c r="H270">
        <f>(Table2[[#This Row],[1Y Return vs Nifty]]-AVERAGE(Table2[1Y Return vs Nifty]))/_xlfn.STDEV.P(Table2[1Y Return vs Nifty])</f>
        <v>0.26538694664824847</v>
      </c>
      <c r="I270">
        <v>-10.3274817721649</v>
      </c>
      <c r="J270">
        <f>(Table2[[#This Row],[1M Return vs Nifty]]-AVERAGE(Table2[1M Return vs Nifty]))/_xlfn.STDEV.P(Table2[1M Return vs Nifty])</f>
        <v>-0.95684493005018301</v>
      </c>
      <c r="K270">
        <v>6.6955959458564802</v>
      </c>
      <c r="L270">
        <f>(Table2[[#This Row],[6M Return vs Nifty]]-AVERAGE(Table2[6M Return vs Nifty]))/_xlfn.STDEV.P(Table2[6M Return vs Nifty])</f>
        <v>-9.0188607496113862E-2</v>
      </c>
      <c r="M270">
        <v>-3.1658895554636799</v>
      </c>
      <c r="N270">
        <f>(Table2[[#This Row],[1W Return vs Nifty]]-AVERAGE(Table2[1W Return vs Nifty]))/_xlfn.STDEV.P(Table2[1W Return vs Nifty])</f>
        <v>-1.1028972700718527</v>
      </c>
      <c r="O270">
        <v>125.54</v>
      </c>
      <c r="P270">
        <v>129.55045409106501</v>
      </c>
      <c r="Q270">
        <v>115.630408368481</v>
      </c>
      <c r="R270">
        <v>26.4980230777361</v>
      </c>
      <c r="S270" s="1">
        <f>(Table2[[#This Row],[Close Price]]-Table2[[#This Row],[20D EMA]])/Table2[[#This Row],[20D EMA]]</f>
        <v>-5.0103552652541072E-2</v>
      </c>
      <c r="T270" s="1">
        <f>(Table2[[#This Row],[Close Price]]-Table2[[#This Row],[50D EMA]])/Table2[[#This Row],[50D EMA]]</f>
        <v>-7.9509208696593989E-2</v>
      </c>
      <c r="U270" s="1">
        <f>(Table2[[#This Row],[Close Price]]-Table2[[#This Row],[200D EMA]])/Table2[[#This Row],[200D EMA]]</f>
        <v>3.1303112067064556E-2</v>
      </c>
      <c r="V270">
        <v>0.26391444600129199</v>
      </c>
      <c r="W270">
        <v>118.61</v>
      </c>
      <c r="X270">
        <v>121.5</v>
      </c>
      <c r="Y270">
        <v>113.36</v>
      </c>
      <c r="Z270">
        <v>121.5</v>
      </c>
      <c r="AA270">
        <v>113.36</v>
      </c>
      <c r="AB270">
        <v>130.69999999999999</v>
      </c>
      <c r="AC270" s="1">
        <f>(Table2[[#This Row],[Close Price]]/Table2[[#This Row],[Day Low]])-1</f>
        <v>5.3958350897900242E-3</v>
      </c>
      <c r="AD270" s="1">
        <f>(Table2[[#This Row],[Day High]]/Table2[[#This Row],[Close Price]])-1</f>
        <v>1.8867924528301883E-2</v>
      </c>
      <c r="AE270" s="1">
        <f>(Table2[[#This Row],[Close Price]]/Table2[[#This Row],[Current Week Low]])-1</f>
        <v>5.195836273817922E-2</v>
      </c>
      <c r="AF270" s="1">
        <f>(Table2[[#This Row],[Current Week High]]/Table2[[#This Row],[Close Price]])-1</f>
        <v>1.8867924528301883E-2</v>
      </c>
      <c r="AG270" s="1">
        <f>(Table2[[#This Row],[Close Price]]/Table2[[#This Row],[Current Month Low]])-1</f>
        <v>5.195836273817922E-2</v>
      </c>
      <c r="AH270" s="1">
        <f>(Table2[[#This Row],[Current Month High]]/Table2[[#This Row],[Close Price]])-1</f>
        <v>9.6016771488469432E-2</v>
      </c>
      <c r="AI270">
        <v>42.515723270440198</v>
      </c>
      <c r="AJ270">
        <v>83.320522674865401</v>
      </c>
      <c r="AK270" t="str">
        <f>IF(AND(Table2[[#This Row],[20D EMA]]&gt;Table2[[#This Row],[50D EMA]],Table2[[#This Row],[50D EMA]]&gt;Table2[[#This Row],[200D EMA]]),"Uptrend","Downtrend/NoTrend")</f>
        <v>Downtrend/NoTrend</v>
      </c>
      <c r="AL270">
        <v>-0.26</v>
      </c>
      <c r="AM270" t="s">
        <v>3189</v>
      </c>
      <c r="AN270">
        <v>-6.76</v>
      </c>
      <c r="AO270" t="s">
        <v>3189</v>
      </c>
      <c r="AP270">
        <v>7.0718069699261005E-2</v>
      </c>
      <c r="AQ270">
        <f>(Table2[[#This Row],[Sharpe Ratio]]-AVERAGE(Table2[Sharpe Ratio]))/_xlfn.STDEV.P(Table2[Sharpe Ratio])</f>
        <v>0.10894104097739012</v>
      </c>
      <c r="AR2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0">
        <f>_xlfn.RANK.AVG(Table2[[#This Row],[1Y Return vs Nifty Z-Score]],Table2[1Y Return vs Nifty Z-Score])</f>
        <v>223</v>
      </c>
      <c r="AT270">
        <f>_xlfn.RANK.AVG(Table2[[#This Row],[6M Return vs Nifty Z-Score]],Table2[6M Return vs Nifty Z-Score])</f>
        <v>342</v>
      </c>
      <c r="AU270">
        <f>_xlfn.RANK.AVG(Table2[[#This Row],[Sharpe Ratio Z-Score]],Table2[Sharpe Ratio Z-Score])</f>
        <v>315</v>
      </c>
      <c r="AV270">
        <f>(Table2[[#This Row],[Rank 1Y]]+Table2[[#This Row],[Rank 6M]]+Table2[[#This Row],[Rank Sharpe]])/3</f>
        <v>293.33333333333331</v>
      </c>
    </row>
    <row r="271" spans="1:48" x14ac:dyDescent="0.3">
      <c r="A271" t="s">
        <v>978</v>
      </c>
      <c r="B271" t="s">
        <v>979</v>
      </c>
      <c r="C271" t="s">
        <v>3141</v>
      </c>
      <c r="D271" t="s">
        <v>271</v>
      </c>
      <c r="E271">
        <v>15103.123511600001</v>
      </c>
      <c r="F271">
        <v>890.05</v>
      </c>
      <c r="G271">
        <v>23.042103082047301</v>
      </c>
      <c r="H271">
        <f>(Table2[[#This Row],[1Y Return vs Nifty]]-AVERAGE(Table2[1Y Return vs Nifty]))/_xlfn.STDEV.P(Table2[1Y Return vs Nifty])</f>
        <v>-5.8624476648576437E-2</v>
      </c>
      <c r="I271">
        <v>0.43315451004531402</v>
      </c>
      <c r="J271">
        <f>(Table2[[#This Row],[1M Return vs Nifty]]-AVERAGE(Table2[1M Return vs Nifty]))/_xlfn.STDEV.P(Table2[1M Return vs Nifty])</f>
        <v>0.21969739066462929</v>
      </c>
      <c r="K271">
        <v>-2.6587861304544602</v>
      </c>
      <c r="L271">
        <f>(Table2[[#This Row],[6M Return vs Nifty]]-AVERAGE(Table2[6M Return vs Nifty]))/_xlfn.STDEV.P(Table2[6M Return vs Nifty])</f>
        <v>-0.39562294214747579</v>
      </c>
      <c r="M271">
        <v>2.13098002747105</v>
      </c>
      <c r="N271">
        <f>(Table2[[#This Row],[1W Return vs Nifty]]-AVERAGE(Table2[1W Return vs Nifty]))/_xlfn.STDEV.P(Table2[1W Return vs Nifty])</f>
        <v>0.36297717962214471</v>
      </c>
      <c r="O271">
        <v>891.93</v>
      </c>
      <c r="P271">
        <v>905.954446771883</v>
      </c>
      <c r="Q271">
        <v>842.07933379350902</v>
      </c>
      <c r="R271">
        <v>31.8781969296104</v>
      </c>
      <c r="S271" s="1">
        <f>(Table2[[#This Row],[Close Price]]-Table2[[#This Row],[20D EMA]])/Table2[[#This Row],[20D EMA]]</f>
        <v>-2.1077887278149582E-3</v>
      </c>
      <c r="T271" s="1">
        <f>(Table2[[#This Row],[Close Price]]-Table2[[#This Row],[50D EMA]])/Table2[[#This Row],[50D EMA]]</f>
        <v>-1.75554596906656E-2</v>
      </c>
      <c r="U271" s="1">
        <f>(Table2[[#This Row],[Close Price]]-Table2[[#This Row],[200D EMA]])/Table2[[#This Row],[200D EMA]]</f>
        <v>5.6966920195495603E-2</v>
      </c>
      <c r="V271">
        <v>1.0343542622848001</v>
      </c>
      <c r="W271">
        <v>880.05</v>
      </c>
      <c r="X271">
        <v>898.15</v>
      </c>
      <c r="Y271">
        <v>836.05</v>
      </c>
      <c r="Z271">
        <v>898.15</v>
      </c>
      <c r="AA271">
        <v>836.05</v>
      </c>
      <c r="AB271">
        <v>923.6</v>
      </c>
      <c r="AC271" s="1">
        <f>(Table2[[#This Row],[Close Price]]/Table2[[#This Row],[Day Low]])-1</f>
        <v>1.1362990739162582E-2</v>
      </c>
      <c r="AD271" s="1">
        <f>(Table2[[#This Row],[Day High]]/Table2[[#This Row],[Close Price]])-1</f>
        <v>9.100612325150248E-3</v>
      </c>
      <c r="AE271" s="1">
        <f>(Table2[[#This Row],[Close Price]]/Table2[[#This Row],[Current Week Low]])-1</f>
        <v>6.4589438430715962E-2</v>
      </c>
      <c r="AF271" s="1">
        <f>(Table2[[#This Row],[Current Week High]]/Table2[[#This Row],[Close Price]])-1</f>
        <v>9.100612325150248E-3</v>
      </c>
      <c r="AG271" s="1">
        <f>(Table2[[#This Row],[Close Price]]/Table2[[#This Row],[Current Month Low]])-1</f>
        <v>6.4589438430715962E-2</v>
      </c>
      <c r="AH271" s="1">
        <f>(Table2[[#This Row],[Current Month High]]/Table2[[#This Row],[Close Price]])-1</f>
        <v>3.7694511544295262E-2</v>
      </c>
      <c r="AI271">
        <v>19.094432897028199</v>
      </c>
      <c r="AJ271">
        <v>59.2389165205567</v>
      </c>
      <c r="AK271" t="str">
        <f>IF(AND(Table2[[#This Row],[20D EMA]]&gt;Table2[[#This Row],[50D EMA]],Table2[[#This Row],[50D EMA]]&gt;Table2[[#This Row],[200D EMA]]),"Uptrend","Downtrend/NoTrend")</f>
        <v>Downtrend/NoTrend</v>
      </c>
      <c r="AL271">
        <v>-7.0000000000000007E-2</v>
      </c>
      <c r="AM271" t="s">
        <v>3189</v>
      </c>
      <c r="AN271">
        <v>-0.86</v>
      </c>
      <c r="AO271" t="s">
        <v>3189</v>
      </c>
      <c r="AP271">
        <v>0.146825111698346</v>
      </c>
      <c r="AQ271">
        <f>(Table2[[#This Row],[Sharpe Ratio]]-AVERAGE(Table2[Sharpe Ratio]))/_xlfn.STDEV.P(Table2[Sharpe Ratio])</f>
        <v>0.99631553098453285</v>
      </c>
      <c r="AR2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1">
        <f>_xlfn.RANK.AVG(Table2[[#This Row],[1Y Return vs Nifty Z-Score]],Table2[1Y Return vs Nifty Z-Score])</f>
        <v>319</v>
      </c>
      <c r="AT271">
        <f>_xlfn.RANK.AVG(Table2[[#This Row],[6M Return vs Nifty Z-Score]],Table2[6M Return vs Nifty Z-Score])</f>
        <v>453</v>
      </c>
      <c r="AU271">
        <f>_xlfn.RANK.AVG(Table2[[#This Row],[Sharpe Ratio Z-Score]],Table2[Sharpe Ratio Z-Score])</f>
        <v>111</v>
      </c>
      <c r="AV271">
        <f>(Table2[[#This Row],[Rank 1Y]]+Table2[[#This Row],[Rank 6M]]+Table2[[#This Row],[Rank Sharpe]])/3</f>
        <v>294.33333333333331</v>
      </c>
    </row>
    <row r="272" spans="1:48" x14ac:dyDescent="0.3">
      <c r="A272" t="s">
        <v>1687</v>
      </c>
      <c r="B272" t="s">
        <v>1688</v>
      </c>
      <c r="C272" t="s">
        <v>3131</v>
      </c>
      <c r="D272" t="s">
        <v>984</v>
      </c>
      <c r="E272">
        <v>5159.7208653899997</v>
      </c>
      <c r="F272">
        <v>39.130000000000003</v>
      </c>
      <c r="G272">
        <v>29.117116877362701</v>
      </c>
      <c r="H272">
        <f>(Table2[[#This Row],[1Y Return vs Nifty]]-AVERAGE(Table2[1Y Return vs Nifty]))/_xlfn.STDEV.P(Table2[1Y Return vs Nifty])</f>
        <v>4.3450743598730093E-2</v>
      </c>
      <c r="I272">
        <v>0.79646439144635695</v>
      </c>
      <c r="J272">
        <f>(Table2[[#This Row],[1M Return vs Nifty]]-AVERAGE(Table2[1M Return vs Nifty]))/_xlfn.STDEV.P(Table2[1M Return vs Nifty])</f>
        <v>0.25942082706670133</v>
      </c>
      <c r="K272">
        <v>7.1766068881039597</v>
      </c>
      <c r="L272">
        <f>(Table2[[#This Row],[6M Return vs Nifty]]-AVERAGE(Table2[6M Return vs Nifty]))/_xlfn.STDEV.P(Table2[6M Return vs Nifty])</f>
        <v>-7.4482892687068675E-2</v>
      </c>
      <c r="M272">
        <v>-4.6725081426736796</v>
      </c>
      <c r="N272">
        <f>(Table2[[#This Row],[1W Return vs Nifty]]-AVERAGE(Table2[1W Return vs Nifty]))/_xlfn.STDEV.P(Table2[1W Return vs Nifty])</f>
        <v>-1.5198442342826608</v>
      </c>
      <c r="O272">
        <v>40.119999999999997</v>
      </c>
      <c r="P272">
        <v>40.050888128344504</v>
      </c>
      <c r="Q272">
        <v>35.656691475811897</v>
      </c>
      <c r="R272">
        <v>47.277920361621398</v>
      </c>
      <c r="S272" s="1">
        <f>(Table2[[#This Row],[Close Price]]-Table2[[#This Row],[20D EMA]])/Table2[[#This Row],[20D EMA]]</f>
        <v>-2.4675972083748627E-2</v>
      </c>
      <c r="T272" s="1">
        <f>(Table2[[#This Row],[Close Price]]-Table2[[#This Row],[50D EMA]])/Table2[[#This Row],[50D EMA]]</f>
        <v>-2.2992951501936285E-2</v>
      </c>
      <c r="U272" s="1">
        <f>(Table2[[#This Row],[Close Price]]-Table2[[#This Row],[200D EMA]])/Table2[[#This Row],[200D EMA]]</f>
        <v>9.7409725367937239E-2</v>
      </c>
      <c r="V272">
        <v>1.2839260485961199</v>
      </c>
      <c r="W272">
        <v>38.93</v>
      </c>
      <c r="X272">
        <v>39.72</v>
      </c>
      <c r="Y272">
        <v>37.200000000000003</v>
      </c>
      <c r="Z272">
        <v>40.75</v>
      </c>
      <c r="AA272">
        <v>37.200000000000003</v>
      </c>
      <c r="AB272">
        <v>44.84</v>
      </c>
      <c r="AC272" s="1">
        <f>(Table2[[#This Row],[Close Price]]/Table2[[#This Row],[Day Low]])-1</f>
        <v>5.1374261494991913E-3</v>
      </c>
      <c r="AD272" s="1">
        <f>(Table2[[#This Row],[Day High]]/Table2[[#This Row],[Close Price]])-1</f>
        <v>1.5077945310503438E-2</v>
      </c>
      <c r="AE272" s="1">
        <f>(Table2[[#This Row],[Close Price]]/Table2[[#This Row],[Current Week Low]])-1</f>
        <v>5.1881720430107414E-2</v>
      </c>
      <c r="AF272" s="1">
        <f>(Table2[[#This Row],[Current Week High]]/Table2[[#This Row],[Close Price]])-1</f>
        <v>4.1400460005110995E-2</v>
      </c>
      <c r="AG272" s="1">
        <f>(Table2[[#This Row],[Close Price]]/Table2[[#This Row],[Current Month Low]])-1</f>
        <v>5.1881720430107414E-2</v>
      </c>
      <c r="AH272" s="1">
        <f>(Table2[[#This Row],[Current Month High]]/Table2[[#This Row],[Close Price]])-1</f>
        <v>0.14592384359826216</v>
      </c>
      <c r="AI272">
        <v>17.812420138001499</v>
      </c>
      <c r="AJ272">
        <v>73.911111111111097</v>
      </c>
      <c r="AK272" t="str">
        <f>IF(AND(Table2[[#This Row],[20D EMA]]&gt;Table2[[#This Row],[50D EMA]],Table2[[#This Row],[50D EMA]]&gt;Table2[[#This Row],[200D EMA]]),"Uptrend","Downtrend/NoTrend")</f>
        <v>Uptrend</v>
      </c>
      <c r="AL272">
        <v>-0.04</v>
      </c>
      <c r="AM272" t="s">
        <v>3189</v>
      </c>
      <c r="AN272">
        <v>1.03</v>
      </c>
      <c r="AO272" t="s">
        <v>3188</v>
      </c>
      <c r="AP272">
        <v>8.5450988704007996E-2</v>
      </c>
      <c r="AQ272">
        <f>(Table2[[#This Row],[Sharpe Ratio]]-AVERAGE(Table2[Sharpe Ratio]))/_xlfn.STDEV.P(Table2[Sharpe Ratio])</f>
        <v>0.2807203684187467</v>
      </c>
      <c r="AR2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-1.0107351878855513</v>
      </c>
      <c r="AS272">
        <f>_xlfn.RANK.AVG(Table2[[#This Row],[1Y Return vs Nifty Z-Score]],Table2[1Y Return vs Nifty Z-Score])</f>
        <v>280</v>
      </c>
      <c r="AT272">
        <f>_xlfn.RANK.AVG(Table2[[#This Row],[6M Return vs Nifty Z-Score]],Table2[6M Return vs Nifty Z-Score])</f>
        <v>334</v>
      </c>
      <c r="AU272">
        <f>_xlfn.RANK.AVG(Table2[[#This Row],[Sharpe Ratio Z-Score]],Table2[Sharpe Ratio Z-Score])</f>
        <v>271</v>
      </c>
      <c r="AV272">
        <f>(Table2[[#This Row],[Rank 1Y]]+Table2[[#This Row],[Rank 6M]]+Table2[[#This Row],[Rank Sharpe]])/3</f>
        <v>295</v>
      </c>
    </row>
    <row r="273" spans="1:48" x14ac:dyDescent="0.3">
      <c r="A273" t="s">
        <v>853</v>
      </c>
      <c r="B273" t="s">
        <v>854</v>
      </c>
      <c r="C273" t="s">
        <v>3139</v>
      </c>
      <c r="D273" t="s">
        <v>292</v>
      </c>
      <c r="E273">
        <v>18814.981883929999</v>
      </c>
      <c r="F273">
        <v>890.6</v>
      </c>
      <c r="G273">
        <v>22.994467895816602</v>
      </c>
      <c r="H273">
        <f>(Table2[[#This Row],[1Y Return vs Nifty]]-AVERAGE(Table2[1Y Return vs Nifty]))/_xlfn.STDEV.P(Table2[1Y Return vs Nifty])</f>
        <v>-5.9424865304445774E-2</v>
      </c>
      <c r="I273">
        <v>-0.95577394269171401</v>
      </c>
      <c r="J273">
        <f>(Table2[[#This Row],[1M Return vs Nifty]]-AVERAGE(Table2[1M Return vs Nifty]))/_xlfn.STDEV.P(Table2[1M Return vs Nifty])</f>
        <v>6.7835264463816103E-2</v>
      </c>
      <c r="K273">
        <v>-5.6221827309784196</v>
      </c>
      <c r="L273">
        <f>(Table2[[#This Row],[6M Return vs Nifty]]-AVERAGE(Table2[6M Return vs Nifty]))/_xlfn.STDEV.P(Table2[6M Return vs Nifty])</f>
        <v>-0.49238220017278983</v>
      </c>
      <c r="M273">
        <v>4.69544538710569</v>
      </c>
      <c r="N273">
        <f>(Table2[[#This Row],[1W Return vs Nifty]]-AVERAGE(Table2[1W Return vs Nifty]))/_xlfn.STDEV.P(Table2[1W Return vs Nifty])</f>
        <v>1.072676406487189</v>
      </c>
      <c r="O273">
        <v>872.18</v>
      </c>
      <c r="P273">
        <v>854.91950764574494</v>
      </c>
      <c r="Q273">
        <v>783.98322366297896</v>
      </c>
      <c r="R273">
        <v>40.400772301929997</v>
      </c>
      <c r="S273" s="1">
        <f>(Table2[[#This Row],[Close Price]]-Table2[[#This Row],[20D EMA]])/Table2[[#This Row],[20D EMA]]</f>
        <v>2.1119493682496816E-2</v>
      </c>
      <c r="T273" s="1">
        <f>(Table2[[#This Row],[Close Price]]-Table2[[#This Row],[50D EMA]])/Table2[[#This Row],[50D EMA]]</f>
        <v>4.1735499114426679E-2</v>
      </c>
      <c r="U273" s="1">
        <f>(Table2[[#This Row],[Close Price]]-Table2[[#This Row],[200D EMA]])/Table2[[#This Row],[200D EMA]]</f>
        <v>0.13599369619017995</v>
      </c>
      <c r="V273">
        <v>1.0564334942598901</v>
      </c>
      <c r="W273">
        <v>863.3</v>
      </c>
      <c r="X273">
        <v>913</v>
      </c>
      <c r="Y273">
        <v>815.15</v>
      </c>
      <c r="Z273">
        <v>913</v>
      </c>
      <c r="AA273">
        <v>815.15</v>
      </c>
      <c r="AB273">
        <v>913</v>
      </c>
      <c r="AC273" s="1">
        <f>(Table2[[#This Row],[Close Price]]/Table2[[#This Row],[Day Low]])-1</f>
        <v>3.162284258079473E-2</v>
      </c>
      <c r="AD273" s="1">
        <f>(Table2[[#This Row],[Day High]]/Table2[[#This Row],[Close Price]])-1</f>
        <v>2.5151583202335459E-2</v>
      </c>
      <c r="AE273" s="1">
        <f>(Table2[[#This Row],[Close Price]]/Table2[[#This Row],[Current Week Low]])-1</f>
        <v>9.25596515978655E-2</v>
      </c>
      <c r="AF273" s="1">
        <f>(Table2[[#This Row],[Current Week High]]/Table2[[#This Row],[Close Price]])-1</f>
        <v>2.5151583202335459E-2</v>
      </c>
      <c r="AG273" s="1">
        <f>(Table2[[#This Row],[Close Price]]/Table2[[#This Row],[Current Month Low]])-1</f>
        <v>9.25596515978655E-2</v>
      </c>
      <c r="AH273" s="1">
        <f>(Table2[[#This Row],[Current Month High]]/Table2[[#This Row],[Close Price]])-1</f>
        <v>2.5151583202335459E-2</v>
      </c>
      <c r="AI273">
        <v>7.5679317314170103</v>
      </c>
      <c r="AJ273">
        <v>66.436180153242304</v>
      </c>
      <c r="AK273" t="str">
        <f>IF(AND(Table2[[#This Row],[20D EMA]]&gt;Table2[[#This Row],[50D EMA]],Table2[[#This Row],[50D EMA]]&gt;Table2[[#This Row],[200D EMA]]),"Uptrend","Downtrend/NoTrend")</f>
        <v>Uptrend</v>
      </c>
      <c r="AL273">
        <v>0.06</v>
      </c>
      <c r="AM273" t="s">
        <v>3188</v>
      </c>
      <c r="AN273">
        <v>0.4</v>
      </c>
      <c r="AO273" t="s">
        <v>3188</v>
      </c>
      <c r="AP273">
        <v>0.16568564595051499</v>
      </c>
      <c r="AQ273">
        <f>(Table2[[#This Row],[Sharpe Ratio]]-AVERAGE(Table2[Sharpe Ratio]))/_xlfn.STDEV.P(Table2[Sharpe Ratio])</f>
        <v>1.2162210288684465</v>
      </c>
      <c r="AR2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1.804925634342216</v>
      </c>
      <c r="AS273">
        <f>_xlfn.RANK.AVG(Table2[[#This Row],[1Y Return vs Nifty Z-Score]],Table2[1Y Return vs Nifty Z-Score])</f>
        <v>320</v>
      </c>
      <c r="AT273">
        <f>_xlfn.RANK.AVG(Table2[[#This Row],[6M Return vs Nifty Z-Score]],Table2[6M Return vs Nifty Z-Score])</f>
        <v>485</v>
      </c>
      <c r="AU273">
        <f>_xlfn.RANK.AVG(Table2[[#This Row],[Sharpe Ratio Z-Score]],Table2[Sharpe Ratio Z-Score])</f>
        <v>82</v>
      </c>
      <c r="AV273">
        <f>(Table2[[#This Row],[Rank 1Y]]+Table2[[#This Row],[Rank 6M]]+Table2[[#This Row],[Rank Sharpe]])/3</f>
        <v>295.66666666666669</v>
      </c>
    </row>
    <row r="274" spans="1:48" x14ac:dyDescent="0.3">
      <c r="A274" t="s">
        <v>833</v>
      </c>
      <c r="B274" t="s">
        <v>834</v>
      </c>
      <c r="C274" t="s">
        <v>3138</v>
      </c>
      <c r="D274" t="s">
        <v>217</v>
      </c>
      <c r="E274">
        <v>19311.668102570002</v>
      </c>
      <c r="F274">
        <v>439.55</v>
      </c>
      <c r="G274">
        <v>27.423871748305299</v>
      </c>
      <c r="H274">
        <f>(Table2[[#This Row],[1Y Return vs Nifty]]-AVERAGE(Table2[1Y Return vs Nifty]))/_xlfn.STDEV.P(Table2[1Y Return vs Nifty])</f>
        <v>1.5000047797101882E-2</v>
      </c>
      <c r="I274">
        <v>-5.1402781768352002</v>
      </c>
      <c r="J274">
        <f>(Table2[[#This Row],[1M Return vs Nifty]]-AVERAGE(Table2[1M Return vs Nifty]))/_xlfn.STDEV.P(Table2[1M Return vs Nifty])</f>
        <v>-0.38968845379617051</v>
      </c>
      <c r="K274">
        <v>17.408128732529001</v>
      </c>
      <c r="L274">
        <f>(Table2[[#This Row],[6M Return vs Nifty]]-AVERAGE(Table2[6M Return vs Nifty]))/_xlfn.STDEV.P(Table2[6M Return vs Nifty])</f>
        <v>0.25959134562491371</v>
      </c>
      <c r="M274">
        <v>4.4282521242425901</v>
      </c>
      <c r="N274">
        <f>(Table2[[#This Row],[1W Return vs Nifty]]-AVERAGE(Table2[1W Return vs Nifty]))/_xlfn.STDEV.P(Table2[1W Return vs Nifty])</f>
        <v>0.99873239653397716</v>
      </c>
      <c r="O274">
        <v>449.14</v>
      </c>
      <c r="P274">
        <v>452.65754534510302</v>
      </c>
      <c r="Q274">
        <v>396.87750316742103</v>
      </c>
      <c r="R274">
        <v>41.701941064250299</v>
      </c>
      <c r="S274" s="1">
        <f>(Table2[[#This Row],[Close Price]]-Table2[[#This Row],[20D EMA]])/Table2[[#This Row],[20D EMA]]</f>
        <v>-2.1351916996927407E-2</v>
      </c>
      <c r="T274" s="1">
        <f>(Table2[[#This Row],[Close Price]]-Table2[[#This Row],[50D EMA]])/Table2[[#This Row],[50D EMA]]</f>
        <v>-2.8956869226845434E-2</v>
      </c>
      <c r="U274" s="1">
        <f>(Table2[[#This Row],[Close Price]]-Table2[[#This Row],[200D EMA]])/Table2[[#This Row],[200D EMA]]</f>
        <v>0.10752057370855254</v>
      </c>
      <c r="V274">
        <v>0.67726932548940799</v>
      </c>
      <c r="W274">
        <v>437.75</v>
      </c>
      <c r="X274">
        <v>445.7</v>
      </c>
      <c r="Y274">
        <v>426.25</v>
      </c>
      <c r="Z274">
        <v>446.15</v>
      </c>
      <c r="AA274">
        <v>419.65</v>
      </c>
      <c r="AB274">
        <v>451.2</v>
      </c>
      <c r="AC274" s="1">
        <f>(Table2[[#This Row],[Close Price]]/Table2[[#This Row],[Day Low]])-1</f>
        <v>4.1119360365504676E-3</v>
      </c>
      <c r="AD274" s="1">
        <f>(Table2[[#This Row],[Day High]]/Table2[[#This Row],[Close Price]])-1</f>
        <v>1.3991582300079575E-2</v>
      </c>
      <c r="AE274" s="1">
        <f>(Table2[[#This Row],[Close Price]]/Table2[[#This Row],[Current Week Low]])-1</f>
        <v>3.1202346041055762E-2</v>
      </c>
      <c r="AF274" s="1">
        <f>(Table2[[#This Row],[Current Week High]]/Table2[[#This Row],[Close Price]])-1</f>
        <v>1.5015356614719533E-2</v>
      </c>
      <c r="AG274" s="1">
        <f>(Table2[[#This Row],[Close Price]]/Table2[[#This Row],[Current Month Low]])-1</f>
        <v>4.7420469438818058E-2</v>
      </c>
      <c r="AH274" s="1">
        <f>(Table2[[#This Row],[Current Month High]]/Table2[[#This Row],[Close Price]])-1</f>
        <v>2.6504379479012519E-2</v>
      </c>
      <c r="AI274">
        <v>31.372995108633798</v>
      </c>
      <c r="AJ274">
        <v>56.423487544483898</v>
      </c>
      <c r="AK274" t="str">
        <f>IF(AND(Table2[[#This Row],[20D EMA]]&gt;Table2[[#This Row],[50D EMA]],Table2[[#This Row],[50D EMA]]&gt;Table2[[#This Row],[200D EMA]]),"Uptrend","Downtrend/NoTrend")</f>
        <v>Downtrend/NoTrend</v>
      </c>
      <c r="AL274">
        <v>-0.03</v>
      </c>
      <c r="AM274" t="s">
        <v>3189</v>
      </c>
      <c r="AN274">
        <v>-2.2799999999999998</v>
      </c>
      <c r="AO274" t="s">
        <v>3189</v>
      </c>
      <c r="AP274">
        <v>5.3829584684184001E-2</v>
      </c>
      <c r="AQ274">
        <f>(Table2[[#This Row],[Sharpe Ratio]]-AVERAGE(Table2[Sharpe Ratio]))/_xlfn.STDEV.P(Table2[Sharpe Ratio])</f>
        <v>-8.7971233939658999E-2</v>
      </c>
      <c r="AR2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4">
        <f>_xlfn.RANK.AVG(Table2[[#This Row],[1Y Return vs Nifty Z-Score]],Table2[1Y Return vs Nifty Z-Score])</f>
        <v>287</v>
      </c>
      <c r="AT274">
        <f>_xlfn.RANK.AVG(Table2[[#This Row],[6M Return vs Nifty Z-Score]],Table2[6M Return vs Nifty Z-Score])</f>
        <v>241</v>
      </c>
      <c r="AU274">
        <f>_xlfn.RANK.AVG(Table2[[#This Row],[Sharpe Ratio Z-Score]],Table2[Sharpe Ratio Z-Score])</f>
        <v>361</v>
      </c>
      <c r="AV274">
        <f>(Table2[[#This Row],[Rank 1Y]]+Table2[[#This Row],[Rank 6M]]+Table2[[#This Row],[Rank Sharpe]])/3</f>
        <v>296.33333333333331</v>
      </c>
    </row>
    <row r="275" spans="1:48" x14ac:dyDescent="0.3">
      <c r="A275" t="s">
        <v>943</v>
      </c>
      <c r="B275" t="s">
        <v>944</v>
      </c>
      <c r="C275" t="s">
        <v>3141</v>
      </c>
      <c r="D275" t="s">
        <v>945</v>
      </c>
      <c r="E275">
        <v>15727.928587349999</v>
      </c>
      <c r="F275">
        <v>1355.45</v>
      </c>
      <c r="G275">
        <v>57.395259387522998</v>
      </c>
      <c r="H275">
        <f>(Table2[[#This Row],[1Y Return vs Nifty]]-AVERAGE(Table2[1Y Return vs Nifty]))/_xlfn.STDEV.P(Table2[1Y Return vs Nifty])</f>
        <v>0.51859330658931735</v>
      </c>
      <c r="I275">
        <v>2.81072339958319</v>
      </c>
      <c r="J275">
        <f>(Table2[[#This Row],[1M Return vs Nifty]]-AVERAGE(Table2[1M Return vs Nifty]))/_xlfn.STDEV.P(Table2[1M Return vs Nifty])</f>
        <v>0.47965510557976149</v>
      </c>
      <c r="K275">
        <v>-22.992391002470001</v>
      </c>
      <c r="L275">
        <f>(Table2[[#This Row],[6M Return vs Nifty]]-AVERAGE(Table2[6M Return vs Nifty]))/_xlfn.STDEV.P(Table2[6M Return vs Nifty])</f>
        <v>-1.0595450510033295</v>
      </c>
      <c r="M275">
        <v>-2.9385941282357</v>
      </c>
      <c r="N275">
        <f>(Table2[[#This Row],[1W Return vs Nifty]]-AVERAGE(Table2[1W Return vs Nifty]))/_xlfn.STDEV.P(Table2[1W Return vs Nifty])</f>
        <v>-1.0399947284689357</v>
      </c>
      <c r="O275">
        <v>1345.99</v>
      </c>
      <c r="P275">
        <v>1345.1372128597</v>
      </c>
      <c r="Q275">
        <v>1248.0058154564199</v>
      </c>
      <c r="R275">
        <v>35.502800342912103</v>
      </c>
      <c r="S275" s="1">
        <f>(Table2[[#This Row],[Close Price]]-Table2[[#This Row],[20D EMA]])/Table2[[#This Row],[20D EMA]]</f>
        <v>7.0282840139971594E-3</v>
      </c>
      <c r="T275" s="1">
        <f>(Table2[[#This Row],[Close Price]]-Table2[[#This Row],[50D EMA]])/Table2[[#This Row],[50D EMA]]</f>
        <v>7.6667175970662324E-3</v>
      </c>
      <c r="U275" s="1">
        <f>(Table2[[#This Row],[Close Price]]-Table2[[#This Row],[200D EMA]])/Table2[[#This Row],[200D EMA]]</f>
        <v>8.609269541287011E-2</v>
      </c>
      <c r="V275">
        <v>0.86563361445834597</v>
      </c>
      <c r="W275">
        <v>1299.05</v>
      </c>
      <c r="X275">
        <v>1359.95</v>
      </c>
      <c r="Y275">
        <v>1262</v>
      </c>
      <c r="Z275">
        <v>1359.95</v>
      </c>
      <c r="AA275">
        <v>1262</v>
      </c>
      <c r="AB275">
        <v>1413.5</v>
      </c>
      <c r="AC275" s="1">
        <f>(Table2[[#This Row],[Close Price]]/Table2[[#This Row],[Day Low]])-1</f>
        <v>4.3416342711981804E-2</v>
      </c>
      <c r="AD275" s="1">
        <f>(Table2[[#This Row],[Day High]]/Table2[[#This Row],[Close Price]])-1</f>
        <v>3.3199306503375325E-3</v>
      </c>
      <c r="AE275" s="1">
        <f>(Table2[[#This Row],[Close Price]]/Table2[[#This Row],[Current Week Low]])-1</f>
        <v>7.4049128367670303E-2</v>
      </c>
      <c r="AF275" s="1">
        <f>(Table2[[#This Row],[Current Week High]]/Table2[[#This Row],[Close Price]])-1</f>
        <v>3.3199306503375325E-3</v>
      </c>
      <c r="AG275" s="1">
        <f>(Table2[[#This Row],[Close Price]]/Table2[[#This Row],[Current Month Low]])-1</f>
        <v>7.4049128367670303E-2</v>
      </c>
      <c r="AH275" s="1">
        <f>(Table2[[#This Row],[Current Month High]]/Table2[[#This Row],[Close Price]])-1</f>
        <v>4.2827105389354081E-2</v>
      </c>
      <c r="AI275">
        <v>25.050721162713401</v>
      </c>
      <c r="AJ275">
        <v>106.21481819564799</v>
      </c>
      <c r="AK275" t="str">
        <f>IF(AND(Table2[[#This Row],[20D EMA]]&gt;Table2[[#This Row],[50D EMA]],Table2[[#This Row],[50D EMA]]&gt;Table2[[#This Row],[200D EMA]]),"Uptrend","Downtrend/NoTrend")</f>
        <v>Uptrend</v>
      </c>
      <c r="AL275">
        <v>-0.03</v>
      </c>
      <c r="AM275" t="s">
        <v>3189</v>
      </c>
      <c r="AN275">
        <v>-3.07</v>
      </c>
      <c r="AO275" t="s">
        <v>3189</v>
      </c>
      <c r="AP275">
        <v>0.17695084245200901</v>
      </c>
      <c r="AQ275">
        <f>(Table2[[#This Row],[Sharpe Ratio]]-AVERAGE(Table2[Sharpe Ratio]))/_xlfn.STDEV.P(Table2[Sharpe Ratio])</f>
        <v>1.3475682437616976</v>
      </c>
      <c r="AR2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0.24627687645851126</v>
      </c>
      <c r="AS275">
        <f>_xlfn.RANK.AVG(Table2[[#This Row],[1Y Return vs Nifty Z-Score]],Table2[1Y Return vs Nifty Z-Score])</f>
        <v>166</v>
      </c>
      <c r="AT275">
        <f>_xlfn.RANK.AVG(Table2[[#This Row],[6M Return vs Nifty Z-Score]],Table2[6M Return vs Nifty Z-Score])</f>
        <v>659</v>
      </c>
      <c r="AU275">
        <f>_xlfn.RANK.AVG(Table2[[#This Row],[Sharpe Ratio Z-Score]],Table2[Sharpe Ratio Z-Score])</f>
        <v>65</v>
      </c>
      <c r="AV275">
        <f>(Table2[[#This Row],[Rank 1Y]]+Table2[[#This Row],[Rank 6M]]+Table2[[#This Row],[Rank Sharpe]])/3</f>
        <v>296.66666666666669</v>
      </c>
    </row>
    <row r="276" spans="1:48" x14ac:dyDescent="0.3">
      <c r="A276" t="s">
        <v>128</v>
      </c>
      <c r="B276" t="s">
        <v>129</v>
      </c>
      <c r="C276" t="s">
        <v>3136</v>
      </c>
      <c r="D276" t="s">
        <v>130</v>
      </c>
      <c r="E276">
        <v>218554.625275</v>
      </c>
      <c r="F276">
        <v>505.45</v>
      </c>
      <c r="G276">
        <v>34.0756424485376</v>
      </c>
      <c r="H276">
        <f>(Table2[[#This Row],[1Y Return vs Nifty]]-AVERAGE(Table2[1Y Return vs Nifty]))/_xlfn.STDEV.P(Table2[1Y Return vs Nifty])</f>
        <v>0.12676620704177263</v>
      </c>
      <c r="I276">
        <v>5.2129816437273204</v>
      </c>
      <c r="J276">
        <f>(Table2[[#This Row],[1M Return vs Nifty]]-AVERAGE(Table2[1M Return vs Nifty]))/_xlfn.STDEV.P(Table2[1M Return vs Nifty])</f>
        <v>0.74231229567494572</v>
      </c>
      <c r="K276">
        <v>16.539079300275102</v>
      </c>
      <c r="L276">
        <f>(Table2[[#This Row],[6M Return vs Nifty]]-AVERAGE(Table2[6M Return vs Nifty]))/_xlfn.STDEV.P(Table2[6M Return vs Nifty])</f>
        <v>0.23121560333063559</v>
      </c>
      <c r="M276">
        <v>1.9598742064677499</v>
      </c>
      <c r="N276">
        <f>(Table2[[#This Row],[1W Return vs Nifty]]-AVERAGE(Table2[1W Return vs Nifty]))/_xlfn.STDEV.P(Table2[1W Return vs Nifty])</f>
        <v>0.31562474866731549</v>
      </c>
      <c r="O276">
        <v>509.67</v>
      </c>
      <c r="P276">
        <v>529.74144592832704</v>
      </c>
      <c r="Q276">
        <v>492.02465191737298</v>
      </c>
      <c r="R276">
        <v>58.722844176183202</v>
      </c>
      <c r="S276" s="1">
        <f>(Table2[[#This Row],[Close Price]]-Table2[[#This Row],[20D EMA]])/Table2[[#This Row],[20D EMA]]</f>
        <v>-8.2798673651579002E-3</v>
      </c>
      <c r="T276" s="1">
        <f>(Table2[[#This Row],[Close Price]]-Table2[[#This Row],[50D EMA]])/Table2[[#This Row],[50D EMA]]</f>
        <v>-4.5855286791386216E-2</v>
      </c>
      <c r="U276" s="1">
        <f>(Table2[[#This Row],[Close Price]]-Table2[[#This Row],[200D EMA]])/Table2[[#This Row],[200D EMA]]</f>
        <v>2.7285925675288248E-2</v>
      </c>
      <c r="V276">
        <v>1.00163138696166</v>
      </c>
      <c r="W276">
        <v>503.85</v>
      </c>
      <c r="X276">
        <v>514.95000000000005</v>
      </c>
      <c r="Y276">
        <v>490.5</v>
      </c>
      <c r="Z276">
        <v>524</v>
      </c>
      <c r="AA276">
        <v>490.5</v>
      </c>
      <c r="AB276">
        <v>533.54999999999995</v>
      </c>
      <c r="AC276" s="1">
        <f>(Table2[[#This Row],[Close Price]]/Table2[[#This Row],[Day Low]])-1</f>
        <v>3.1755482782573896E-3</v>
      </c>
      <c r="AD276" s="1">
        <f>(Table2[[#This Row],[Day High]]/Table2[[#This Row],[Close Price]])-1</f>
        <v>1.8795133049757773E-2</v>
      </c>
      <c r="AE276" s="1">
        <f>(Table2[[#This Row],[Close Price]]/Table2[[#This Row],[Current Week Low]])-1</f>
        <v>3.047910295616707E-2</v>
      </c>
      <c r="AF276" s="1">
        <f>(Table2[[#This Row],[Current Week High]]/Table2[[#This Row],[Close Price]])-1</f>
        <v>3.6699970323474052E-2</v>
      </c>
      <c r="AG276" s="1">
        <f>(Table2[[#This Row],[Close Price]]/Table2[[#This Row],[Current Month Low]])-1</f>
        <v>3.047910295616707E-2</v>
      </c>
      <c r="AH276" s="1">
        <f>(Table2[[#This Row],[Current Month High]]/Table2[[#This Row],[Close Price]])-1</f>
        <v>5.5594025126125102E-2</v>
      </c>
      <c r="AI276">
        <v>59.7981996240973</v>
      </c>
      <c r="AJ276">
        <v>77.600140548137702</v>
      </c>
      <c r="AK276" t="str">
        <f>IF(AND(Table2[[#This Row],[20D EMA]]&gt;Table2[[#This Row],[50D EMA]],Table2[[#This Row],[50D EMA]]&gt;Table2[[#This Row],[200D EMA]]),"Uptrend","Downtrend/NoTrend")</f>
        <v>Downtrend/NoTrend</v>
      </c>
      <c r="AL276">
        <v>-0.24</v>
      </c>
      <c r="AM276" t="s">
        <v>3189</v>
      </c>
      <c r="AN276">
        <v>0.95</v>
      </c>
      <c r="AO276" t="s">
        <v>3188</v>
      </c>
      <c r="AP276">
        <v>4.6138977741029999E-2</v>
      </c>
      <c r="AQ276">
        <f>(Table2[[#This Row],[Sharpe Ratio]]-AVERAGE(Table2[Sharpe Ratio]))/_xlfn.STDEV.P(Table2[Sharpe Ratio])</f>
        <v>-0.17764031363019173</v>
      </c>
      <c r="AR2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6">
        <f>_xlfn.RANK.AVG(Table2[[#This Row],[1Y Return vs Nifty Z-Score]],Table2[1Y Return vs Nifty Z-Score])</f>
        <v>257</v>
      </c>
      <c r="AT276">
        <f>_xlfn.RANK.AVG(Table2[[#This Row],[6M Return vs Nifty Z-Score]],Table2[6M Return vs Nifty Z-Score])</f>
        <v>249</v>
      </c>
      <c r="AU276">
        <f>_xlfn.RANK.AVG(Table2[[#This Row],[Sharpe Ratio Z-Score]],Table2[Sharpe Ratio Z-Score])</f>
        <v>385</v>
      </c>
      <c r="AV276">
        <f>(Table2[[#This Row],[Rank 1Y]]+Table2[[#This Row],[Rank 6M]]+Table2[[#This Row],[Rank Sharpe]])/3</f>
        <v>297</v>
      </c>
    </row>
    <row r="277" spans="1:48" x14ac:dyDescent="0.3">
      <c r="A277" t="s">
        <v>449</v>
      </c>
      <c r="B277" t="s">
        <v>450</v>
      </c>
      <c r="C277" t="s">
        <v>3134</v>
      </c>
      <c r="D277" t="s">
        <v>103</v>
      </c>
      <c r="E277">
        <v>49778.715481724998</v>
      </c>
      <c r="F277">
        <v>121.01</v>
      </c>
      <c r="G277">
        <v>45.584017478331802</v>
      </c>
      <c r="H277">
        <f>(Table2[[#This Row],[1Y Return vs Nifty]]-AVERAGE(Table2[1Y Return vs Nifty]))/_xlfn.STDEV.P(Table2[1Y Return vs Nifty])</f>
        <v>0.32013530140674396</v>
      </c>
      <c r="I277">
        <v>-6.6029736812161097</v>
      </c>
      <c r="J277">
        <f>(Table2[[#This Row],[1M Return vs Nifty]]-AVERAGE(Table2[1M Return vs Nifty]))/_xlfn.STDEV.P(Table2[1M Return vs Nifty])</f>
        <v>-0.54961609358346786</v>
      </c>
      <c r="K277">
        <v>-17.744825638531299</v>
      </c>
      <c r="L277">
        <f>(Table2[[#This Row],[6M Return vs Nifty]]-AVERAGE(Table2[6M Return vs Nifty]))/_xlfn.STDEV.P(Table2[6M Return vs Nifty])</f>
        <v>-0.88820432294679108</v>
      </c>
      <c r="M277">
        <v>-3.122970705463</v>
      </c>
      <c r="N277">
        <f>(Table2[[#This Row],[1W Return vs Nifty]]-AVERAGE(Table2[1W Return vs Nifty]))/_xlfn.STDEV.P(Table2[1W Return vs Nifty])</f>
        <v>-1.0910197555057137</v>
      </c>
      <c r="O277">
        <v>127.62</v>
      </c>
      <c r="P277">
        <v>131.73296079660801</v>
      </c>
      <c r="Q277">
        <v>122.101369358681</v>
      </c>
      <c r="R277">
        <v>38.963325048622004</v>
      </c>
      <c r="S277" s="1">
        <f>(Table2[[#This Row],[Close Price]]-Table2[[#This Row],[20D EMA]])/Table2[[#This Row],[20D EMA]]</f>
        <v>-5.1794389594107502E-2</v>
      </c>
      <c r="T277" s="1">
        <f>(Table2[[#This Row],[Close Price]]-Table2[[#This Row],[50D EMA]])/Table2[[#This Row],[50D EMA]]</f>
        <v>-8.1399224095205433E-2</v>
      </c>
      <c r="U277" s="1">
        <f>(Table2[[#This Row],[Close Price]]-Table2[[#This Row],[200D EMA]])/Table2[[#This Row],[200D EMA]]</f>
        <v>-8.9382237432163569E-3</v>
      </c>
      <c r="V277">
        <v>0.63420291521717898</v>
      </c>
      <c r="W277">
        <v>120.55</v>
      </c>
      <c r="X277">
        <v>123.8</v>
      </c>
      <c r="Y277">
        <v>116.37</v>
      </c>
      <c r="Z277">
        <v>127.5</v>
      </c>
      <c r="AA277">
        <v>116.37</v>
      </c>
      <c r="AB277">
        <v>133.25</v>
      </c>
      <c r="AC277" s="1">
        <f>(Table2[[#This Row],[Close Price]]/Table2[[#This Row],[Day Low]])-1</f>
        <v>3.8158440481128597E-3</v>
      </c>
      <c r="AD277" s="1">
        <f>(Table2[[#This Row],[Day High]]/Table2[[#This Row],[Close Price]])-1</f>
        <v>2.3055945789604015E-2</v>
      </c>
      <c r="AE277" s="1">
        <f>(Table2[[#This Row],[Close Price]]/Table2[[#This Row],[Current Week Low]])-1</f>
        <v>3.9872819455186059E-2</v>
      </c>
      <c r="AF277" s="1">
        <f>(Table2[[#This Row],[Current Week High]]/Table2[[#This Row],[Close Price]])-1</f>
        <v>5.3631931245351483E-2</v>
      </c>
      <c r="AG277" s="1">
        <f>(Table2[[#This Row],[Close Price]]/Table2[[#This Row],[Current Month Low]])-1</f>
        <v>3.9872819455186059E-2</v>
      </c>
      <c r="AH277" s="1">
        <f>(Table2[[#This Row],[Current Month High]]/Table2[[#This Row],[Close Price]])-1</f>
        <v>0.10114866539955369</v>
      </c>
      <c r="AI277">
        <v>40.897446492025402</v>
      </c>
      <c r="AJ277">
        <v>90.867507886435305</v>
      </c>
      <c r="AK277" t="str">
        <f>IF(AND(Table2[[#This Row],[20D EMA]]&gt;Table2[[#This Row],[50D EMA]],Table2[[#This Row],[50D EMA]]&gt;Table2[[#This Row],[200D EMA]]),"Uptrend","Downtrend/NoTrend")</f>
        <v>Downtrend/NoTrend</v>
      </c>
      <c r="AL277">
        <v>-0.15</v>
      </c>
      <c r="AM277" t="s">
        <v>3189</v>
      </c>
      <c r="AN277">
        <v>-7.13</v>
      </c>
      <c r="AO277" t="s">
        <v>3189</v>
      </c>
      <c r="AP277">
        <v>0.17685105282465099</v>
      </c>
      <c r="AQ277">
        <f>(Table2[[#This Row],[Sharpe Ratio]]-AVERAGE(Table2[Sharpe Ratio]))/_xlfn.STDEV.P(Table2[Sharpe Ratio])</f>
        <v>1.3464047407880058</v>
      </c>
      <c r="AR2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7">
        <f>_xlfn.RANK.AVG(Table2[[#This Row],[1Y Return vs Nifty Z-Score]],Table2[1Y Return vs Nifty Z-Score])</f>
        <v>212</v>
      </c>
      <c r="AT277">
        <f>_xlfn.RANK.AVG(Table2[[#This Row],[6M Return vs Nifty Z-Score]],Table2[6M Return vs Nifty Z-Score])</f>
        <v>615</v>
      </c>
      <c r="AU277">
        <f>_xlfn.RANK.AVG(Table2[[#This Row],[Sharpe Ratio Z-Score]],Table2[Sharpe Ratio Z-Score])</f>
        <v>67</v>
      </c>
      <c r="AV277">
        <f>(Table2[[#This Row],[Rank 1Y]]+Table2[[#This Row],[Rank 6M]]+Table2[[#This Row],[Rank Sharpe]])/3</f>
        <v>298</v>
      </c>
    </row>
    <row r="278" spans="1:48" x14ac:dyDescent="0.3">
      <c r="A278" t="s">
        <v>991</v>
      </c>
      <c r="B278" t="s">
        <v>992</v>
      </c>
      <c r="C278" t="s">
        <v>3139</v>
      </c>
      <c r="D278" t="s">
        <v>779</v>
      </c>
      <c r="E278">
        <v>14585.290633000001</v>
      </c>
      <c r="F278">
        <v>358.35</v>
      </c>
      <c r="G278">
        <v>20.661468557943898</v>
      </c>
      <c r="H278">
        <f>(Table2[[#This Row],[1Y Return vs Nifty]]-AVERAGE(Table2[1Y Return vs Nifty]))/_xlfn.STDEV.P(Table2[1Y Return vs Nifty])</f>
        <v>-9.8625010238077612E-2</v>
      </c>
      <c r="I278">
        <v>-20.326873802193798</v>
      </c>
      <c r="J278">
        <f>(Table2[[#This Row],[1M Return vs Nifty]]-AVERAGE(Table2[1M Return vs Nifty]))/_xlfn.STDEV.P(Table2[1M Return vs Nifty])</f>
        <v>-2.0501546188273365</v>
      </c>
      <c r="K278">
        <v>-5.4888877463784</v>
      </c>
      <c r="L278">
        <f>(Table2[[#This Row],[6M Return vs Nifty]]-AVERAGE(Table2[6M Return vs Nifty]))/_xlfn.STDEV.P(Table2[6M Return vs Nifty])</f>
        <v>-0.48802992285489277</v>
      </c>
      <c r="M278">
        <v>-1.19928567062436</v>
      </c>
      <c r="N278">
        <f>(Table2[[#This Row],[1W Return vs Nifty]]-AVERAGE(Table2[1W Return vs Nifty]))/_xlfn.STDEV.P(Table2[1W Return vs Nifty])</f>
        <v>-0.55865234534450003</v>
      </c>
      <c r="O278">
        <v>380.73</v>
      </c>
      <c r="P278">
        <v>387.405256158214</v>
      </c>
      <c r="Q278">
        <v>351.17784581887003</v>
      </c>
      <c r="R278">
        <v>20.736636509620499</v>
      </c>
      <c r="S278" s="1">
        <f>(Table2[[#This Row],[Close Price]]-Table2[[#This Row],[20D EMA]])/Table2[[#This Row],[20D EMA]]</f>
        <v>-5.8781813883854686E-2</v>
      </c>
      <c r="T278" s="1">
        <f>(Table2[[#This Row],[Close Price]]-Table2[[#This Row],[50D EMA]])/Table2[[#This Row],[50D EMA]]</f>
        <v>-7.4999643645381989E-2</v>
      </c>
      <c r="U278" s="1">
        <f>(Table2[[#This Row],[Close Price]]-Table2[[#This Row],[200D EMA]])/Table2[[#This Row],[200D EMA]]</f>
        <v>2.0423139632872057E-2</v>
      </c>
      <c r="V278">
        <v>0.504333825724542</v>
      </c>
      <c r="W278">
        <v>356.45</v>
      </c>
      <c r="X278">
        <v>363.55</v>
      </c>
      <c r="Y278">
        <v>338.7</v>
      </c>
      <c r="Z278">
        <v>365.75</v>
      </c>
      <c r="AA278">
        <v>338.7</v>
      </c>
      <c r="AB278">
        <v>378.8</v>
      </c>
      <c r="AC278" s="1">
        <f>(Table2[[#This Row],[Close Price]]/Table2[[#This Row],[Day Low]])-1</f>
        <v>5.3303408612710435E-3</v>
      </c>
      <c r="AD278" s="1">
        <f>(Table2[[#This Row],[Day High]]/Table2[[#This Row],[Close Price]])-1</f>
        <v>1.4510952978931124E-2</v>
      </c>
      <c r="AE278" s="1">
        <f>(Table2[[#This Row],[Close Price]]/Table2[[#This Row],[Current Week Low]])-1</f>
        <v>5.8015943312666129E-2</v>
      </c>
      <c r="AF278" s="1">
        <f>(Table2[[#This Row],[Current Week High]]/Table2[[#This Row],[Close Price]])-1</f>
        <v>2.0650202316171207E-2</v>
      </c>
      <c r="AG278" s="1">
        <f>(Table2[[#This Row],[Close Price]]/Table2[[#This Row],[Current Month Low]])-1</f>
        <v>5.8015943312666129E-2</v>
      </c>
      <c r="AH278" s="1">
        <f>(Table2[[#This Row],[Current Month High]]/Table2[[#This Row],[Close Price]])-1</f>
        <v>5.7067113157527549E-2</v>
      </c>
      <c r="AI278">
        <v>32.384540253941601</v>
      </c>
      <c r="AJ278">
        <v>55.804347826086897</v>
      </c>
      <c r="AK278" t="str">
        <f>IF(AND(Table2[[#This Row],[20D EMA]]&gt;Table2[[#This Row],[50D EMA]],Table2[[#This Row],[50D EMA]]&gt;Table2[[#This Row],[200D EMA]]),"Uptrend","Downtrend/NoTrend")</f>
        <v>Downtrend/NoTrend</v>
      </c>
      <c r="AL278">
        <v>0.02</v>
      </c>
      <c r="AM278" t="s">
        <v>3188</v>
      </c>
      <c r="AN278">
        <v>-8.08</v>
      </c>
      <c r="AO278" t="s">
        <v>3189</v>
      </c>
      <c r="AP278">
        <v>0.169729611274441</v>
      </c>
      <c r="AQ278">
        <f>(Table2[[#This Row],[Sharpe Ratio]]-AVERAGE(Table2[Sharpe Ratio]))/_xlfn.STDEV.P(Table2[Sharpe Ratio])</f>
        <v>1.2633718781547523</v>
      </c>
      <c r="AR2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8">
        <f>_xlfn.RANK.AVG(Table2[[#This Row],[1Y Return vs Nifty Z-Score]],Table2[1Y Return vs Nifty Z-Score])</f>
        <v>333</v>
      </c>
      <c r="AT278">
        <f>_xlfn.RANK.AVG(Table2[[#This Row],[6M Return vs Nifty Z-Score]],Table2[6M Return vs Nifty Z-Score])</f>
        <v>484</v>
      </c>
      <c r="AU278">
        <f>_xlfn.RANK.AVG(Table2[[#This Row],[Sharpe Ratio Z-Score]],Table2[Sharpe Ratio Z-Score])</f>
        <v>77</v>
      </c>
      <c r="AV278">
        <f>(Table2[[#This Row],[Rank 1Y]]+Table2[[#This Row],[Rank 6M]]+Table2[[#This Row],[Rank Sharpe]])/3</f>
        <v>298</v>
      </c>
    </row>
    <row r="279" spans="1:48" x14ac:dyDescent="0.3">
      <c r="A279" t="s">
        <v>817</v>
      </c>
      <c r="B279" t="s">
        <v>818</v>
      </c>
      <c r="C279" t="s">
        <v>3143</v>
      </c>
      <c r="D279" t="s">
        <v>406</v>
      </c>
      <c r="E279">
        <v>19962.500698025</v>
      </c>
      <c r="F279">
        <v>495.4</v>
      </c>
      <c r="G279">
        <v>53.500219092010902</v>
      </c>
      <c r="H279">
        <f>(Table2[[#This Row],[1Y Return vs Nifty]]-AVERAGE(Table2[1Y Return vs Nifty]))/_xlfn.STDEV.P(Table2[1Y Return vs Nifty])</f>
        <v>0.45314701964538961</v>
      </c>
      <c r="I279">
        <v>-0.35384584892879101</v>
      </c>
      <c r="J279">
        <f>(Table2[[#This Row],[1M Return vs Nifty]]-AVERAGE(Table2[1M Return vs Nifty]))/_xlfn.STDEV.P(Table2[1M Return vs Nifty])</f>
        <v>0.1336486474056853</v>
      </c>
      <c r="K279">
        <v>22.022826337582799</v>
      </c>
      <c r="L279">
        <f>(Table2[[#This Row],[6M Return vs Nifty]]-AVERAGE(Table2[6M Return vs Nifty]))/_xlfn.STDEV.P(Table2[6M Return vs Nifty])</f>
        <v>0.4102680104348993</v>
      </c>
      <c r="M279">
        <v>-5.1973424533509496</v>
      </c>
      <c r="N279">
        <f>(Table2[[#This Row],[1W Return vs Nifty]]-AVERAGE(Table2[1W Return vs Nifty]))/_xlfn.STDEV.P(Table2[1W Return vs Nifty])</f>
        <v>-1.6650887403628574</v>
      </c>
      <c r="O279">
        <v>507.73</v>
      </c>
      <c r="P279">
        <v>504.074567733734</v>
      </c>
      <c r="Q279">
        <v>439.63290447804502</v>
      </c>
      <c r="R279">
        <v>41.121876481412201</v>
      </c>
      <c r="S279" s="1">
        <f>(Table2[[#This Row],[Close Price]]-Table2[[#This Row],[20D EMA]])/Table2[[#This Row],[20D EMA]]</f>
        <v>-2.42845606917063E-2</v>
      </c>
      <c r="T279" s="1">
        <f>(Table2[[#This Row],[Close Price]]-Table2[[#This Row],[50D EMA]])/Table2[[#This Row],[50D EMA]]</f>
        <v>-1.7208897827823297E-2</v>
      </c>
      <c r="U279" s="1">
        <f>(Table2[[#This Row],[Close Price]]-Table2[[#This Row],[200D EMA]])/Table2[[#This Row],[200D EMA]]</f>
        <v>0.12684923024168207</v>
      </c>
      <c r="V279">
        <v>1.02706073986729</v>
      </c>
      <c r="W279">
        <v>494</v>
      </c>
      <c r="X279">
        <v>503.8</v>
      </c>
      <c r="Y279">
        <v>475.85</v>
      </c>
      <c r="Z279">
        <v>504.75</v>
      </c>
      <c r="AA279">
        <v>475.85</v>
      </c>
      <c r="AB279">
        <v>551.95000000000005</v>
      </c>
      <c r="AC279" s="1">
        <f>(Table2[[#This Row],[Close Price]]/Table2[[#This Row],[Day Low]])-1</f>
        <v>2.834008097166052E-3</v>
      </c>
      <c r="AD279" s="1">
        <f>(Table2[[#This Row],[Day High]]/Table2[[#This Row],[Close Price]])-1</f>
        <v>1.6955995155430115E-2</v>
      </c>
      <c r="AE279" s="1">
        <f>(Table2[[#This Row],[Close Price]]/Table2[[#This Row],[Current Week Low]])-1</f>
        <v>4.1084375328359624E-2</v>
      </c>
      <c r="AF279" s="1">
        <f>(Table2[[#This Row],[Current Week High]]/Table2[[#This Row],[Close Price]])-1</f>
        <v>1.8873637464674964E-2</v>
      </c>
      <c r="AG279" s="1">
        <f>(Table2[[#This Row],[Close Price]]/Table2[[#This Row],[Current Month Low]])-1</f>
        <v>4.1084375328359624E-2</v>
      </c>
      <c r="AH279" s="1">
        <f>(Table2[[#This Row],[Current Month High]]/Table2[[#This Row],[Close Price]])-1</f>
        <v>0.1141501816713768</v>
      </c>
      <c r="AI279">
        <v>15.9366168752523</v>
      </c>
      <c r="AJ279">
        <v>88.043271968115306</v>
      </c>
      <c r="AK279" t="str">
        <f>IF(AND(Table2[[#This Row],[20D EMA]]&gt;Table2[[#This Row],[50D EMA]],Table2[[#This Row],[50D EMA]]&gt;Table2[[#This Row],[200D EMA]]),"Uptrend","Downtrend/NoTrend")</f>
        <v>Uptrend</v>
      </c>
      <c r="AL279">
        <v>-0.04</v>
      </c>
      <c r="AM279" t="s">
        <v>3189</v>
      </c>
      <c r="AN279">
        <v>2.99</v>
      </c>
      <c r="AO279" t="s">
        <v>3188</v>
      </c>
      <c r="AP279">
        <v>5.5941110386099999E-4</v>
      </c>
      <c r="AQ279">
        <f>(Table2[[#This Row],[Sharpe Ratio]]-AVERAGE(Table2[Sharpe Ratio]))/_xlfn.STDEV.P(Table2[Sharpe Ratio])</f>
        <v>-0.70907792619553989</v>
      </c>
      <c r="AR2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-1.3771029890724229</v>
      </c>
      <c r="AS279">
        <f>_xlfn.RANK.AVG(Table2[[#This Row],[1Y Return vs Nifty Z-Score]],Table2[1Y Return vs Nifty Z-Score])</f>
        <v>183</v>
      </c>
      <c r="AT279">
        <f>_xlfn.RANK.AVG(Table2[[#This Row],[6M Return vs Nifty Z-Score]],Table2[6M Return vs Nifty Z-Score])</f>
        <v>200</v>
      </c>
      <c r="AU279">
        <f>_xlfn.RANK.AVG(Table2[[#This Row],[Sharpe Ratio Z-Score]],Table2[Sharpe Ratio Z-Score])</f>
        <v>512</v>
      </c>
      <c r="AV279">
        <f>(Table2[[#This Row],[Rank 1Y]]+Table2[[#This Row],[Rank 6M]]+Table2[[#This Row],[Rank Sharpe]])/3</f>
        <v>298.33333333333331</v>
      </c>
    </row>
    <row r="280" spans="1:48" x14ac:dyDescent="0.3">
      <c r="A280" t="s">
        <v>1280</v>
      </c>
      <c r="B280" t="s">
        <v>1281</v>
      </c>
      <c r="C280" t="s">
        <v>3139</v>
      </c>
      <c r="D280" t="s">
        <v>846</v>
      </c>
      <c r="E280">
        <v>9078.6376048719994</v>
      </c>
      <c r="F280">
        <v>195.1</v>
      </c>
      <c r="G280">
        <v>31.7555822869124</v>
      </c>
      <c r="H280">
        <f>(Table2[[#This Row],[1Y Return vs Nifty]]-AVERAGE(Table2[1Y Return vs Nifty]))/_xlfn.STDEV.P(Table2[1Y Return vs Nifty])</f>
        <v>8.7783472193085965E-2</v>
      </c>
      <c r="I280">
        <v>-10.463384303119399</v>
      </c>
      <c r="J280">
        <f>(Table2[[#This Row],[1M Return vs Nifty]]-AVERAGE(Table2[1M Return vs Nifty]))/_xlfn.STDEV.P(Table2[1M Return vs Nifty])</f>
        <v>-0.97170418883068521</v>
      </c>
      <c r="K280">
        <v>2.6068707264719699</v>
      </c>
      <c r="L280">
        <f>(Table2[[#This Row],[6M Return vs Nifty]]-AVERAGE(Table2[6M Return vs Nifty]))/_xlfn.STDEV.P(Table2[6M Return vs Nifty])</f>
        <v>-0.2236915002331456</v>
      </c>
      <c r="M280">
        <v>-1.2743970248687699</v>
      </c>
      <c r="N280">
        <f>(Table2[[#This Row],[1W Return vs Nifty]]-AVERAGE(Table2[1W Return vs Nifty]))/_xlfn.STDEV.P(Table2[1W Return vs Nifty])</f>
        <v>-0.57943892755968696</v>
      </c>
      <c r="O280">
        <v>203.29</v>
      </c>
      <c r="P280">
        <v>211.742056551388</v>
      </c>
      <c r="Q280">
        <v>194.83502013691199</v>
      </c>
      <c r="R280">
        <v>29.242478285246701</v>
      </c>
      <c r="S280" s="1">
        <f>(Table2[[#This Row],[Close Price]]-Table2[[#This Row],[20D EMA]])/Table2[[#This Row],[20D EMA]]</f>
        <v>-4.028727433715381E-2</v>
      </c>
      <c r="T280" s="1">
        <f>(Table2[[#This Row],[Close Price]]-Table2[[#This Row],[50D EMA]])/Table2[[#This Row],[50D EMA]]</f>
        <v>-7.8595895508123223E-2</v>
      </c>
      <c r="U280" s="1">
        <f>(Table2[[#This Row],[Close Price]]-Table2[[#This Row],[200D EMA]])/Table2[[#This Row],[200D EMA]]</f>
        <v>1.3600217399407871E-3</v>
      </c>
      <c r="V280">
        <v>0.55113990152448999</v>
      </c>
      <c r="W280">
        <v>189.5</v>
      </c>
      <c r="X280">
        <v>199.3</v>
      </c>
      <c r="Y280">
        <v>182.99</v>
      </c>
      <c r="Z280">
        <v>199.3</v>
      </c>
      <c r="AA280">
        <v>182.99</v>
      </c>
      <c r="AB280">
        <v>208.5</v>
      </c>
      <c r="AC280" s="1">
        <f>(Table2[[#This Row],[Close Price]]/Table2[[#This Row],[Day Low]])-1</f>
        <v>2.9551451187335154E-2</v>
      </c>
      <c r="AD280" s="1">
        <f>(Table2[[#This Row],[Day High]]/Table2[[#This Row],[Close Price]])-1</f>
        <v>2.1527421834956595E-2</v>
      </c>
      <c r="AE280" s="1">
        <f>(Table2[[#This Row],[Close Price]]/Table2[[#This Row],[Current Week Low]])-1</f>
        <v>6.6178479698344006E-2</v>
      </c>
      <c r="AF280" s="1">
        <f>(Table2[[#This Row],[Current Week High]]/Table2[[#This Row],[Close Price]])-1</f>
        <v>2.1527421834956595E-2</v>
      </c>
      <c r="AG280" s="1">
        <f>(Table2[[#This Row],[Close Price]]/Table2[[#This Row],[Current Month Low]])-1</f>
        <v>6.6178479698344006E-2</v>
      </c>
      <c r="AH280" s="1">
        <f>(Table2[[#This Row],[Current Month High]]/Table2[[#This Row],[Close Price]])-1</f>
        <v>6.8682726806765793E-2</v>
      </c>
      <c r="AI280">
        <v>35.315222962583199</v>
      </c>
      <c r="AJ280">
        <v>71.818582122413005</v>
      </c>
      <c r="AK280" t="str">
        <f>IF(AND(Table2[[#This Row],[20D EMA]]&gt;Table2[[#This Row],[50D EMA]],Table2[[#This Row],[50D EMA]]&gt;Table2[[#This Row],[200D EMA]]),"Uptrend","Downtrend/NoTrend")</f>
        <v>Downtrend/NoTrend</v>
      </c>
      <c r="AL280">
        <v>-0.21</v>
      </c>
      <c r="AM280" t="s">
        <v>3189</v>
      </c>
      <c r="AN280">
        <v>-4.22</v>
      </c>
      <c r="AO280" t="s">
        <v>3189</v>
      </c>
      <c r="AP280">
        <v>9.8244426918542002E-2</v>
      </c>
      <c r="AQ280">
        <f>(Table2[[#This Row],[Sharpe Ratio]]-AVERAGE(Table2[Sharpe Ratio]))/_xlfn.STDEV.P(Table2[Sharpe Ratio])</f>
        <v>0.4298862065969864</v>
      </c>
      <c r="AR2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0">
        <f>_xlfn.RANK.AVG(Table2[[#This Row],[1Y Return vs Nifty Z-Score]],Table2[1Y Return vs Nifty Z-Score])</f>
        <v>269</v>
      </c>
      <c r="AT280">
        <f>_xlfn.RANK.AVG(Table2[[#This Row],[6M Return vs Nifty Z-Score]],Table2[6M Return vs Nifty Z-Score])</f>
        <v>396</v>
      </c>
      <c r="AU280">
        <f>_xlfn.RANK.AVG(Table2[[#This Row],[Sharpe Ratio Z-Score]],Table2[Sharpe Ratio Z-Score])</f>
        <v>230</v>
      </c>
      <c r="AV280">
        <f>(Table2[[#This Row],[Rank 1Y]]+Table2[[#This Row],[Rank 6M]]+Table2[[#This Row],[Rank Sharpe]])/3</f>
        <v>298.33333333333331</v>
      </c>
    </row>
    <row r="281" spans="1:48" x14ac:dyDescent="0.3">
      <c r="A281" t="s">
        <v>183</v>
      </c>
      <c r="B281" t="s">
        <v>184</v>
      </c>
      <c r="C281" t="s">
        <v>3127</v>
      </c>
      <c r="D281" t="s">
        <v>18</v>
      </c>
      <c r="E281">
        <v>147617.6492292</v>
      </c>
      <c r="F281">
        <v>338.85</v>
      </c>
      <c r="G281">
        <v>70.792051911617307</v>
      </c>
      <c r="H281">
        <f>(Table2[[#This Row],[1Y Return vs Nifty]]-AVERAGE(Table2[1Y Return vs Nifty]))/_xlfn.STDEV.P(Table2[1Y Return vs Nifty])</f>
        <v>0.74369247402806382</v>
      </c>
      <c r="I281">
        <v>-3.4730795773919398</v>
      </c>
      <c r="J281">
        <f>(Table2[[#This Row],[1M Return vs Nifty]]-AVERAGE(Table2[1M Return vs Nifty]))/_xlfn.STDEV.P(Table2[1M Return vs Nifty])</f>
        <v>-0.20740093307359811</v>
      </c>
      <c r="K281">
        <v>5.3669226840535398</v>
      </c>
      <c r="L281">
        <f>(Table2[[#This Row],[6M Return vs Nifty]]-AVERAGE(Table2[6M Return vs Nifty]))/_xlfn.STDEV.P(Table2[6M Return vs Nifty])</f>
        <v>-0.13357174391038773</v>
      </c>
      <c r="M281">
        <v>-1.5893847633914699</v>
      </c>
      <c r="N281">
        <f>(Table2[[#This Row],[1W Return vs Nifty]]-AVERAGE(Table2[1W Return vs Nifty]))/_xlfn.STDEV.P(Table2[1W Return vs Nifty])</f>
        <v>-0.6666097499931698</v>
      </c>
      <c r="O281">
        <v>344.99</v>
      </c>
      <c r="P281">
        <v>340.47757837345102</v>
      </c>
      <c r="Q281">
        <v>302.42029044960401</v>
      </c>
      <c r="R281">
        <v>41.1423035815302</v>
      </c>
      <c r="S281" s="1">
        <f>(Table2[[#This Row],[Close Price]]-Table2[[#This Row],[20D EMA]])/Table2[[#This Row],[20D EMA]]</f>
        <v>-1.7797617322241183E-2</v>
      </c>
      <c r="T281" s="1">
        <f>(Table2[[#This Row],[Close Price]]-Table2[[#This Row],[50D EMA]])/Table2[[#This Row],[50D EMA]]</f>
        <v>-4.7802806317712963E-3</v>
      </c>
      <c r="U281" s="1">
        <f>(Table2[[#This Row],[Close Price]]-Table2[[#This Row],[200D EMA]])/Table2[[#This Row],[200D EMA]]</f>
        <v>0.12046053357146266</v>
      </c>
      <c r="V281">
        <v>1.0432273654080699</v>
      </c>
      <c r="W281">
        <v>337.75</v>
      </c>
      <c r="X281">
        <v>350</v>
      </c>
      <c r="Y281">
        <v>328.25</v>
      </c>
      <c r="Z281">
        <v>350</v>
      </c>
      <c r="AA281">
        <v>328.25</v>
      </c>
      <c r="AB281">
        <v>373.35</v>
      </c>
      <c r="AC281" s="1">
        <f>(Table2[[#This Row],[Close Price]]/Table2[[#This Row],[Day Low]])-1</f>
        <v>3.2568467801628032E-3</v>
      </c>
      <c r="AD281" s="1">
        <f>(Table2[[#This Row],[Day High]]/Table2[[#This Row],[Close Price]])-1</f>
        <v>3.2905415375534819E-2</v>
      </c>
      <c r="AE281" s="1">
        <f>(Table2[[#This Row],[Close Price]]/Table2[[#This Row],[Current Week Low]])-1</f>
        <v>3.2292460015232338E-2</v>
      </c>
      <c r="AF281" s="1">
        <f>(Table2[[#This Row],[Current Week High]]/Table2[[#This Row],[Close Price]])-1</f>
        <v>3.2905415375534819E-2</v>
      </c>
      <c r="AG281" s="1">
        <f>(Table2[[#This Row],[Close Price]]/Table2[[#This Row],[Current Month Low]])-1</f>
        <v>3.2292460015232338E-2</v>
      </c>
      <c r="AH281" s="1">
        <f>(Table2[[#This Row],[Current Month High]]/Table2[[#This Row],[Close Price]])-1</f>
        <v>0.10181496237273135</v>
      </c>
      <c r="AI281">
        <v>10.963553194628799</v>
      </c>
      <c r="AJ281">
        <v>104.465228541258</v>
      </c>
      <c r="AK281" t="str">
        <f>IF(AND(Table2[[#This Row],[20D EMA]]&gt;Table2[[#This Row],[50D EMA]],Table2[[#This Row],[50D EMA]]&gt;Table2[[#This Row],[200D EMA]]),"Uptrend","Downtrend/NoTrend")</f>
        <v>Uptrend</v>
      </c>
      <c r="AL281">
        <v>0.11</v>
      </c>
      <c r="AM281" t="s">
        <v>3188</v>
      </c>
      <c r="AN281">
        <v>2.31</v>
      </c>
      <c r="AO281" t="s">
        <v>3188</v>
      </c>
      <c r="AP281">
        <v>3.6150254290827001E-2</v>
      </c>
      <c r="AQ281">
        <f>(Table2[[#This Row],[Sharpe Ratio]]-AVERAGE(Table2[Sharpe Ratio]))/_xlfn.STDEV.P(Table2[Sharpe Ratio])</f>
        <v>-0.29410441661757147</v>
      </c>
      <c r="AR2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-0.55799436956666326</v>
      </c>
      <c r="AS281">
        <f>_xlfn.RANK.AVG(Table2[[#This Row],[1Y Return vs Nifty Z-Score]],Table2[1Y Return vs Nifty Z-Score])</f>
        <v>130</v>
      </c>
      <c r="AT281">
        <f>_xlfn.RANK.AVG(Table2[[#This Row],[6M Return vs Nifty Z-Score]],Table2[6M Return vs Nifty Z-Score])</f>
        <v>358</v>
      </c>
      <c r="AU281">
        <f>_xlfn.RANK.AVG(Table2[[#This Row],[Sharpe Ratio Z-Score]],Table2[Sharpe Ratio Z-Score])</f>
        <v>414</v>
      </c>
      <c r="AV281">
        <f>(Table2[[#This Row],[Rank 1Y]]+Table2[[#This Row],[Rank 6M]]+Table2[[#This Row],[Rank Sharpe]])/3</f>
        <v>300.66666666666669</v>
      </c>
    </row>
    <row r="282" spans="1:48" x14ac:dyDescent="0.3">
      <c r="A282" t="s">
        <v>764</v>
      </c>
      <c r="B282" t="s">
        <v>765</v>
      </c>
      <c r="C282" t="s">
        <v>3128</v>
      </c>
      <c r="D282" t="s">
        <v>766</v>
      </c>
      <c r="E282">
        <v>21512.765137900002</v>
      </c>
      <c r="F282">
        <v>1609.1</v>
      </c>
      <c r="G282">
        <v>22.774520625438299</v>
      </c>
      <c r="H282">
        <f>(Table2[[#This Row],[1Y Return vs Nifty]]-AVERAGE(Table2[1Y Return vs Nifty]))/_xlfn.STDEV.P(Table2[1Y Return vs Nifty])</f>
        <v>-6.3120522108381219E-2</v>
      </c>
      <c r="I282">
        <v>-5.43795735154717</v>
      </c>
      <c r="J282">
        <f>(Table2[[#This Row],[1M Return vs Nifty]]-AVERAGE(Table2[1M Return vs Nifty]))/_xlfn.STDEV.P(Table2[1M Return vs Nifty])</f>
        <v>-0.42223598517431998</v>
      </c>
      <c r="K282">
        <v>38.701237937602997</v>
      </c>
      <c r="L282">
        <f>(Table2[[#This Row],[6M Return vs Nifty]]-AVERAGE(Table2[6M Return vs Nifty]))/_xlfn.STDEV.P(Table2[6M Return vs Nifty])</f>
        <v>0.95484268234125502</v>
      </c>
      <c r="M282">
        <v>0.88235923851484699</v>
      </c>
      <c r="N282">
        <f>(Table2[[#This Row],[1W Return vs Nifty]]-AVERAGE(Table2[1W Return vs Nifty]))/_xlfn.STDEV.P(Table2[1W Return vs Nifty])</f>
        <v>1.7429439918580113E-2</v>
      </c>
      <c r="O282">
        <v>1567.38</v>
      </c>
      <c r="P282">
        <v>1537.7957380657199</v>
      </c>
      <c r="Q282">
        <v>1337.76457342506</v>
      </c>
      <c r="R282">
        <v>34.4749881599612</v>
      </c>
      <c r="S282" s="1">
        <f>(Table2[[#This Row],[Close Price]]-Table2[[#This Row],[20D EMA]])/Table2[[#This Row],[20D EMA]]</f>
        <v>2.6617667700238486E-2</v>
      </c>
      <c r="T282" s="1">
        <f>(Table2[[#This Row],[Close Price]]-Table2[[#This Row],[50D EMA]])/Table2[[#This Row],[50D EMA]]</f>
        <v>4.6367836877977311E-2</v>
      </c>
      <c r="U282" s="1">
        <f>(Table2[[#This Row],[Close Price]]-Table2[[#This Row],[200D EMA]])/Table2[[#This Row],[200D EMA]]</f>
        <v>0.20282748696225644</v>
      </c>
      <c r="V282">
        <v>0.457088588296931</v>
      </c>
      <c r="W282">
        <v>1516.65</v>
      </c>
      <c r="X282">
        <v>1618</v>
      </c>
      <c r="Y282">
        <v>1470.05</v>
      </c>
      <c r="Z282">
        <v>1618</v>
      </c>
      <c r="AA282">
        <v>1470.05</v>
      </c>
      <c r="AB282">
        <v>1632</v>
      </c>
      <c r="AC282" s="1">
        <f>(Table2[[#This Row],[Close Price]]/Table2[[#This Row],[Day Low]])-1</f>
        <v>6.0956713810041752E-2</v>
      </c>
      <c r="AD282" s="1">
        <f>(Table2[[#This Row],[Day High]]/Table2[[#This Row],[Close Price]])-1</f>
        <v>5.5310421975016677E-3</v>
      </c>
      <c r="AE282" s="1">
        <f>(Table2[[#This Row],[Close Price]]/Table2[[#This Row],[Current Week Low]])-1</f>
        <v>9.4588619434712973E-2</v>
      </c>
      <c r="AF282" s="1">
        <f>(Table2[[#This Row],[Current Week High]]/Table2[[#This Row],[Close Price]])-1</f>
        <v>5.5310421975016677E-3</v>
      </c>
      <c r="AG282" s="1">
        <f>(Table2[[#This Row],[Close Price]]/Table2[[#This Row],[Current Month Low]])-1</f>
        <v>9.4588619434712973E-2</v>
      </c>
      <c r="AH282" s="1">
        <f>(Table2[[#This Row],[Current Month High]]/Table2[[#This Row],[Close Price]])-1</f>
        <v>1.4231558013796608E-2</v>
      </c>
      <c r="AI282">
        <v>6.5813187496115804</v>
      </c>
      <c r="AJ282">
        <v>62.839649850731099</v>
      </c>
      <c r="AK282" t="str">
        <f>IF(AND(Table2[[#This Row],[20D EMA]]&gt;Table2[[#This Row],[50D EMA]],Table2[[#This Row],[50D EMA]]&gt;Table2[[#This Row],[200D EMA]]),"Uptrend","Downtrend/NoTrend")</f>
        <v>Uptrend</v>
      </c>
      <c r="AL282">
        <v>0.09</v>
      </c>
      <c r="AM282" t="s">
        <v>3188</v>
      </c>
      <c r="AN282">
        <v>3.59</v>
      </c>
      <c r="AO282" t="s">
        <v>3188</v>
      </c>
      <c r="AP282">
        <v>1.0396463582334E-2</v>
      </c>
      <c r="AQ282">
        <f>(Table2[[#This Row],[Sharpe Ratio]]-AVERAGE(Table2[Sharpe Ratio]))/_xlfn.STDEV.P(Table2[Sharpe Ratio])</f>
        <v>-0.59438223973904325</v>
      </c>
      <c r="AR2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-0.10746662476190941</v>
      </c>
      <c r="AS282">
        <f>_xlfn.RANK.AVG(Table2[[#This Row],[1Y Return vs Nifty Z-Score]],Table2[1Y Return vs Nifty Z-Score])</f>
        <v>322</v>
      </c>
      <c r="AT282">
        <f>_xlfn.RANK.AVG(Table2[[#This Row],[6M Return vs Nifty Z-Score]],Table2[6M Return vs Nifty Z-Score])</f>
        <v>100</v>
      </c>
      <c r="AU282">
        <f>_xlfn.RANK.AVG(Table2[[#This Row],[Sharpe Ratio Z-Score]],Table2[Sharpe Ratio Z-Score])</f>
        <v>481</v>
      </c>
      <c r="AV282">
        <f>(Table2[[#This Row],[Rank 1Y]]+Table2[[#This Row],[Rank 6M]]+Table2[[#This Row],[Rank Sharpe]])/3</f>
        <v>301</v>
      </c>
    </row>
    <row r="283" spans="1:48" x14ac:dyDescent="0.3">
      <c r="A283" t="s">
        <v>837</v>
      </c>
      <c r="B283" t="s">
        <v>838</v>
      </c>
      <c r="C283" t="s">
        <v>3138</v>
      </c>
      <c r="D283" t="s">
        <v>839</v>
      </c>
      <c r="E283">
        <v>19256.843908250001</v>
      </c>
      <c r="F283">
        <v>877</v>
      </c>
      <c r="G283">
        <v>9.0426081516188201</v>
      </c>
      <c r="H283">
        <f>(Table2[[#This Row],[1Y Return vs Nifty]]-AVERAGE(Table2[1Y Return vs Nifty]))/_xlfn.STDEV.P(Table2[1Y Return vs Nifty])</f>
        <v>-0.29385053152214374</v>
      </c>
      <c r="I283">
        <v>7.5823337467626803</v>
      </c>
      <c r="J283">
        <f>(Table2[[#This Row],[1M Return vs Nifty]]-AVERAGE(Table2[1M Return vs Nifty]))/_xlfn.STDEV.P(Table2[1M Return vs Nifty])</f>
        <v>1.0013716067404403</v>
      </c>
      <c r="K283">
        <v>25.019049222405201</v>
      </c>
      <c r="L283">
        <f>(Table2[[#This Row],[6M Return vs Nifty]]-AVERAGE(Table2[6M Return vs Nifty]))/_xlfn.STDEV.P(Table2[6M Return vs Nifty])</f>
        <v>0.50809909492849092</v>
      </c>
      <c r="M283">
        <v>0.66711648777597399</v>
      </c>
      <c r="N283">
        <f>(Table2[[#This Row],[1W Return vs Nifty]]-AVERAGE(Table2[1W Return vs Nifty]))/_xlfn.STDEV.P(Table2[1W Return vs Nifty])</f>
        <v>-4.2137601302615013E-2</v>
      </c>
      <c r="O283">
        <v>860.24</v>
      </c>
      <c r="P283">
        <v>813.33962823434103</v>
      </c>
      <c r="Q283">
        <v>729.94465610776501</v>
      </c>
      <c r="R283">
        <v>47.786076489182499</v>
      </c>
      <c r="S283" s="1">
        <f>(Table2[[#This Row],[Close Price]]-Table2[[#This Row],[20D EMA]])/Table2[[#This Row],[20D EMA]]</f>
        <v>1.9482934994885136E-2</v>
      </c>
      <c r="T283" s="1">
        <f>(Table2[[#This Row],[Close Price]]-Table2[[#This Row],[50D EMA]])/Table2[[#This Row],[50D EMA]]</f>
        <v>7.8270343108521226E-2</v>
      </c>
      <c r="U283" s="1">
        <f>(Table2[[#This Row],[Close Price]]-Table2[[#This Row],[200D EMA]])/Table2[[#This Row],[200D EMA]]</f>
        <v>0.20146095003471681</v>
      </c>
      <c r="V283">
        <v>0.50881521417579201</v>
      </c>
      <c r="W283">
        <v>865.1</v>
      </c>
      <c r="X283">
        <v>882.9</v>
      </c>
      <c r="Y283">
        <v>830.55</v>
      </c>
      <c r="Z283">
        <v>882.9</v>
      </c>
      <c r="AA283">
        <v>830.55</v>
      </c>
      <c r="AB283">
        <v>903</v>
      </c>
      <c r="AC283" s="1">
        <f>(Table2[[#This Row],[Close Price]]/Table2[[#This Row],[Day Low]])-1</f>
        <v>1.3755635186683657E-2</v>
      </c>
      <c r="AD283" s="1">
        <f>(Table2[[#This Row],[Day High]]/Table2[[#This Row],[Close Price]])-1</f>
        <v>6.7274800456100792E-3</v>
      </c>
      <c r="AE283" s="1">
        <f>(Table2[[#This Row],[Close Price]]/Table2[[#This Row],[Current Week Low]])-1</f>
        <v>5.5926795496960002E-2</v>
      </c>
      <c r="AF283" s="1">
        <f>(Table2[[#This Row],[Current Week High]]/Table2[[#This Row],[Close Price]])-1</f>
        <v>6.7274800456100792E-3</v>
      </c>
      <c r="AG283" s="1">
        <f>(Table2[[#This Row],[Close Price]]/Table2[[#This Row],[Current Month Low]])-1</f>
        <v>5.5926795496960002E-2</v>
      </c>
      <c r="AH283" s="1">
        <f>(Table2[[#This Row],[Current Month High]]/Table2[[#This Row],[Close Price]])-1</f>
        <v>2.9646522234891615E-2</v>
      </c>
      <c r="AI283">
        <v>6.6134549600912198</v>
      </c>
      <c r="AJ283">
        <v>47.643097643097597</v>
      </c>
      <c r="AK283" t="str">
        <f>IF(AND(Table2[[#This Row],[20D EMA]]&gt;Table2[[#This Row],[50D EMA]],Table2[[#This Row],[50D EMA]]&gt;Table2[[#This Row],[200D EMA]]),"Uptrend","Downtrend/NoTrend")</f>
        <v>Uptrend</v>
      </c>
      <c r="AL283">
        <v>0.28000000000000003</v>
      </c>
      <c r="AM283" t="s">
        <v>3188</v>
      </c>
      <c r="AN283">
        <v>-2.08</v>
      </c>
      <c r="AO283" t="s">
        <v>3189</v>
      </c>
      <c r="AP283">
        <v>6.3071845302381996E-2</v>
      </c>
      <c r="AQ283">
        <f>(Table2[[#This Row],[Sharpe Ratio]]-AVERAGE(Table2[Sharpe Ratio]))/_xlfn.STDEV.P(Table2[Sharpe Ratio])</f>
        <v>1.978944217077434E-2</v>
      </c>
      <c r="AR2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1.1932720110149466</v>
      </c>
      <c r="AS283">
        <f>_xlfn.RANK.AVG(Table2[[#This Row],[1Y Return vs Nifty Z-Score]],Table2[1Y Return vs Nifty Z-Score])</f>
        <v>391</v>
      </c>
      <c r="AT283">
        <f>_xlfn.RANK.AVG(Table2[[#This Row],[6M Return vs Nifty Z-Score]],Table2[6M Return vs Nifty Z-Score])</f>
        <v>172</v>
      </c>
      <c r="AU283">
        <f>_xlfn.RANK.AVG(Table2[[#This Row],[Sharpe Ratio Z-Score]],Table2[Sharpe Ratio Z-Score])</f>
        <v>340</v>
      </c>
      <c r="AV283">
        <f>(Table2[[#This Row],[Rank 1Y]]+Table2[[#This Row],[Rank 6M]]+Table2[[#This Row],[Rank Sharpe]])/3</f>
        <v>301</v>
      </c>
    </row>
    <row r="284" spans="1:48" x14ac:dyDescent="0.3">
      <c r="A284" t="s">
        <v>1124</v>
      </c>
      <c r="B284" t="s">
        <v>1125</v>
      </c>
      <c r="C284" t="s">
        <v>3140</v>
      </c>
      <c r="D284" t="s">
        <v>436</v>
      </c>
      <c r="E284">
        <v>11377.14081925</v>
      </c>
      <c r="F284">
        <v>240.6</v>
      </c>
      <c r="G284">
        <v>38.704489235819302</v>
      </c>
      <c r="H284">
        <f>(Table2[[#This Row],[1Y Return vs Nifty]]-AVERAGE(Table2[1Y Return vs Nifty]))/_xlfn.STDEV.P(Table2[1Y Return vs Nifty])</f>
        <v>0.20454225352041056</v>
      </c>
      <c r="I284">
        <v>-6.0111247379805803</v>
      </c>
      <c r="J284">
        <f>(Table2[[#This Row],[1M Return vs Nifty]]-AVERAGE(Table2[1M Return vs Nifty]))/_xlfn.STDEV.P(Table2[1M Return vs Nifty])</f>
        <v>-0.48490474093435548</v>
      </c>
      <c r="K284">
        <v>0.493604217077319</v>
      </c>
      <c r="L284">
        <f>(Table2[[#This Row],[6M Return vs Nifty]]-AVERAGE(Table2[6M Return vs Nifty]))/_xlfn.STDEV.P(Table2[6M Return vs Nifty])</f>
        <v>-0.29269276028136793</v>
      </c>
      <c r="M284">
        <v>-1.3665911875276999</v>
      </c>
      <c r="N284">
        <f>(Table2[[#This Row],[1W Return vs Nifty]]-AVERAGE(Table2[1W Return vs Nifty]))/_xlfn.STDEV.P(Table2[1W Return vs Nifty])</f>
        <v>-0.6049530666821723</v>
      </c>
      <c r="O284">
        <v>253.31</v>
      </c>
      <c r="P284">
        <v>259.50306627448299</v>
      </c>
      <c r="Q284">
        <v>233.557441671052</v>
      </c>
      <c r="R284">
        <v>30.897688140004899</v>
      </c>
      <c r="S284" s="1">
        <f>(Table2[[#This Row],[Close Price]]-Table2[[#This Row],[20D EMA]])/Table2[[#This Row],[20D EMA]]</f>
        <v>-5.0175674075243801E-2</v>
      </c>
      <c r="T284" s="1">
        <f>(Table2[[#This Row],[Close Price]]-Table2[[#This Row],[50D EMA]])/Table2[[#This Row],[50D EMA]]</f>
        <v>-7.2843325305793266E-2</v>
      </c>
      <c r="U284" s="1">
        <f>(Table2[[#This Row],[Close Price]]-Table2[[#This Row],[200D EMA]])/Table2[[#This Row],[200D EMA]]</f>
        <v>3.015343154369237E-2</v>
      </c>
      <c r="V284">
        <v>0.23619663578998601</v>
      </c>
      <c r="W284">
        <v>240</v>
      </c>
      <c r="X284">
        <v>246</v>
      </c>
      <c r="Y284">
        <v>230.45</v>
      </c>
      <c r="Z284">
        <v>247.7</v>
      </c>
      <c r="AA284">
        <v>230.45</v>
      </c>
      <c r="AB284">
        <v>262.8</v>
      </c>
      <c r="AC284" s="1">
        <f>(Table2[[#This Row],[Close Price]]/Table2[[#This Row],[Day Low]])-1</f>
        <v>2.4999999999999467E-3</v>
      </c>
      <c r="AD284" s="1">
        <f>(Table2[[#This Row],[Day High]]/Table2[[#This Row],[Close Price]])-1</f>
        <v>2.244389027431426E-2</v>
      </c>
      <c r="AE284" s="1">
        <f>(Table2[[#This Row],[Close Price]]/Table2[[#This Row],[Current Week Low]])-1</f>
        <v>4.4044261228032067E-2</v>
      </c>
      <c r="AF284" s="1">
        <f>(Table2[[#This Row],[Current Week High]]/Table2[[#This Row],[Close Price]])-1</f>
        <v>2.9509559434746535E-2</v>
      </c>
      <c r="AG284" s="1">
        <f>(Table2[[#This Row],[Close Price]]/Table2[[#This Row],[Current Month Low]])-1</f>
        <v>4.4044261228032067E-2</v>
      </c>
      <c r="AH284" s="1">
        <f>(Table2[[#This Row],[Current Month High]]/Table2[[#This Row],[Close Price]])-1</f>
        <v>9.2269326683291908E-2</v>
      </c>
      <c r="AI284">
        <v>59.684123025768898</v>
      </c>
      <c r="AJ284">
        <v>87.237354085603101</v>
      </c>
      <c r="AK284" t="str">
        <f>IF(AND(Table2[[#This Row],[20D EMA]]&gt;Table2[[#This Row],[50D EMA]],Table2[[#This Row],[50D EMA]]&gt;Table2[[#This Row],[200D EMA]]),"Uptrend","Downtrend/NoTrend")</f>
        <v>Downtrend/NoTrend</v>
      </c>
      <c r="AL284">
        <v>-0.24</v>
      </c>
      <c r="AM284" t="s">
        <v>3189</v>
      </c>
      <c r="AN284">
        <v>-6.78</v>
      </c>
      <c r="AO284" t="s">
        <v>3189</v>
      </c>
      <c r="AP284">
        <v>9.3138624408991996E-2</v>
      </c>
      <c r="AQ284">
        <f>(Table2[[#This Row],[Sharpe Ratio]]-AVERAGE(Table2[Sharpe Ratio]))/_xlfn.STDEV.P(Table2[Sharpe Ratio])</f>
        <v>0.37035480478473892</v>
      </c>
      <c r="AR2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4">
        <f>_xlfn.RANK.AVG(Table2[[#This Row],[1Y Return vs Nifty Z-Score]],Table2[1Y Return vs Nifty Z-Score])</f>
        <v>241</v>
      </c>
      <c r="AT284">
        <f>_xlfn.RANK.AVG(Table2[[#This Row],[6M Return vs Nifty Z-Score]],Table2[6M Return vs Nifty Z-Score])</f>
        <v>415</v>
      </c>
      <c r="AU284">
        <f>_xlfn.RANK.AVG(Table2[[#This Row],[Sharpe Ratio Z-Score]],Table2[Sharpe Ratio Z-Score])</f>
        <v>247</v>
      </c>
      <c r="AV284">
        <f>(Table2[[#This Row],[Rank 1Y]]+Table2[[#This Row],[Rank 6M]]+Table2[[#This Row],[Rank Sharpe]])/3</f>
        <v>301</v>
      </c>
    </row>
    <row r="285" spans="1:48" x14ac:dyDescent="0.3">
      <c r="A285" t="s">
        <v>801</v>
      </c>
      <c r="B285" t="s">
        <v>802</v>
      </c>
      <c r="C285" t="s">
        <v>3132</v>
      </c>
      <c r="D285" t="s">
        <v>48</v>
      </c>
      <c r="E285">
        <v>20443.04947256</v>
      </c>
      <c r="F285">
        <v>222.69</v>
      </c>
      <c r="G285">
        <v>39.530599249288301</v>
      </c>
      <c r="H285">
        <f>(Table2[[#This Row],[1Y Return vs Nifty]]-AVERAGE(Table2[1Y Return vs Nifty]))/_xlfn.STDEV.P(Table2[1Y Return vs Nifty])</f>
        <v>0.21842293995413994</v>
      </c>
      <c r="I285">
        <v>-10.141444583577901</v>
      </c>
      <c r="J285">
        <f>(Table2[[#This Row],[1M Return vs Nifty]]-AVERAGE(Table2[1M Return vs Nifty]))/_xlfn.STDEV.P(Table2[1M Return vs Nifty])</f>
        <v>-0.93650406731130698</v>
      </c>
      <c r="K285">
        <v>-13.530205118425499</v>
      </c>
      <c r="L285">
        <f>(Table2[[#This Row],[6M Return vs Nifty]]-AVERAGE(Table2[6M Return vs Nifty]))/_xlfn.STDEV.P(Table2[6M Return vs Nifty])</f>
        <v>-0.75059076345509268</v>
      </c>
      <c r="M285">
        <v>2.0902599323668798</v>
      </c>
      <c r="N285">
        <f>(Table2[[#This Row],[1W Return vs Nifty]]-AVERAGE(Table2[1W Return vs Nifty]))/_xlfn.STDEV.P(Table2[1W Return vs Nifty])</f>
        <v>0.35170815627397284</v>
      </c>
      <c r="O285">
        <v>228.48</v>
      </c>
      <c r="P285">
        <v>244.90207835406301</v>
      </c>
      <c r="Q285">
        <v>233.02133393614099</v>
      </c>
      <c r="R285">
        <v>23.865376561983201</v>
      </c>
      <c r="S285" s="1">
        <f>(Table2[[#This Row],[Close Price]]-Table2[[#This Row],[20D EMA]])/Table2[[#This Row],[20D EMA]]</f>
        <v>-2.5341386554621814E-2</v>
      </c>
      <c r="T285" s="1">
        <f>(Table2[[#This Row],[Close Price]]-Table2[[#This Row],[50D EMA]])/Table2[[#This Row],[50D EMA]]</f>
        <v>-9.0697794413774943E-2</v>
      </c>
      <c r="U285" s="1">
        <f>(Table2[[#This Row],[Close Price]]-Table2[[#This Row],[200D EMA]])/Table2[[#This Row],[200D EMA]]</f>
        <v>-4.4336429466034527E-2</v>
      </c>
      <c r="V285">
        <v>0.40968842464840999</v>
      </c>
      <c r="W285">
        <v>220.6</v>
      </c>
      <c r="X285">
        <v>226.27</v>
      </c>
      <c r="Y285">
        <v>202.89</v>
      </c>
      <c r="Z285">
        <v>226.27</v>
      </c>
      <c r="AA285">
        <v>202.89</v>
      </c>
      <c r="AB285">
        <v>228.8</v>
      </c>
      <c r="AC285" s="1">
        <f>(Table2[[#This Row],[Close Price]]/Table2[[#This Row],[Day Low]])-1</f>
        <v>9.4741613780597866E-3</v>
      </c>
      <c r="AD285" s="1">
        <f>(Table2[[#This Row],[Day High]]/Table2[[#This Row],[Close Price]])-1</f>
        <v>1.6076159683865443E-2</v>
      </c>
      <c r="AE285" s="1">
        <f>(Table2[[#This Row],[Close Price]]/Table2[[#This Row],[Current Week Low]])-1</f>
        <v>9.7589826999852303E-2</v>
      </c>
      <c r="AF285" s="1">
        <f>(Table2[[#This Row],[Current Week High]]/Table2[[#This Row],[Close Price]])-1</f>
        <v>1.6076159683865443E-2</v>
      </c>
      <c r="AG285" s="1">
        <f>(Table2[[#This Row],[Close Price]]/Table2[[#This Row],[Current Month Low]])-1</f>
        <v>9.7589826999852303E-2</v>
      </c>
      <c r="AH285" s="1">
        <f>(Table2[[#This Row],[Current Month High]]/Table2[[#This Row],[Close Price]])-1</f>
        <v>2.7437244600116761E-2</v>
      </c>
      <c r="AI285">
        <v>57.887646504108801</v>
      </c>
      <c r="AJ285">
        <v>75.001964636542198</v>
      </c>
      <c r="AK285" t="str">
        <f>IF(AND(Table2[[#This Row],[20D EMA]]&gt;Table2[[#This Row],[50D EMA]],Table2[[#This Row],[50D EMA]]&gt;Table2[[#This Row],[200D EMA]]),"Uptrend","Downtrend/NoTrend")</f>
        <v>Downtrend/NoTrend</v>
      </c>
      <c r="AL285">
        <v>-0.3</v>
      </c>
      <c r="AM285" t="s">
        <v>3189</v>
      </c>
      <c r="AN285">
        <v>-4.26</v>
      </c>
      <c r="AO285" t="s">
        <v>3189</v>
      </c>
      <c r="AP285">
        <v>0.15403631583112101</v>
      </c>
      <c r="AQ285">
        <f>(Table2[[#This Row],[Sharpe Ratio]]-AVERAGE(Table2[Sharpe Ratio]))/_xlfn.STDEV.P(Table2[Sharpe Ratio])</f>
        <v>1.0803949856785617</v>
      </c>
      <c r="AR2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5">
        <f>_xlfn.RANK.AVG(Table2[[#This Row],[1Y Return vs Nifty Z-Score]],Table2[1Y Return vs Nifty Z-Score])</f>
        <v>236</v>
      </c>
      <c r="AT285">
        <f>_xlfn.RANK.AVG(Table2[[#This Row],[6M Return vs Nifty Z-Score]],Table2[6M Return vs Nifty Z-Score])</f>
        <v>571</v>
      </c>
      <c r="AU285">
        <f>_xlfn.RANK.AVG(Table2[[#This Row],[Sharpe Ratio Z-Score]],Table2[Sharpe Ratio Z-Score])</f>
        <v>101</v>
      </c>
      <c r="AV285">
        <f>(Table2[[#This Row],[Rank 1Y]]+Table2[[#This Row],[Rank 6M]]+Table2[[#This Row],[Rank Sharpe]])/3</f>
        <v>302.66666666666669</v>
      </c>
    </row>
    <row r="286" spans="1:48" x14ac:dyDescent="0.3">
      <c r="A286" t="s">
        <v>373</v>
      </c>
      <c r="B286" t="s">
        <v>374</v>
      </c>
      <c r="C286" t="s">
        <v>3141</v>
      </c>
      <c r="D286" t="s">
        <v>375</v>
      </c>
      <c r="E286">
        <v>67117.187301900005</v>
      </c>
      <c r="F286">
        <v>5448.7</v>
      </c>
      <c r="G286">
        <v>7.7853628209055197</v>
      </c>
      <c r="H286">
        <f>(Table2[[#This Row],[1Y Return vs Nifty]]-AVERAGE(Table2[1Y Return vs Nifty]))/_xlfn.STDEV.P(Table2[1Y Return vs Nifty])</f>
        <v>-0.31497535499767548</v>
      </c>
      <c r="I286">
        <v>1.3125053976038299</v>
      </c>
      <c r="J286">
        <f>(Table2[[#This Row],[1M Return vs Nifty]]-AVERAGE(Table2[1M Return vs Nifty]))/_xlfn.STDEV.P(Table2[1M Return vs Nifty])</f>
        <v>0.3158435205808634</v>
      </c>
      <c r="K286">
        <v>19.903936548209199</v>
      </c>
      <c r="L286">
        <f>(Table2[[#This Row],[6M Return vs Nifty]]-AVERAGE(Table2[6M Return vs Nifty]))/_xlfn.STDEV.P(Table2[6M Return vs Nifty])</f>
        <v>0.34108314202378159</v>
      </c>
      <c r="M286">
        <v>4.0375791762699897</v>
      </c>
      <c r="N286">
        <f>(Table2[[#This Row],[1W Return vs Nifty]]-AVERAGE(Table2[1W Return vs Nifty]))/_xlfn.STDEV.P(Table2[1W Return vs Nifty])</f>
        <v>0.89061618116316654</v>
      </c>
      <c r="O286">
        <v>5355.94</v>
      </c>
      <c r="P286">
        <v>5370.0054640297403</v>
      </c>
      <c r="Q286">
        <v>4976.5469500453501</v>
      </c>
      <c r="R286">
        <v>46.962562420738799</v>
      </c>
      <c r="S286" s="1">
        <f>(Table2[[#This Row],[Close Price]]-Table2[[#This Row],[20D EMA]])/Table2[[#This Row],[20D EMA]]</f>
        <v>1.7319088712719005E-2</v>
      </c>
      <c r="T286" s="1">
        <f>(Table2[[#This Row],[Close Price]]-Table2[[#This Row],[50D EMA]])/Table2[[#This Row],[50D EMA]]</f>
        <v>1.4654461061051848E-2</v>
      </c>
      <c r="U286" s="1">
        <f>(Table2[[#This Row],[Close Price]]-Table2[[#This Row],[200D EMA]])/Table2[[#This Row],[200D EMA]]</f>
        <v>9.4875634590435673E-2</v>
      </c>
      <c r="V286">
        <v>0.94218758070539399</v>
      </c>
      <c r="W286">
        <v>5403.9</v>
      </c>
      <c r="X286">
        <v>5580</v>
      </c>
      <c r="Y286">
        <v>5230.05</v>
      </c>
      <c r="Z286">
        <v>5580</v>
      </c>
      <c r="AA286">
        <v>5121.5</v>
      </c>
      <c r="AB286">
        <v>5580</v>
      </c>
      <c r="AC286" s="1">
        <f>(Table2[[#This Row],[Close Price]]/Table2[[#This Row],[Day Low]])-1</f>
        <v>8.2903088510151157E-3</v>
      </c>
      <c r="AD286" s="1">
        <f>(Table2[[#This Row],[Day High]]/Table2[[#This Row],[Close Price]])-1</f>
        <v>2.4097491144676741E-2</v>
      </c>
      <c r="AE286" s="1">
        <f>(Table2[[#This Row],[Close Price]]/Table2[[#This Row],[Current Week Low]])-1</f>
        <v>4.1806483685624451E-2</v>
      </c>
      <c r="AF286" s="1">
        <f>(Table2[[#This Row],[Current Week High]]/Table2[[#This Row],[Close Price]])-1</f>
        <v>2.4097491144676741E-2</v>
      </c>
      <c r="AG286" s="1">
        <f>(Table2[[#This Row],[Close Price]]/Table2[[#This Row],[Current Month Low]])-1</f>
        <v>6.3887532949331138E-2</v>
      </c>
      <c r="AH286" s="1">
        <f>(Table2[[#This Row],[Current Month High]]/Table2[[#This Row],[Close Price]])-1</f>
        <v>2.4097491144676741E-2</v>
      </c>
      <c r="AI286">
        <v>18.560390551874701</v>
      </c>
      <c r="AJ286">
        <v>51.310747014718103</v>
      </c>
      <c r="AK286" t="str">
        <f>IF(AND(Table2[[#This Row],[20D EMA]]&gt;Table2[[#This Row],[50D EMA]],Table2[[#This Row],[50D EMA]]&gt;Table2[[#This Row],[200D EMA]]),"Uptrend","Downtrend/NoTrend")</f>
        <v>Downtrend/NoTrend</v>
      </c>
      <c r="AL286">
        <v>-0.12</v>
      </c>
      <c r="AM286" t="s">
        <v>3189</v>
      </c>
      <c r="AN286">
        <v>-1.53</v>
      </c>
      <c r="AO286" t="s">
        <v>3189</v>
      </c>
      <c r="AP286">
        <v>7.7220550564866999E-2</v>
      </c>
      <c r="AQ286">
        <f>(Table2[[#This Row],[Sharpe Ratio]]-AVERAGE(Table2[Sharpe Ratio]))/_xlfn.STDEV.P(Table2[Sharpe Ratio])</f>
        <v>0.18475709544929686</v>
      </c>
      <c r="AR2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6">
        <f>_xlfn.RANK.AVG(Table2[[#This Row],[1Y Return vs Nifty Z-Score]],Table2[1Y Return vs Nifty Z-Score])</f>
        <v>402</v>
      </c>
      <c r="AT286">
        <f>_xlfn.RANK.AVG(Table2[[#This Row],[6M Return vs Nifty Z-Score]],Table2[6M Return vs Nifty Z-Score])</f>
        <v>218</v>
      </c>
      <c r="AU286">
        <f>_xlfn.RANK.AVG(Table2[[#This Row],[Sharpe Ratio Z-Score]],Table2[Sharpe Ratio Z-Score])</f>
        <v>291</v>
      </c>
      <c r="AV286">
        <f>(Table2[[#This Row],[Rank 1Y]]+Table2[[#This Row],[Rank 6M]]+Table2[[#This Row],[Rank Sharpe]])/3</f>
        <v>303.66666666666669</v>
      </c>
    </row>
    <row r="287" spans="1:48" x14ac:dyDescent="0.3">
      <c r="A287" t="s">
        <v>1099</v>
      </c>
      <c r="B287" t="s">
        <v>1100</v>
      </c>
      <c r="C287" t="s">
        <v>3134</v>
      </c>
      <c r="D287" t="s">
        <v>224</v>
      </c>
      <c r="E287">
        <v>11915.93915731</v>
      </c>
      <c r="F287">
        <v>300.39999999999998</v>
      </c>
      <c r="G287">
        <v>47.384580894013197</v>
      </c>
      <c r="H287">
        <f>(Table2[[#This Row],[1Y Return vs Nifty]]-AVERAGE(Table2[1Y Return vs Nifty]))/_xlfn.STDEV.P(Table2[1Y Return vs Nifty])</f>
        <v>0.35038920920307659</v>
      </c>
      <c r="I287">
        <v>41.612619838454798</v>
      </c>
      <c r="J287">
        <f>(Table2[[#This Row],[1M Return vs Nifty]]-AVERAGE(Table2[1M Return vs Nifty]))/_xlfn.STDEV.P(Table2[1M Return vs Nifty])</f>
        <v>4.7221619692118963</v>
      </c>
      <c r="K287">
        <v>-4.7421484225670101</v>
      </c>
      <c r="L287">
        <f>(Table2[[#This Row],[6M Return vs Nifty]]-AVERAGE(Table2[6M Return vs Nifty]))/_xlfn.STDEV.P(Table2[6M Return vs Nifty])</f>
        <v>-0.46364778551372843</v>
      </c>
      <c r="M287">
        <v>-6.5892797802237002</v>
      </c>
      <c r="N287">
        <f>(Table2[[#This Row],[1W Return vs Nifty]]-AVERAGE(Table2[1W Return vs Nifty]))/_xlfn.STDEV.P(Table2[1W Return vs Nifty])</f>
        <v>-2.0502984063912288</v>
      </c>
      <c r="O287">
        <v>291.20999999999998</v>
      </c>
      <c r="P287">
        <v>256.75216339603998</v>
      </c>
      <c r="Q287">
        <v>216.26913420623001</v>
      </c>
      <c r="R287">
        <v>48.865925532522098</v>
      </c>
      <c r="S287" s="1">
        <f>(Table2[[#This Row],[Close Price]]-Table2[[#This Row],[20D EMA]])/Table2[[#This Row],[20D EMA]]</f>
        <v>3.1557982212149303E-2</v>
      </c>
      <c r="T287" s="1">
        <f>(Table2[[#This Row],[Close Price]]-Table2[[#This Row],[50D EMA]])/Table2[[#This Row],[50D EMA]]</f>
        <v>0.16999987858576776</v>
      </c>
      <c r="U287" s="1">
        <f>(Table2[[#This Row],[Close Price]]-Table2[[#This Row],[200D EMA]])/Table2[[#This Row],[200D EMA]]</f>
        <v>0.38901004575874626</v>
      </c>
      <c r="V287">
        <v>0.98364344188795305</v>
      </c>
      <c r="W287">
        <v>297.89999999999998</v>
      </c>
      <c r="X287">
        <v>312</v>
      </c>
      <c r="Y287">
        <v>279.5</v>
      </c>
      <c r="Z287">
        <v>312</v>
      </c>
      <c r="AA287">
        <v>279.5</v>
      </c>
      <c r="AB287">
        <v>345.7</v>
      </c>
      <c r="AC287" s="1">
        <f>(Table2[[#This Row],[Close Price]]/Table2[[#This Row],[Day Low]])-1</f>
        <v>8.3920778784827288E-3</v>
      </c>
      <c r="AD287" s="1">
        <f>(Table2[[#This Row],[Day High]]/Table2[[#This Row],[Close Price]])-1</f>
        <v>3.8615179760319585E-2</v>
      </c>
      <c r="AE287" s="1">
        <f>(Table2[[#This Row],[Close Price]]/Table2[[#This Row],[Current Week Low]])-1</f>
        <v>7.4776386404293405E-2</v>
      </c>
      <c r="AF287" s="1">
        <f>(Table2[[#This Row],[Current Week High]]/Table2[[#This Row],[Close Price]])-1</f>
        <v>3.8615179760319585E-2</v>
      </c>
      <c r="AG287" s="1">
        <f>(Table2[[#This Row],[Close Price]]/Table2[[#This Row],[Current Month Low]])-1</f>
        <v>7.4776386404293405E-2</v>
      </c>
      <c r="AH287" s="1">
        <f>(Table2[[#This Row],[Current Month High]]/Table2[[#This Row],[Close Price]])-1</f>
        <v>0.1507989347536618</v>
      </c>
      <c r="AI287">
        <v>16.8442077230359</v>
      </c>
      <c r="AJ287">
        <v>107.961232260297</v>
      </c>
      <c r="AK287" t="str">
        <f>IF(AND(Table2[[#This Row],[20D EMA]]&gt;Table2[[#This Row],[50D EMA]],Table2[[#This Row],[50D EMA]]&gt;Table2[[#This Row],[200D EMA]]),"Uptrend","Downtrend/NoTrend")</f>
        <v>Uptrend</v>
      </c>
      <c r="AL287">
        <v>0.71</v>
      </c>
      <c r="AM287" t="s">
        <v>3188</v>
      </c>
      <c r="AN287">
        <v>-5.0199999999999996</v>
      </c>
      <c r="AO287" t="s">
        <v>3189</v>
      </c>
      <c r="AP287">
        <v>9.8838292778418005E-2</v>
      </c>
      <c r="AQ287">
        <f>(Table2[[#This Row],[Sharpe Ratio]]-AVERAGE(Table2[Sharpe Ratio]))/_xlfn.STDEV.P(Table2[Sharpe Ratio])</f>
        <v>0.43681042018745098</v>
      </c>
      <c r="AR2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2.9954154066974663</v>
      </c>
      <c r="AS287">
        <f>_xlfn.RANK.AVG(Table2[[#This Row],[1Y Return vs Nifty Z-Score]],Table2[1Y Return vs Nifty Z-Score])</f>
        <v>208</v>
      </c>
      <c r="AT287">
        <f>_xlfn.RANK.AVG(Table2[[#This Row],[6M Return vs Nifty Z-Score]],Table2[6M Return vs Nifty Z-Score])</f>
        <v>476</v>
      </c>
      <c r="AU287">
        <f>_xlfn.RANK.AVG(Table2[[#This Row],[Sharpe Ratio Z-Score]],Table2[Sharpe Ratio Z-Score])</f>
        <v>228</v>
      </c>
      <c r="AV287">
        <f>(Table2[[#This Row],[Rank 1Y]]+Table2[[#This Row],[Rank 6M]]+Table2[[#This Row],[Rank Sharpe]])/3</f>
        <v>304</v>
      </c>
    </row>
    <row r="288" spans="1:48" x14ac:dyDescent="0.3">
      <c r="A288" t="s">
        <v>1563</v>
      </c>
      <c r="B288" t="s">
        <v>1564</v>
      </c>
      <c r="C288" t="s">
        <v>3141</v>
      </c>
      <c r="D288" t="s">
        <v>607</v>
      </c>
      <c r="E288">
        <v>6268.0355262499997</v>
      </c>
      <c r="F288">
        <v>340.05</v>
      </c>
      <c r="G288">
        <v>24.014129475036999</v>
      </c>
      <c r="H288">
        <f>(Table2[[#This Row],[1Y Return vs Nifty]]-AVERAGE(Table2[1Y Return vs Nifty]))/_xlfn.STDEV.P(Table2[1Y Return vs Nifty])</f>
        <v>-4.2292035028916375E-2</v>
      </c>
      <c r="I288">
        <v>-5.7888314824560396</v>
      </c>
      <c r="J288">
        <f>(Table2[[#This Row],[1M Return vs Nifty]]-AVERAGE(Table2[1M Return vs Nifty]))/_xlfn.STDEV.P(Table2[1M Return vs Nifty])</f>
        <v>-0.46059972626096901</v>
      </c>
      <c r="K288">
        <v>4.0100543234343702</v>
      </c>
      <c r="L288">
        <f>(Table2[[#This Row],[6M Return vs Nifty]]-AVERAGE(Table2[6M Return vs Nifty]))/_xlfn.STDEV.P(Table2[6M Return vs Nifty])</f>
        <v>-0.17787549177468701</v>
      </c>
      <c r="M288">
        <v>-3.0386710756666901</v>
      </c>
      <c r="N288">
        <f>(Table2[[#This Row],[1W Return vs Nifty]]-AVERAGE(Table2[1W Return vs Nifty]))/_xlfn.STDEV.P(Table2[1W Return vs Nifty])</f>
        <v>-1.0676903773697679</v>
      </c>
      <c r="O288">
        <v>357.05</v>
      </c>
      <c r="P288">
        <v>360.63786329573202</v>
      </c>
      <c r="Q288">
        <v>334.37057405455198</v>
      </c>
      <c r="R288">
        <v>37.039587331559098</v>
      </c>
      <c r="S288" s="1">
        <f>(Table2[[#This Row],[Close Price]]-Table2[[#This Row],[20D EMA]])/Table2[[#This Row],[20D EMA]]</f>
        <v>-4.7612379218596831E-2</v>
      </c>
      <c r="T288" s="1">
        <f>(Table2[[#This Row],[Close Price]]-Table2[[#This Row],[50D EMA]])/Table2[[#This Row],[50D EMA]]</f>
        <v>-5.7087359345985939E-2</v>
      </c>
      <c r="U288" s="1">
        <f>(Table2[[#This Row],[Close Price]]-Table2[[#This Row],[200D EMA]])/Table2[[#This Row],[200D EMA]]</f>
        <v>1.6985423916284697E-2</v>
      </c>
      <c r="V288">
        <v>0.67435160034741004</v>
      </c>
      <c r="W288">
        <v>338.45</v>
      </c>
      <c r="X288">
        <v>348.6</v>
      </c>
      <c r="Y288">
        <v>324.05</v>
      </c>
      <c r="Z288">
        <v>353.35</v>
      </c>
      <c r="AA288">
        <v>324.05</v>
      </c>
      <c r="AB288">
        <v>371.95</v>
      </c>
      <c r="AC288" s="1">
        <f>(Table2[[#This Row],[Close Price]]/Table2[[#This Row],[Day Low]])-1</f>
        <v>4.7274338897917989E-3</v>
      </c>
      <c r="AD288" s="1">
        <f>(Table2[[#This Row],[Day High]]/Table2[[#This Row],[Close Price]])-1</f>
        <v>2.514336127040151E-2</v>
      </c>
      <c r="AE288" s="1">
        <f>(Table2[[#This Row],[Close Price]]/Table2[[#This Row],[Current Week Low]])-1</f>
        <v>4.9375096435735122E-2</v>
      </c>
      <c r="AF288" s="1">
        <f>(Table2[[#This Row],[Current Week High]]/Table2[[#This Row],[Close Price]])-1</f>
        <v>3.9111895309513312E-2</v>
      </c>
      <c r="AG288" s="1">
        <f>(Table2[[#This Row],[Close Price]]/Table2[[#This Row],[Current Month Low]])-1</f>
        <v>4.9375096435735122E-2</v>
      </c>
      <c r="AH288" s="1">
        <f>(Table2[[#This Row],[Current Month High]]/Table2[[#This Row],[Close Price]])-1</f>
        <v>9.3809733862667111E-2</v>
      </c>
      <c r="AI288">
        <v>28.892809880899801</v>
      </c>
      <c r="AJ288">
        <v>53.106708689779303</v>
      </c>
      <c r="AK288" t="str">
        <f>IF(AND(Table2[[#This Row],[20D EMA]]&gt;Table2[[#This Row],[50D EMA]],Table2[[#This Row],[50D EMA]]&gt;Table2[[#This Row],[200D EMA]]),"Uptrend","Downtrend/NoTrend")</f>
        <v>Downtrend/NoTrend</v>
      </c>
      <c r="AL288">
        <v>-0.14000000000000001</v>
      </c>
      <c r="AM288" t="s">
        <v>3189</v>
      </c>
      <c r="AN288">
        <v>-4.63</v>
      </c>
      <c r="AO288" t="s">
        <v>3189</v>
      </c>
      <c r="AP288">
        <v>9.7977972521121004E-2</v>
      </c>
      <c r="AQ288">
        <f>(Table2[[#This Row],[Sharpe Ratio]]-AVERAGE(Table2[Sharpe Ratio]))/_xlfn.STDEV.P(Table2[Sharpe Ratio])</f>
        <v>0.42677946602724437</v>
      </c>
      <c r="AR2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8">
        <f>_xlfn.RANK.AVG(Table2[[#This Row],[1Y Return vs Nifty Z-Score]],Table2[1Y Return vs Nifty Z-Score])</f>
        <v>311</v>
      </c>
      <c r="AT288">
        <f>_xlfn.RANK.AVG(Table2[[#This Row],[6M Return vs Nifty Z-Score]],Table2[6M Return vs Nifty Z-Score])</f>
        <v>380</v>
      </c>
      <c r="AU288">
        <f>_xlfn.RANK.AVG(Table2[[#This Row],[Sharpe Ratio Z-Score]],Table2[Sharpe Ratio Z-Score])</f>
        <v>231</v>
      </c>
      <c r="AV288">
        <f>(Table2[[#This Row],[Rank 1Y]]+Table2[[#This Row],[Rank 6M]]+Table2[[#This Row],[Rank Sharpe]])/3</f>
        <v>307.33333333333331</v>
      </c>
    </row>
    <row r="289" spans="1:48" x14ac:dyDescent="0.3">
      <c r="A289" t="s">
        <v>716</v>
      </c>
      <c r="B289" t="s">
        <v>717</v>
      </c>
      <c r="C289" t="s">
        <v>3133</v>
      </c>
      <c r="D289" t="s">
        <v>51</v>
      </c>
      <c r="E289">
        <v>24429.847866339998</v>
      </c>
      <c r="F289">
        <v>1230.9000000000001</v>
      </c>
      <c r="G289">
        <v>33.961021019297199</v>
      </c>
      <c r="H289">
        <f>(Table2[[#This Row],[1Y Return vs Nifty]]-AVERAGE(Table2[1Y Return vs Nifty]))/_xlfn.STDEV.P(Table2[1Y Return vs Nifty])</f>
        <v>0.12484028423254426</v>
      </c>
      <c r="I289">
        <v>12.1411045005913</v>
      </c>
      <c r="J289">
        <f>(Table2[[#This Row],[1M Return vs Nifty]]-AVERAGE(Table2[1M Return vs Nifty]))/_xlfn.STDEV.P(Table2[1M Return vs Nifty])</f>
        <v>1.4998167341148849</v>
      </c>
      <c r="K289">
        <v>13.9647673599966</v>
      </c>
      <c r="L289">
        <f>(Table2[[#This Row],[6M Return vs Nifty]]-AVERAGE(Table2[6M Return vs Nifty]))/_xlfn.STDEV.P(Table2[6M Return vs Nifty])</f>
        <v>0.1471605317877267</v>
      </c>
      <c r="M289">
        <v>8.1039704725180695</v>
      </c>
      <c r="N289">
        <f>(Table2[[#This Row],[1W Return vs Nifty]]-AVERAGE(Table2[1W Return vs Nifty]))/_xlfn.STDEV.P(Table2[1W Return vs Nifty])</f>
        <v>2.0159637114917355</v>
      </c>
      <c r="O289">
        <v>1196.3800000000001</v>
      </c>
      <c r="P289">
        <v>1150.60494451708</v>
      </c>
      <c r="Q289">
        <v>1008.1069588428199</v>
      </c>
      <c r="R289">
        <v>68.569726188974897</v>
      </c>
      <c r="S289" s="1">
        <f>(Table2[[#This Row],[Close Price]]-Table2[[#This Row],[20D EMA]])/Table2[[#This Row],[20D EMA]]</f>
        <v>2.8853708687875072E-2</v>
      </c>
      <c r="T289" s="1">
        <f>(Table2[[#This Row],[Close Price]]-Table2[[#This Row],[50D EMA]])/Table2[[#This Row],[50D EMA]]</f>
        <v>6.9785077724153835E-2</v>
      </c>
      <c r="U289" s="1">
        <f>(Table2[[#This Row],[Close Price]]-Table2[[#This Row],[200D EMA]])/Table2[[#This Row],[200D EMA]]</f>
        <v>0.22100139196828733</v>
      </c>
      <c r="V289">
        <v>0.77601130342408897</v>
      </c>
      <c r="W289">
        <v>1222.2</v>
      </c>
      <c r="X289">
        <v>1303.9000000000001</v>
      </c>
      <c r="Y289">
        <v>1153.05</v>
      </c>
      <c r="Z289">
        <v>1303.9000000000001</v>
      </c>
      <c r="AA289">
        <v>1153.05</v>
      </c>
      <c r="AB289">
        <v>1303.9000000000001</v>
      </c>
      <c r="AC289" s="1">
        <f>(Table2[[#This Row],[Close Price]]/Table2[[#This Row],[Day Low]])-1</f>
        <v>7.1183112420225569E-3</v>
      </c>
      <c r="AD289" s="1">
        <f>(Table2[[#This Row],[Day High]]/Table2[[#This Row],[Close Price]])-1</f>
        <v>5.9306198716386316E-2</v>
      </c>
      <c r="AE289" s="1">
        <f>(Table2[[#This Row],[Close Price]]/Table2[[#This Row],[Current Week Low]])-1</f>
        <v>6.7516586444646975E-2</v>
      </c>
      <c r="AF289" s="1">
        <f>(Table2[[#This Row],[Current Week High]]/Table2[[#This Row],[Close Price]])-1</f>
        <v>5.9306198716386316E-2</v>
      </c>
      <c r="AG289" s="1">
        <f>(Table2[[#This Row],[Close Price]]/Table2[[#This Row],[Current Month Low]])-1</f>
        <v>6.7516586444646975E-2</v>
      </c>
      <c r="AH289" s="1">
        <f>(Table2[[#This Row],[Current Month High]]/Table2[[#This Row],[Close Price]])-1</f>
        <v>5.9306198716386316E-2</v>
      </c>
      <c r="AI289">
        <v>5.9306198716386298</v>
      </c>
      <c r="AJ289">
        <v>74.064908435268293</v>
      </c>
      <c r="AK289" t="str">
        <f>IF(AND(Table2[[#This Row],[20D EMA]]&gt;Table2[[#This Row],[50D EMA]],Table2[[#This Row],[50D EMA]]&gt;Table2[[#This Row],[200D EMA]]),"Uptrend","Downtrend/NoTrend")</f>
        <v>Uptrend</v>
      </c>
      <c r="AL289">
        <v>-0.05</v>
      </c>
      <c r="AM289" t="s">
        <v>3189</v>
      </c>
      <c r="AN289">
        <v>10.4</v>
      </c>
      <c r="AO289" t="s">
        <v>3188</v>
      </c>
      <c r="AP289">
        <v>4.0753631369307E-2</v>
      </c>
      <c r="AQ289">
        <f>(Table2[[#This Row],[Sharpe Ratio]]-AVERAGE(Table2[Sharpe Ratio]))/_xlfn.STDEV.P(Table2[Sharpe Ratio])</f>
        <v>-0.24043107338901884</v>
      </c>
      <c r="AR2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3.5473501882378726</v>
      </c>
      <c r="AS289">
        <f>_xlfn.RANK.AVG(Table2[[#This Row],[1Y Return vs Nifty Z-Score]],Table2[1Y Return vs Nifty Z-Score])</f>
        <v>259</v>
      </c>
      <c r="AT289">
        <f>_xlfn.RANK.AVG(Table2[[#This Row],[6M Return vs Nifty Z-Score]],Table2[6M Return vs Nifty Z-Score])</f>
        <v>268</v>
      </c>
      <c r="AU289">
        <f>_xlfn.RANK.AVG(Table2[[#This Row],[Sharpe Ratio Z-Score]],Table2[Sharpe Ratio Z-Score])</f>
        <v>402</v>
      </c>
      <c r="AV289">
        <f>(Table2[[#This Row],[Rank 1Y]]+Table2[[#This Row],[Rank 6M]]+Table2[[#This Row],[Rank Sharpe]])/3</f>
        <v>309.66666666666669</v>
      </c>
    </row>
    <row r="290" spans="1:48" x14ac:dyDescent="0.3">
      <c r="A290" t="s">
        <v>1384</v>
      </c>
      <c r="B290" t="s">
        <v>1385</v>
      </c>
      <c r="C290" t="s">
        <v>3147</v>
      </c>
      <c r="D290" t="s">
        <v>1386</v>
      </c>
      <c r="E290">
        <v>8059.3203020000001</v>
      </c>
      <c r="F290">
        <v>633.35</v>
      </c>
      <c r="G290">
        <v>-5.4392095091063597</v>
      </c>
      <c r="H290">
        <f>(Table2[[#This Row],[1Y Return vs Nifty]]-AVERAGE(Table2[1Y Return vs Nifty]))/_xlfn.STDEV.P(Table2[1Y Return vs Nifty])</f>
        <v>-0.53718079826816512</v>
      </c>
      <c r="I290">
        <v>-7.8676394001748404</v>
      </c>
      <c r="J290">
        <f>(Table2[[#This Row],[1M Return vs Nifty]]-AVERAGE(Table2[1M Return vs Nifty]))/_xlfn.STDEV.P(Table2[1M Return vs Nifty])</f>
        <v>-0.68789162868096609</v>
      </c>
      <c r="K290">
        <v>8.8542706263623394</v>
      </c>
      <c r="L290">
        <f>(Table2[[#This Row],[6M Return vs Nifty]]-AVERAGE(Table2[6M Return vs Nifty]))/_xlfn.STDEV.P(Table2[6M Return vs Nifty])</f>
        <v>-1.9704703867808385E-2</v>
      </c>
      <c r="M290">
        <v>1.8886119229467799</v>
      </c>
      <c r="N290">
        <f>(Table2[[#This Row],[1W Return vs Nifty]]-AVERAGE(Table2[1W Return vs Nifty]))/_xlfn.STDEV.P(Table2[1W Return vs Nifty])</f>
        <v>0.29590337191739691</v>
      </c>
      <c r="O290">
        <v>648.66</v>
      </c>
      <c r="P290">
        <v>651.63408538937801</v>
      </c>
      <c r="Q290">
        <v>587.89205263305405</v>
      </c>
      <c r="R290">
        <v>52.213379364204798</v>
      </c>
      <c r="S290" s="1">
        <f>(Table2[[#This Row],[Close Price]]-Table2[[#This Row],[20D EMA]])/Table2[[#This Row],[20D EMA]]</f>
        <v>-2.3602503622853183E-2</v>
      </c>
      <c r="T290" s="1">
        <f>(Table2[[#This Row],[Close Price]]-Table2[[#This Row],[50D EMA]])/Table2[[#This Row],[50D EMA]]</f>
        <v>-2.805882288746836E-2</v>
      </c>
      <c r="U290" s="1">
        <f>(Table2[[#This Row],[Close Price]]-Table2[[#This Row],[200D EMA]])/Table2[[#This Row],[200D EMA]]</f>
        <v>7.7323629675462829E-2</v>
      </c>
      <c r="V290">
        <v>0.54665271730437004</v>
      </c>
      <c r="W290">
        <v>630.25</v>
      </c>
      <c r="X290">
        <v>642.95000000000005</v>
      </c>
      <c r="Y290">
        <v>608.9</v>
      </c>
      <c r="Z290">
        <v>666.7</v>
      </c>
      <c r="AA290">
        <v>605.4</v>
      </c>
      <c r="AB290">
        <v>666.7</v>
      </c>
      <c r="AC290" s="1">
        <f>(Table2[[#This Row],[Close Price]]/Table2[[#This Row],[Day Low]])-1</f>
        <v>4.9186830622769406E-3</v>
      </c>
      <c r="AD290" s="1">
        <f>(Table2[[#This Row],[Day High]]/Table2[[#This Row],[Close Price]])-1</f>
        <v>1.5157495855372183E-2</v>
      </c>
      <c r="AE290" s="1">
        <f>(Table2[[#This Row],[Close Price]]/Table2[[#This Row],[Current Week Low]])-1</f>
        <v>4.0154376744949927E-2</v>
      </c>
      <c r="AF290" s="1">
        <f>(Table2[[#This Row],[Current Week High]]/Table2[[#This Row],[Close Price]])-1</f>
        <v>5.265650903923591E-2</v>
      </c>
      <c r="AG290" s="1">
        <f>(Table2[[#This Row],[Close Price]]/Table2[[#This Row],[Current Month Low]])-1</f>
        <v>4.6167822926990398E-2</v>
      </c>
      <c r="AH290" s="1">
        <f>(Table2[[#This Row],[Current Month High]]/Table2[[#This Row],[Close Price]])-1</f>
        <v>5.265650903923591E-2</v>
      </c>
      <c r="AI290">
        <v>21.323123075708502</v>
      </c>
      <c r="AJ290">
        <v>55.633370192898397</v>
      </c>
      <c r="AK290" t="str">
        <f>IF(AND(Table2[[#This Row],[20D EMA]]&gt;Table2[[#This Row],[50D EMA]],Table2[[#This Row],[50D EMA]]&gt;Table2[[#This Row],[200D EMA]]),"Uptrend","Downtrend/NoTrend")</f>
        <v>Downtrend/NoTrend</v>
      </c>
      <c r="AL290">
        <v>0.01</v>
      </c>
      <c r="AM290" t="s">
        <v>3188</v>
      </c>
      <c r="AN290">
        <v>-6.72</v>
      </c>
      <c r="AO290" t="s">
        <v>3189</v>
      </c>
      <c r="AP290">
        <v>0.135224409152366</v>
      </c>
      <c r="AQ290">
        <f>(Table2[[#This Row],[Sharpe Ratio]]-AVERAGE(Table2[Sharpe Ratio]))/_xlfn.STDEV.P(Table2[Sharpe Ratio])</f>
        <v>0.86105646381979761</v>
      </c>
      <c r="AR2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0">
        <f>_xlfn.RANK.AVG(Table2[[#This Row],[1Y Return vs Nifty Z-Score]],Table2[1Y Return vs Nifty Z-Score])</f>
        <v>486</v>
      </c>
      <c r="AT290">
        <f>_xlfn.RANK.AVG(Table2[[#This Row],[6M Return vs Nifty Z-Score]],Table2[6M Return vs Nifty Z-Score])</f>
        <v>314</v>
      </c>
      <c r="AU290">
        <f>_xlfn.RANK.AVG(Table2[[#This Row],[Sharpe Ratio Z-Score]],Table2[Sharpe Ratio Z-Score])</f>
        <v>135</v>
      </c>
      <c r="AV290">
        <f>(Table2[[#This Row],[Rank 1Y]]+Table2[[#This Row],[Rank 6M]]+Table2[[#This Row],[Rank Sharpe]])/3</f>
        <v>311.66666666666669</v>
      </c>
    </row>
    <row r="291" spans="1:48" x14ac:dyDescent="0.3">
      <c r="A291" t="s">
        <v>758</v>
      </c>
      <c r="B291" t="s">
        <v>759</v>
      </c>
      <c r="C291" t="s">
        <v>3142</v>
      </c>
      <c r="D291" t="s">
        <v>135</v>
      </c>
      <c r="E291">
        <v>21583.144691055</v>
      </c>
      <c r="F291">
        <v>1544.2</v>
      </c>
      <c r="G291">
        <v>192.242296221723</v>
      </c>
      <c r="H291">
        <f>(Table2[[#This Row],[1Y Return vs Nifty]]-AVERAGE(Table2[1Y Return vs Nifty]))/_xlfn.STDEV.P(Table2[1Y Return vs Nifty])</f>
        <v>2.7843562247182962</v>
      </c>
      <c r="I291">
        <v>4.5754962991257297</v>
      </c>
      <c r="J291">
        <f>(Table2[[#This Row],[1M Return vs Nifty]]-AVERAGE(Table2[1M Return vs Nifty]))/_xlfn.STDEV.P(Table2[1M Return vs Nifty])</f>
        <v>0.6726111676850326</v>
      </c>
      <c r="K291">
        <v>3.5691547005300501</v>
      </c>
      <c r="L291">
        <f>(Table2[[#This Row],[6M Return vs Nifty]]-AVERAGE(Table2[6M Return vs Nifty]))/_xlfn.STDEV.P(Table2[6M Return vs Nifty])</f>
        <v>-0.19227151300529779</v>
      </c>
      <c r="M291">
        <v>-6.4974263721889899E-2</v>
      </c>
      <c r="N291">
        <f>(Table2[[#This Row],[1W Return vs Nifty]]-AVERAGE(Table2[1W Return vs Nifty]))/_xlfn.STDEV.P(Table2[1W Return vs Nifty])</f>
        <v>-0.24473898891001308</v>
      </c>
      <c r="O291">
        <v>1538.76</v>
      </c>
      <c r="P291">
        <v>1501.80751614318</v>
      </c>
      <c r="Q291">
        <v>1266.6766484771599</v>
      </c>
      <c r="R291">
        <v>43.786307014085899</v>
      </c>
      <c r="S291" s="1">
        <f>(Table2[[#This Row],[Close Price]]-Table2[[#This Row],[20D EMA]])/Table2[[#This Row],[20D EMA]]</f>
        <v>3.5353141490551188E-3</v>
      </c>
      <c r="T291" s="1">
        <f>(Table2[[#This Row],[Close Price]]-Table2[[#This Row],[50D EMA]])/Table2[[#This Row],[50D EMA]]</f>
        <v>2.8227641292999362E-2</v>
      </c>
      <c r="U291" s="1">
        <f>(Table2[[#This Row],[Close Price]]-Table2[[#This Row],[200D EMA]])/Table2[[#This Row],[200D EMA]]</f>
        <v>0.21909565622488406</v>
      </c>
      <c r="V291">
        <v>0.92542547106605699</v>
      </c>
      <c r="W291">
        <v>1541</v>
      </c>
      <c r="X291">
        <v>1594</v>
      </c>
      <c r="Y291">
        <v>1483.05</v>
      </c>
      <c r="Z291">
        <v>1594</v>
      </c>
      <c r="AA291">
        <v>1483.05</v>
      </c>
      <c r="AB291">
        <v>1617.85</v>
      </c>
      <c r="AC291" s="1">
        <f>(Table2[[#This Row],[Close Price]]/Table2[[#This Row],[Day Low]])-1</f>
        <v>2.0765736534718027E-3</v>
      </c>
      <c r="AD291" s="1">
        <f>(Table2[[#This Row],[Day High]]/Table2[[#This Row],[Close Price]])-1</f>
        <v>3.2249708586970627E-2</v>
      </c>
      <c r="AE291" s="1">
        <f>(Table2[[#This Row],[Close Price]]/Table2[[#This Row],[Current Week Low]])-1</f>
        <v>4.1232594990054272E-2</v>
      </c>
      <c r="AF291" s="1">
        <f>(Table2[[#This Row],[Current Week High]]/Table2[[#This Row],[Close Price]])-1</f>
        <v>3.2249708586970627E-2</v>
      </c>
      <c r="AG291" s="1">
        <f>(Table2[[#This Row],[Close Price]]/Table2[[#This Row],[Current Month Low]])-1</f>
        <v>4.1232594990054272E-2</v>
      </c>
      <c r="AH291" s="1">
        <f>(Table2[[#This Row],[Current Month High]]/Table2[[#This Row],[Close Price]])-1</f>
        <v>4.7694599145188254E-2</v>
      </c>
      <c r="AI291">
        <v>6.6571687605232404</v>
      </c>
      <c r="AJ291">
        <v>226.711097006241</v>
      </c>
      <c r="AK291" t="str">
        <f>IF(AND(Table2[[#This Row],[20D EMA]]&gt;Table2[[#This Row],[50D EMA]],Table2[[#This Row],[50D EMA]]&gt;Table2[[#This Row],[200D EMA]]),"Uptrend","Downtrend/NoTrend")</f>
        <v>Uptrend</v>
      </c>
      <c r="AL291">
        <v>7.0000000000000007E-2</v>
      </c>
      <c r="AM291" t="s">
        <v>3188</v>
      </c>
      <c r="AN291">
        <v>1.1000000000000001</v>
      </c>
      <c r="AO291" t="s">
        <v>3188</v>
      </c>
      <c r="AQ291">
        <f>(Table2[[#This Row],[Sharpe Ratio]]-AVERAGE(Table2[Sharpe Ratio]))/_xlfn.STDEV.P(Table2[Sharpe Ratio])</f>
        <v>-0.71560041255099383</v>
      </c>
      <c r="AR2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2.3043564779370249</v>
      </c>
      <c r="AS291">
        <f>_xlfn.RANK.AVG(Table2[[#This Row],[1Y Return vs Nifty Z-Score]],Table2[1Y Return vs Nifty Z-Score])</f>
        <v>15</v>
      </c>
      <c r="AT291">
        <f>_xlfn.RANK.AVG(Table2[[#This Row],[6M Return vs Nifty Z-Score]],Table2[6M Return vs Nifty Z-Score])</f>
        <v>381</v>
      </c>
      <c r="AU291">
        <f>_xlfn.RANK.AVG(Table2[[#This Row],[Sharpe Ratio Z-Score]],Table2[Sharpe Ratio Z-Score])</f>
        <v>539.5</v>
      </c>
      <c r="AV291">
        <f>(Table2[[#This Row],[Rank 1Y]]+Table2[[#This Row],[Rank 6M]]+Table2[[#This Row],[Rank Sharpe]])/3</f>
        <v>311.83333333333331</v>
      </c>
    </row>
    <row r="292" spans="1:48" x14ac:dyDescent="0.3">
      <c r="A292" t="s">
        <v>771</v>
      </c>
      <c r="B292" t="s">
        <v>772</v>
      </c>
      <c r="C292" t="s">
        <v>3135</v>
      </c>
      <c r="D292" t="s">
        <v>190</v>
      </c>
      <c r="E292">
        <v>21057.449266560001</v>
      </c>
      <c r="F292">
        <v>1770.05</v>
      </c>
      <c r="G292">
        <v>12.4040985074692</v>
      </c>
      <c r="H292">
        <f>(Table2[[#This Row],[1Y Return vs Nifty]]-AVERAGE(Table2[1Y Return vs Nifty]))/_xlfn.STDEV.P(Table2[1Y Return vs Nifty])</f>
        <v>-0.23736919995756081</v>
      </c>
      <c r="I292">
        <v>-8.0433770016832096</v>
      </c>
      <c r="J292">
        <f>(Table2[[#This Row],[1M Return vs Nifty]]-AVERAGE(Table2[1M Return vs Nifty]))/_xlfn.STDEV.P(Table2[1M Return vs Nifty])</f>
        <v>-0.70710635912003295</v>
      </c>
      <c r="K292">
        <v>-10.3393742382037</v>
      </c>
      <c r="L292">
        <f>(Table2[[#This Row],[6M Return vs Nifty]]-AVERAGE(Table2[6M Return vs Nifty]))/_xlfn.STDEV.P(Table2[6M Return vs Nifty])</f>
        <v>-0.64640544165242475</v>
      </c>
      <c r="M292">
        <v>-0.45322454185890299</v>
      </c>
      <c r="N292">
        <f>(Table2[[#This Row],[1W Return vs Nifty]]-AVERAGE(Table2[1W Return vs Nifty]))/_xlfn.STDEV.P(Table2[1W Return vs Nifty])</f>
        <v>-0.35218474604951799</v>
      </c>
      <c r="O292">
        <v>1837.26</v>
      </c>
      <c r="P292">
        <v>1896.84003437862</v>
      </c>
      <c r="Q292">
        <v>1824.8876690997599</v>
      </c>
      <c r="R292">
        <v>27.174873523362901</v>
      </c>
      <c r="S292" s="1">
        <f>(Table2[[#This Row],[Close Price]]-Table2[[#This Row],[20D EMA]])/Table2[[#This Row],[20D EMA]]</f>
        <v>-3.6581648759565898E-2</v>
      </c>
      <c r="T292" s="1">
        <f>(Table2[[#This Row],[Close Price]]-Table2[[#This Row],[50D EMA]])/Table2[[#This Row],[50D EMA]]</f>
        <v>-6.6842765905747434E-2</v>
      </c>
      <c r="U292" s="1">
        <f>(Table2[[#This Row],[Close Price]]-Table2[[#This Row],[200D EMA]])/Table2[[#This Row],[200D EMA]]</f>
        <v>-3.0049887468861079E-2</v>
      </c>
      <c r="V292">
        <v>0.60890448068483505</v>
      </c>
      <c r="W292">
        <v>1741.5</v>
      </c>
      <c r="X292">
        <v>1790</v>
      </c>
      <c r="Y292">
        <v>1695.6</v>
      </c>
      <c r="Z292">
        <v>1810.6</v>
      </c>
      <c r="AA292">
        <v>1695.6</v>
      </c>
      <c r="AB292">
        <v>1859</v>
      </c>
      <c r="AC292" s="1">
        <f>(Table2[[#This Row],[Close Price]]/Table2[[#This Row],[Day Low]])-1</f>
        <v>1.6393913293138107E-2</v>
      </c>
      <c r="AD292" s="1">
        <f>(Table2[[#This Row],[Day High]]/Table2[[#This Row],[Close Price]])-1</f>
        <v>1.1270868054574779E-2</v>
      </c>
      <c r="AE292" s="1">
        <f>(Table2[[#This Row],[Close Price]]/Table2[[#This Row],[Current Week Low]])-1</f>
        <v>4.3907761264449174E-2</v>
      </c>
      <c r="AF292" s="1">
        <f>(Table2[[#This Row],[Current Week High]]/Table2[[#This Row],[Close Price]])-1</f>
        <v>2.2908957374085492E-2</v>
      </c>
      <c r="AG292" s="1">
        <f>(Table2[[#This Row],[Close Price]]/Table2[[#This Row],[Current Month Low]])-1</f>
        <v>4.3907761264449174E-2</v>
      </c>
      <c r="AH292" s="1">
        <f>(Table2[[#This Row],[Current Month High]]/Table2[[#This Row],[Close Price]])-1</f>
        <v>5.025281771701362E-2</v>
      </c>
      <c r="AI292">
        <v>37.191039801135503</v>
      </c>
      <c r="AJ292">
        <v>58.984146943908002</v>
      </c>
      <c r="AK292" t="str">
        <f>IF(AND(Table2[[#This Row],[20D EMA]]&gt;Table2[[#This Row],[50D EMA]],Table2[[#This Row],[50D EMA]]&gt;Table2[[#This Row],[200D EMA]]),"Uptrend","Downtrend/NoTrend")</f>
        <v>Downtrend/NoTrend</v>
      </c>
      <c r="AL292">
        <v>-0.15</v>
      </c>
      <c r="AM292" t="s">
        <v>3189</v>
      </c>
      <c r="AN292">
        <v>-6.55</v>
      </c>
      <c r="AO292" t="s">
        <v>3189</v>
      </c>
      <c r="AP292">
        <v>0.20336404248783099</v>
      </c>
      <c r="AQ292">
        <f>(Table2[[#This Row],[Sharpe Ratio]]-AVERAGE(Table2[Sharpe Ratio]))/_xlfn.STDEV.P(Table2[Sharpe Ratio])</f>
        <v>1.6555344883508114</v>
      </c>
      <c r="AR2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2">
        <f>_xlfn.RANK.AVG(Table2[[#This Row],[1Y Return vs Nifty Z-Score]],Table2[1Y Return vs Nifty Z-Score])</f>
        <v>373</v>
      </c>
      <c r="AT292">
        <f>_xlfn.RANK.AVG(Table2[[#This Row],[6M Return vs Nifty Z-Score]],Table2[6M Return vs Nifty Z-Score])</f>
        <v>536</v>
      </c>
      <c r="AU292">
        <f>_xlfn.RANK.AVG(Table2[[#This Row],[Sharpe Ratio Z-Score]],Table2[Sharpe Ratio Z-Score])</f>
        <v>31</v>
      </c>
      <c r="AV292">
        <f>(Table2[[#This Row],[Rank 1Y]]+Table2[[#This Row],[Rank 6M]]+Table2[[#This Row],[Rank Sharpe]])/3</f>
        <v>313.33333333333331</v>
      </c>
    </row>
    <row r="293" spans="1:48" x14ac:dyDescent="0.3">
      <c r="A293" t="s">
        <v>185</v>
      </c>
      <c r="B293" t="s">
        <v>186</v>
      </c>
      <c r="C293" t="s">
        <v>3133</v>
      </c>
      <c r="D293" t="s">
        <v>187</v>
      </c>
      <c r="E293">
        <v>144031.3054219</v>
      </c>
      <c r="F293">
        <v>5989.75</v>
      </c>
      <c r="G293">
        <v>33.6220998080328</v>
      </c>
      <c r="H293">
        <f>(Table2[[#This Row],[1Y Return vs Nifty]]-AVERAGE(Table2[1Y Return vs Nifty]))/_xlfn.STDEV.P(Table2[1Y Return vs Nifty])</f>
        <v>0.11914557168506414</v>
      </c>
      <c r="I293">
        <v>7.7187523818386898</v>
      </c>
      <c r="J293">
        <f>(Table2[[#This Row],[1M Return vs Nifty]]-AVERAGE(Table2[1M Return vs Nifty]))/_xlfn.STDEV.P(Table2[1M Return vs Nifty])</f>
        <v>1.0162872951153392</v>
      </c>
      <c r="K293">
        <v>47.089039195837103</v>
      </c>
      <c r="L293">
        <f>(Table2[[#This Row],[6M Return vs Nifty]]-AVERAGE(Table2[6M Return vs Nifty]))/_xlfn.STDEV.P(Table2[6M Return vs Nifty])</f>
        <v>1.2287167314870995</v>
      </c>
      <c r="M293">
        <v>6.1817775545895204</v>
      </c>
      <c r="N293">
        <f>(Table2[[#This Row],[1W Return vs Nifty]]-AVERAGE(Table2[1W Return vs Nifty]))/_xlfn.STDEV.P(Table2[1W Return vs Nifty])</f>
        <v>1.4840092350492424</v>
      </c>
      <c r="O293">
        <v>5435.53</v>
      </c>
      <c r="P293">
        <v>5180.3464779423002</v>
      </c>
      <c r="Q293">
        <v>4461.3072552702997</v>
      </c>
      <c r="R293">
        <v>58.201093388941203</v>
      </c>
      <c r="S293" s="1">
        <f>(Table2[[#This Row],[Close Price]]-Table2[[#This Row],[20D EMA]])/Table2[[#This Row],[20D EMA]]</f>
        <v>0.101962458122759</v>
      </c>
      <c r="T293" s="1">
        <f>(Table2[[#This Row],[Close Price]]-Table2[[#This Row],[50D EMA]])/Table2[[#This Row],[50D EMA]]</f>
        <v>0.15624505532672503</v>
      </c>
      <c r="U293" s="1">
        <f>(Table2[[#This Row],[Close Price]]-Table2[[#This Row],[200D EMA]])/Table2[[#This Row],[200D EMA]]</f>
        <v>0.3425997487449664</v>
      </c>
      <c r="V293">
        <v>2.0700439877890799</v>
      </c>
      <c r="W293">
        <v>5642.05</v>
      </c>
      <c r="X293">
        <v>6029.95</v>
      </c>
      <c r="Y293">
        <v>5376.7</v>
      </c>
      <c r="Z293">
        <v>6029.95</v>
      </c>
      <c r="AA293">
        <v>5241.7</v>
      </c>
      <c r="AB293">
        <v>6029.95</v>
      </c>
      <c r="AC293" s="1">
        <f>(Table2[[#This Row],[Close Price]]/Table2[[#This Row],[Day Low]])-1</f>
        <v>6.1626536453948333E-2</v>
      </c>
      <c r="AD293" s="1">
        <f>(Table2[[#This Row],[Day High]]/Table2[[#This Row],[Close Price]])-1</f>
        <v>6.7114654200925994E-3</v>
      </c>
      <c r="AE293" s="1">
        <f>(Table2[[#This Row],[Close Price]]/Table2[[#This Row],[Current Week Low]])-1</f>
        <v>0.11401975189242486</v>
      </c>
      <c r="AF293" s="1">
        <f>(Table2[[#This Row],[Current Week High]]/Table2[[#This Row],[Close Price]])-1</f>
        <v>6.7114654200925994E-3</v>
      </c>
      <c r="AG293" s="1">
        <f>(Table2[[#This Row],[Close Price]]/Table2[[#This Row],[Current Month Low]])-1</f>
        <v>0.14271133410916303</v>
      </c>
      <c r="AH293" s="1">
        <f>(Table2[[#This Row],[Current Month High]]/Table2[[#This Row],[Close Price]])-1</f>
        <v>6.7114654200925994E-3</v>
      </c>
      <c r="AI293">
        <v>0.67114654200925905</v>
      </c>
      <c r="AJ293">
        <v>81.766455254453206</v>
      </c>
      <c r="AK293" t="str">
        <f>IF(AND(Table2[[#This Row],[20D EMA]]&gt;Table2[[#This Row],[50D EMA]],Table2[[#This Row],[50D EMA]]&gt;Table2[[#This Row],[200D EMA]]),"Uptrend","Downtrend/NoTrend")</f>
        <v>Uptrend</v>
      </c>
      <c r="AL293">
        <v>0.15</v>
      </c>
      <c r="AM293" t="s">
        <v>3188</v>
      </c>
      <c r="AN293">
        <v>9.89</v>
      </c>
      <c r="AO293" t="s">
        <v>3188</v>
      </c>
      <c r="AP293">
        <v>-2.0456382854948999E-2</v>
      </c>
      <c r="AQ293">
        <f>(Table2[[#This Row],[Sharpe Ratio]]-AVERAGE(Table2[Sharpe Ratio]))/_xlfn.STDEV.P(Table2[Sharpe Ratio])</f>
        <v>-0.95411280018943945</v>
      </c>
      <c r="AR2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2.8940460331473057</v>
      </c>
      <c r="AS293">
        <f>_xlfn.RANK.AVG(Table2[[#This Row],[1Y Return vs Nifty Z-Score]],Table2[1Y Return vs Nifty Z-Score])</f>
        <v>261</v>
      </c>
      <c r="AT293">
        <f>_xlfn.RANK.AVG(Table2[[#This Row],[6M Return vs Nifty Z-Score]],Table2[6M Return vs Nifty Z-Score])</f>
        <v>73</v>
      </c>
      <c r="AU293">
        <f>_xlfn.RANK.AVG(Table2[[#This Row],[Sharpe Ratio Z-Score]],Table2[Sharpe Ratio Z-Score])</f>
        <v>607</v>
      </c>
      <c r="AV293">
        <f>(Table2[[#This Row],[Rank 1Y]]+Table2[[#This Row],[Rank 6M]]+Table2[[#This Row],[Rank Sharpe]])/3</f>
        <v>313.66666666666669</v>
      </c>
    </row>
    <row r="294" spans="1:48" x14ac:dyDescent="0.3">
      <c r="A294" t="s">
        <v>958</v>
      </c>
      <c r="B294" t="s">
        <v>959</v>
      </c>
      <c r="C294" t="s">
        <v>3129</v>
      </c>
      <c r="D294" t="s">
        <v>227</v>
      </c>
      <c r="E294">
        <v>15516.436454364901</v>
      </c>
      <c r="F294">
        <v>1238.1500000000001</v>
      </c>
      <c r="G294">
        <v>30.817711030226601</v>
      </c>
      <c r="H294">
        <f>(Table2[[#This Row],[1Y Return vs Nifty]]-AVERAGE(Table2[1Y Return vs Nifty]))/_xlfn.STDEV.P(Table2[1Y Return vs Nifty])</f>
        <v>7.2024921132075426E-2</v>
      </c>
      <c r="I294">
        <v>-8.1711483842149608</v>
      </c>
      <c r="J294">
        <f>(Table2[[#This Row],[1M Return vs Nifty]]-AVERAGE(Table2[1M Return vs Nifty]))/_xlfn.STDEV.P(Table2[1M Return vs Nifty])</f>
        <v>-0.72107657751440191</v>
      </c>
      <c r="K294">
        <v>24.986039271306801</v>
      </c>
      <c r="L294">
        <f>(Table2[[#This Row],[6M Return vs Nifty]]-AVERAGE(Table2[6M Return vs Nifty]))/_xlfn.STDEV.P(Table2[6M Return vs Nifty])</f>
        <v>0.50702127146902942</v>
      </c>
      <c r="M294">
        <v>0.75274872054609299</v>
      </c>
      <c r="N294">
        <f>(Table2[[#This Row],[1W Return vs Nifty]]-AVERAGE(Table2[1W Return vs Nifty]))/_xlfn.STDEV.P(Table2[1W Return vs Nifty])</f>
        <v>-1.843943389966779E-2</v>
      </c>
      <c r="O294">
        <v>1233.3800000000001</v>
      </c>
      <c r="P294">
        <v>1181.0778235405101</v>
      </c>
      <c r="Q294">
        <v>1013.03784895268</v>
      </c>
      <c r="R294">
        <v>29.872636250899198</v>
      </c>
      <c r="S294" s="1">
        <f>(Table2[[#This Row],[Close Price]]-Table2[[#This Row],[20D EMA]])/Table2[[#This Row],[20D EMA]]</f>
        <v>3.8674212327100984E-3</v>
      </c>
      <c r="T294" s="1">
        <f>(Table2[[#This Row],[Close Price]]-Table2[[#This Row],[50D EMA]])/Table2[[#This Row],[50D EMA]]</f>
        <v>4.8322113345931013E-2</v>
      </c>
      <c r="U294" s="1">
        <f>(Table2[[#This Row],[Close Price]]-Table2[[#This Row],[200D EMA]])/Table2[[#This Row],[200D EMA]]</f>
        <v>0.22221494614446075</v>
      </c>
      <c r="V294">
        <v>0.90707240806736</v>
      </c>
      <c r="W294">
        <v>1185.7</v>
      </c>
      <c r="X294">
        <v>1248</v>
      </c>
      <c r="Y294">
        <v>1160.4000000000001</v>
      </c>
      <c r="Z294">
        <v>1248</v>
      </c>
      <c r="AA294">
        <v>1160.4000000000001</v>
      </c>
      <c r="AB294">
        <v>1255.05</v>
      </c>
      <c r="AC294" s="1">
        <f>(Table2[[#This Row],[Close Price]]/Table2[[#This Row],[Day Low]])-1</f>
        <v>4.4235472716538826E-2</v>
      </c>
      <c r="AD294" s="1">
        <f>(Table2[[#This Row],[Day High]]/Table2[[#This Row],[Close Price]])-1</f>
        <v>7.9554173565399289E-3</v>
      </c>
      <c r="AE294" s="1">
        <f>(Table2[[#This Row],[Close Price]]/Table2[[#This Row],[Current Week Low]])-1</f>
        <v>6.7002757669768931E-2</v>
      </c>
      <c r="AF294" s="1">
        <f>(Table2[[#This Row],[Current Week High]]/Table2[[#This Row],[Close Price]])-1</f>
        <v>7.9554173565399289E-3</v>
      </c>
      <c r="AG294" s="1">
        <f>(Table2[[#This Row],[Close Price]]/Table2[[#This Row],[Current Month Low]])-1</f>
        <v>6.7002757669768931E-2</v>
      </c>
      <c r="AH294" s="1">
        <f>(Table2[[#This Row],[Current Month High]]/Table2[[#This Row],[Close Price]])-1</f>
        <v>1.364939627670303E-2</v>
      </c>
      <c r="AI294">
        <v>8.3067479707628191</v>
      </c>
      <c r="AJ294">
        <v>67.091767881241495</v>
      </c>
      <c r="AK294" t="str">
        <f>IF(AND(Table2[[#This Row],[20D EMA]]&gt;Table2[[#This Row],[50D EMA]],Table2[[#This Row],[50D EMA]]&gt;Table2[[#This Row],[200D EMA]]),"Uptrend","Downtrend/NoTrend")</f>
        <v>Uptrend</v>
      </c>
      <c r="AL294">
        <v>0.27</v>
      </c>
      <c r="AM294" t="s">
        <v>3188</v>
      </c>
      <c r="AN294">
        <v>-3.38</v>
      </c>
      <c r="AO294" t="s">
        <v>3189</v>
      </c>
      <c r="AP294">
        <v>4.6030151178280002E-3</v>
      </c>
      <c r="AQ294">
        <f>(Table2[[#This Row],[Sharpe Ratio]]-AVERAGE(Table2[Sharpe Ratio]))/_xlfn.STDEV.P(Table2[Sharpe Ratio])</f>
        <v>-0.66193128962375014</v>
      </c>
      <c r="AR2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-0.8224011084367151</v>
      </c>
      <c r="AS294">
        <f>_xlfn.RANK.AVG(Table2[[#This Row],[1Y Return vs Nifty Z-Score]],Table2[1Y Return vs Nifty Z-Score])</f>
        <v>272</v>
      </c>
      <c r="AT294">
        <f>_xlfn.RANK.AVG(Table2[[#This Row],[6M Return vs Nifty Z-Score]],Table2[6M Return vs Nifty Z-Score])</f>
        <v>173</v>
      </c>
      <c r="AU294">
        <f>_xlfn.RANK.AVG(Table2[[#This Row],[Sharpe Ratio Z-Score]],Table2[Sharpe Ratio Z-Score])</f>
        <v>497</v>
      </c>
      <c r="AV294">
        <f>(Table2[[#This Row],[Rank 1Y]]+Table2[[#This Row],[Rank 6M]]+Table2[[#This Row],[Rank Sharpe]])/3</f>
        <v>314</v>
      </c>
    </row>
    <row r="295" spans="1:48" x14ac:dyDescent="0.3">
      <c r="A295" t="s">
        <v>437</v>
      </c>
      <c r="B295" t="s">
        <v>438</v>
      </c>
      <c r="C295" t="s">
        <v>3127</v>
      </c>
      <c r="D295" t="s">
        <v>439</v>
      </c>
      <c r="E295">
        <v>53677.503149079901</v>
      </c>
      <c r="F295">
        <v>352</v>
      </c>
      <c r="G295">
        <v>29.6746156898168</v>
      </c>
      <c r="H295">
        <f>(Table2[[#This Row],[1Y Return vs Nifty]]-AVERAGE(Table2[1Y Return vs Nifty]))/_xlfn.STDEV.P(Table2[1Y Return vs Nifty])</f>
        <v>5.2818099128481538E-2</v>
      </c>
      <c r="I295">
        <v>0.788763872434326</v>
      </c>
      <c r="J295">
        <f>(Table2[[#This Row],[1M Return vs Nifty]]-AVERAGE(Table2[1M Return vs Nifty]))/_xlfn.STDEV.P(Table2[1M Return vs Nifty])</f>
        <v>0.25857887067383428</v>
      </c>
      <c r="K295">
        <v>11.6583560085638</v>
      </c>
      <c r="L295">
        <f>(Table2[[#This Row],[6M Return vs Nifty]]-AVERAGE(Table2[6M Return vs Nifty]))/_xlfn.STDEV.P(Table2[6M Return vs Nifty])</f>
        <v>7.1852808539903112E-2</v>
      </c>
      <c r="M295">
        <v>5.9065928801537799</v>
      </c>
      <c r="N295">
        <f>(Table2[[#This Row],[1W Return vs Nifty]]-AVERAGE(Table2[1W Return vs Nifty]))/_xlfn.STDEV.P(Table2[1W Return vs Nifty])</f>
        <v>1.4078536535521391</v>
      </c>
      <c r="O295">
        <v>346.19</v>
      </c>
      <c r="P295">
        <v>346.67954965858701</v>
      </c>
      <c r="Q295">
        <v>310.937139481001</v>
      </c>
      <c r="R295">
        <v>67.671060575379798</v>
      </c>
      <c r="S295" s="1">
        <f>(Table2[[#This Row],[Close Price]]-Table2[[#This Row],[20D EMA]])/Table2[[#This Row],[20D EMA]]</f>
        <v>1.6782691585545517E-2</v>
      </c>
      <c r="T295" s="1">
        <f>(Table2[[#This Row],[Close Price]]-Table2[[#This Row],[50D EMA]])/Table2[[#This Row],[50D EMA]]</f>
        <v>1.5346882579755911E-2</v>
      </c>
      <c r="U295" s="1">
        <f>(Table2[[#This Row],[Close Price]]-Table2[[#This Row],[200D EMA]])/Table2[[#This Row],[200D EMA]]</f>
        <v>0.13206161408553141</v>
      </c>
      <c r="V295">
        <v>1.33536974456603</v>
      </c>
      <c r="W295">
        <v>349.8</v>
      </c>
      <c r="X295">
        <v>356.3</v>
      </c>
      <c r="Y295">
        <v>343.85</v>
      </c>
      <c r="Z295">
        <v>361.8</v>
      </c>
      <c r="AA295">
        <v>340</v>
      </c>
      <c r="AB295">
        <v>368.65</v>
      </c>
      <c r="AC295" s="1">
        <f>(Table2[[#This Row],[Close Price]]/Table2[[#This Row],[Day Low]])-1</f>
        <v>6.2893081761006275E-3</v>
      </c>
      <c r="AD295" s="1">
        <f>(Table2[[#This Row],[Day High]]/Table2[[#This Row],[Close Price]])-1</f>
        <v>1.2215909090909083E-2</v>
      </c>
      <c r="AE295" s="1">
        <f>(Table2[[#This Row],[Close Price]]/Table2[[#This Row],[Current Week Low]])-1</f>
        <v>2.3702195724879971E-2</v>
      </c>
      <c r="AF295" s="1">
        <f>(Table2[[#This Row],[Current Week High]]/Table2[[#This Row],[Close Price]])-1</f>
        <v>2.7840909090909083E-2</v>
      </c>
      <c r="AG295" s="1">
        <f>(Table2[[#This Row],[Close Price]]/Table2[[#This Row],[Current Month Low]])-1</f>
        <v>3.529411764705892E-2</v>
      </c>
      <c r="AH295" s="1">
        <f>(Table2[[#This Row],[Current Month High]]/Table2[[#This Row],[Close Price]])-1</f>
        <v>4.7301136363636198E-2</v>
      </c>
      <c r="AI295">
        <v>9.1477272727272805</v>
      </c>
      <c r="AJ295">
        <v>83.620239958268101</v>
      </c>
      <c r="AK295" t="str">
        <f>IF(AND(Table2[[#This Row],[20D EMA]]&gt;Table2[[#This Row],[50D EMA]],Table2[[#This Row],[50D EMA]]&gt;Table2[[#This Row],[200D EMA]]),"Uptrend","Downtrend/NoTrend")</f>
        <v>Downtrend/NoTrend</v>
      </c>
      <c r="AL295">
        <v>0.05</v>
      </c>
      <c r="AM295" t="s">
        <v>3188</v>
      </c>
      <c r="AN295">
        <v>8.31</v>
      </c>
      <c r="AO295" t="s">
        <v>3188</v>
      </c>
      <c r="AP295">
        <v>4.9713402304981003E-2</v>
      </c>
      <c r="AQ295">
        <f>(Table2[[#This Row],[Sharpe Ratio]]-AVERAGE(Table2[Sharpe Ratio]))/_xlfn.STDEV.P(Table2[Sharpe Ratio])</f>
        <v>-0.13596410218916424</v>
      </c>
      <c r="AR2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5">
        <f>_xlfn.RANK.AVG(Table2[[#This Row],[1Y Return vs Nifty Z-Score]],Table2[1Y Return vs Nifty Z-Score])</f>
        <v>278</v>
      </c>
      <c r="AT295">
        <f>_xlfn.RANK.AVG(Table2[[#This Row],[6M Return vs Nifty Z-Score]],Table2[6M Return vs Nifty Z-Score])</f>
        <v>289</v>
      </c>
      <c r="AU295">
        <f>_xlfn.RANK.AVG(Table2[[#This Row],[Sharpe Ratio Z-Score]],Table2[Sharpe Ratio Z-Score])</f>
        <v>376</v>
      </c>
      <c r="AV295">
        <f>(Table2[[#This Row],[Rank 1Y]]+Table2[[#This Row],[Rank 6M]]+Table2[[#This Row],[Rank Sharpe]])/3</f>
        <v>314.33333333333331</v>
      </c>
    </row>
    <row r="296" spans="1:48" x14ac:dyDescent="0.3">
      <c r="A296" t="s">
        <v>1207</v>
      </c>
      <c r="B296" t="s">
        <v>1208</v>
      </c>
      <c r="C296" t="s">
        <v>3131</v>
      </c>
      <c r="D296" t="s">
        <v>984</v>
      </c>
      <c r="E296">
        <v>10113.086121599999</v>
      </c>
      <c r="F296">
        <v>450.15</v>
      </c>
      <c r="G296">
        <v>-8.3425649768822794</v>
      </c>
      <c r="H296">
        <f>(Table2[[#This Row],[1Y Return vs Nifty]]-AVERAGE(Table2[1Y Return vs Nifty]))/_xlfn.STDEV.P(Table2[1Y Return vs Nifty])</f>
        <v>-0.58596433338671583</v>
      </c>
      <c r="I296">
        <v>-2.1523616686912099</v>
      </c>
      <c r="J296">
        <f>(Table2[[#This Row],[1M Return vs Nifty]]-AVERAGE(Table2[1M Return vs Nifty]))/_xlfn.STDEV.P(Table2[1M Return vs Nifty])</f>
        <v>-6.2996785162634045E-2</v>
      </c>
      <c r="K296">
        <v>23.046877158374201</v>
      </c>
      <c r="L296">
        <f>(Table2[[#This Row],[6M Return vs Nifty]]-AVERAGE(Table2[6M Return vs Nifty]))/_xlfn.STDEV.P(Table2[6M Return vs Nifty])</f>
        <v>0.44370477606474118</v>
      </c>
      <c r="M296">
        <v>-1.5035665755979499</v>
      </c>
      <c r="N296">
        <f>(Table2[[#This Row],[1W Return vs Nifty]]-AVERAGE(Table2[1W Return vs Nifty]))/_xlfn.STDEV.P(Table2[1W Return vs Nifty])</f>
        <v>-0.64286012073840093</v>
      </c>
      <c r="O296">
        <v>464.9</v>
      </c>
      <c r="P296">
        <v>450.15646624195898</v>
      </c>
      <c r="Q296">
        <v>392.08167384299901</v>
      </c>
      <c r="R296">
        <v>36.916098634388199</v>
      </c>
      <c r="S296" s="1">
        <f>(Table2[[#This Row],[Close Price]]-Table2[[#This Row],[20D EMA]])/Table2[[#This Row],[20D EMA]]</f>
        <v>-3.1727253172725317E-2</v>
      </c>
      <c r="T296" s="1">
        <f>(Table2[[#This Row],[Close Price]]-Table2[[#This Row],[50D EMA]])/Table2[[#This Row],[50D EMA]]</f>
        <v>-1.436443202290463E-5</v>
      </c>
      <c r="U296" s="1">
        <f>(Table2[[#This Row],[Close Price]]-Table2[[#This Row],[200D EMA]])/Table2[[#This Row],[200D EMA]]</f>
        <v>0.14810262766898211</v>
      </c>
      <c r="V296">
        <v>0.72235420305815201</v>
      </c>
      <c r="W296">
        <v>448.15</v>
      </c>
      <c r="X296">
        <v>456.8</v>
      </c>
      <c r="Y296">
        <v>423</v>
      </c>
      <c r="Z296">
        <v>463.5</v>
      </c>
      <c r="AA296">
        <v>423</v>
      </c>
      <c r="AB296">
        <v>485.6</v>
      </c>
      <c r="AC296" s="1">
        <f>(Table2[[#This Row],[Close Price]]/Table2[[#This Row],[Day Low]])-1</f>
        <v>4.4627914760682064E-3</v>
      </c>
      <c r="AD296" s="1">
        <f>(Table2[[#This Row],[Day High]]/Table2[[#This Row],[Close Price]])-1</f>
        <v>1.4772853493280058E-2</v>
      </c>
      <c r="AE296" s="1">
        <f>(Table2[[#This Row],[Close Price]]/Table2[[#This Row],[Current Week Low]])-1</f>
        <v>6.418439716312041E-2</v>
      </c>
      <c r="AF296" s="1">
        <f>(Table2[[#This Row],[Current Week High]]/Table2[[#This Row],[Close Price]])-1</f>
        <v>2.9656781072975757E-2</v>
      </c>
      <c r="AG296" s="1">
        <f>(Table2[[#This Row],[Close Price]]/Table2[[#This Row],[Current Month Low]])-1</f>
        <v>6.418439716312041E-2</v>
      </c>
      <c r="AH296" s="1">
        <f>(Table2[[#This Row],[Current Month High]]/Table2[[#This Row],[Close Price]])-1</f>
        <v>7.8751527268688282E-2</v>
      </c>
      <c r="AI296">
        <v>15.072753526602201</v>
      </c>
      <c r="AJ296">
        <v>68.280373831775705</v>
      </c>
      <c r="AK296" t="str">
        <f>IF(AND(Table2[[#This Row],[20D EMA]]&gt;Table2[[#This Row],[50D EMA]],Table2[[#This Row],[50D EMA]]&gt;Table2[[#This Row],[200D EMA]]),"Uptrend","Downtrend/NoTrend")</f>
        <v>Uptrend</v>
      </c>
      <c r="AL296">
        <v>0.11</v>
      </c>
      <c r="AM296" t="s">
        <v>3188</v>
      </c>
      <c r="AN296">
        <v>-7.22</v>
      </c>
      <c r="AO296" t="s">
        <v>3189</v>
      </c>
      <c r="AP296">
        <v>9.2705543140914004E-2</v>
      </c>
      <c r="AQ296">
        <f>(Table2[[#This Row],[Sharpe Ratio]]-AVERAGE(Table2[Sharpe Ratio]))/_xlfn.STDEV.P(Table2[Sharpe Ratio])</f>
        <v>0.36530526850927869</v>
      </c>
      <c r="AR2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-0.48281119471373096</v>
      </c>
      <c r="AS296">
        <f>_xlfn.RANK.AVG(Table2[[#This Row],[1Y Return vs Nifty Z-Score]],Table2[1Y Return vs Nifty Z-Score])</f>
        <v>504</v>
      </c>
      <c r="AT296">
        <f>_xlfn.RANK.AVG(Table2[[#This Row],[6M Return vs Nifty Z-Score]],Table2[6M Return vs Nifty Z-Score])</f>
        <v>191</v>
      </c>
      <c r="AU296">
        <f>_xlfn.RANK.AVG(Table2[[#This Row],[Sharpe Ratio Z-Score]],Table2[Sharpe Ratio Z-Score])</f>
        <v>249</v>
      </c>
      <c r="AV296">
        <f>(Table2[[#This Row],[Rank 1Y]]+Table2[[#This Row],[Rank 6M]]+Table2[[#This Row],[Rank Sharpe]])/3</f>
        <v>314.66666666666669</v>
      </c>
    </row>
    <row r="297" spans="1:48" x14ac:dyDescent="0.3">
      <c r="A297" t="s">
        <v>1903</v>
      </c>
      <c r="B297" t="s">
        <v>1904</v>
      </c>
      <c r="C297" t="s">
        <v>3128</v>
      </c>
      <c r="D297" t="s">
        <v>287</v>
      </c>
      <c r="E297">
        <v>3778.6046264400002</v>
      </c>
      <c r="F297">
        <v>1391.65</v>
      </c>
      <c r="G297">
        <v>40.970890585346602</v>
      </c>
      <c r="H297">
        <f>(Table2[[#This Row],[1Y Return vs Nifty]]-AVERAGE(Table2[1Y Return vs Nifty]))/_xlfn.STDEV.P(Table2[1Y Return vs Nifty])</f>
        <v>0.24262338793695898</v>
      </c>
      <c r="I297">
        <v>0.78237535927233104</v>
      </c>
      <c r="J297">
        <f>(Table2[[#This Row],[1M Return vs Nifty]]-AVERAGE(Table2[1M Return vs Nifty]))/_xlfn.STDEV.P(Table2[1M Return vs Nifty])</f>
        <v>0.25788036587315094</v>
      </c>
      <c r="K297">
        <v>-3.2067377374083201</v>
      </c>
      <c r="L297">
        <f>(Table2[[#This Row],[6M Return vs Nifty]]-AVERAGE(Table2[6M Return vs Nifty]))/_xlfn.STDEV.P(Table2[6M Return vs Nifty])</f>
        <v>-0.41351436812578041</v>
      </c>
      <c r="M297">
        <v>3.8308506936311302</v>
      </c>
      <c r="N297">
        <f>(Table2[[#This Row],[1W Return vs Nifty]]-AVERAGE(Table2[1W Return vs Nifty]))/_xlfn.STDEV.P(Table2[1W Return vs Nifty])</f>
        <v>0.83340540865318613</v>
      </c>
      <c r="O297">
        <v>1385.01</v>
      </c>
      <c r="P297">
        <v>1374.39711943724</v>
      </c>
      <c r="Q297">
        <v>1255.1620502037599</v>
      </c>
      <c r="R297">
        <v>46.581613206531102</v>
      </c>
      <c r="S297" s="1">
        <f>(Table2[[#This Row],[Close Price]]-Table2[[#This Row],[20D EMA]])/Table2[[#This Row],[20D EMA]]</f>
        <v>4.794189211630313E-3</v>
      </c>
      <c r="T297" s="1">
        <f>(Table2[[#This Row],[Close Price]]-Table2[[#This Row],[50D EMA]])/Table2[[#This Row],[50D EMA]]</f>
        <v>1.2553053494338259E-2</v>
      </c>
      <c r="U297" s="1">
        <f>(Table2[[#This Row],[Close Price]]-Table2[[#This Row],[200D EMA]])/Table2[[#This Row],[200D EMA]]</f>
        <v>0.10874129740783914</v>
      </c>
      <c r="V297">
        <v>0.91438518125369905</v>
      </c>
      <c r="W297">
        <v>1381</v>
      </c>
      <c r="X297">
        <v>1393</v>
      </c>
      <c r="Y297">
        <v>1365.6</v>
      </c>
      <c r="Z297">
        <v>1393</v>
      </c>
      <c r="AA297">
        <v>1365.6</v>
      </c>
      <c r="AB297">
        <v>1397.4</v>
      </c>
      <c r="AC297" s="1">
        <f>(Table2[[#This Row],[Close Price]]/Table2[[#This Row],[Day Low]])-1</f>
        <v>7.7118030412746119E-3</v>
      </c>
      <c r="AD297" s="1">
        <f>(Table2[[#This Row],[Day High]]/Table2[[#This Row],[Close Price]])-1</f>
        <v>9.7007149786221269E-4</v>
      </c>
      <c r="AE297" s="1">
        <f>(Table2[[#This Row],[Close Price]]/Table2[[#This Row],[Current Week Low]])-1</f>
        <v>1.9075864089045158E-2</v>
      </c>
      <c r="AF297" s="1">
        <f>(Table2[[#This Row],[Current Week High]]/Table2[[#This Row],[Close Price]])-1</f>
        <v>9.7007149786221269E-4</v>
      </c>
      <c r="AG297" s="1">
        <f>(Table2[[#This Row],[Close Price]]/Table2[[#This Row],[Current Month Low]])-1</f>
        <v>1.9075864089045158E-2</v>
      </c>
      <c r="AH297" s="1">
        <f>(Table2[[#This Row],[Current Month High]]/Table2[[#This Row],[Close Price]])-1</f>
        <v>4.1317860094132186E-3</v>
      </c>
      <c r="AI297">
        <v>1.67786440556174</v>
      </c>
      <c r="AJ297">
        <v>71.322171611473607</v>
      </c>
      <c r="AK297" t="str">
        <f>IF(AND(Table2[[#This Row],[20D EMA]]&gt;Table2[[#This Row],[50D EMA]],Table2[[#This Row],[50D EMA]]&gt;Table2[[#This Row],[200D EMA]]),"Uptrend","Downtrend/NoTrend")</f>
        <v>Uptrend</v>
      </c>
      <c r="AL297">
        <v>-0.03</v>
      </c>
      <c r="AM297" t="s">
        <v>3189</v>
      </c>
      <c r="AN297">
        <v>-0.01</v>
      </c>
      <c r="AO297" t="s">
        <v>3189</v>
      </c>
      <c r="AP297">
        <v>9.1108755905451005E-2</v>
      </c>
      <c r="AQ297">
        <f>(Table2[[#This Row],[Sharpe Ratio]]-AVERAGE(Table2[Sharpe Ratio]))/_xlfn.STDEV.P(Table2[Sharpe Ratio])</f>
        <v>0.34668743471229668</v>
      </c>
      <c r="AR2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1.2670822290498123</v>
      </c>
      <c r="AS297">
        <f>_xlfn.RANK.AVG(Table2[[#This Row],[1Y Return vs Nifty Z-Score]],Table2[1Y Return vs Nifty Z-Score])</f>
        <v>228</v>
      </c>
      <c r="AT297">
        <f>_xlfn.RANK.AVG(Table2[[#This Row],[6M Return vs Nifty Z-Score]],Table2[6M Return vs Nifty Z-Score])</f>
        <v>464</v>
      </c>
      <c r="AU297">
        <f>_xlfn.RANK.AVG(Table2[[#This Row],[Sharpe Ratio Z-Score]],Table2[Sharpe Ratio Z-Score])</f>
        <v>253</v>
      </c>
      <c r="AV297">
        <f>(Table2[[#This Row],[Rank 1Y]]+Table2[[#This Row],[Rank 6M]]+Table2[[#This Row],[Rank Sharpe]])/3</f>
        <v>315</v>
      </c>
    </row>
    <row r="298" spans="1:48" x14ac:dyDescent="0.3">
      <c r="A298" t="s">
        <v>939</v>
      </c>
      <c r="B298" t="s">
        <v>940</v>
      </c>
      <c r="C298" t="s">
        <v>3133</v>
      </c>
      <c r="D298" t="s">
        <v>51</v>
      </c>
      <c r="E298">
        <v>15816.049352279901</v>
      </c>
      <c r="F298">
        <v>6901.25</v>
      </c>
      <c r="G298">
        <v>23.977457118990401</v>
      </c>
      <c r="H298">
        <f>(Table2[[#This Row],[1Y Return vs Nifty]]-AVERAGE(Table2[1Y Return vs Nifty]))/_xlfn.STDEV.P(Table2[1Y Return vs Nifty])</f>
        <v>-4.2908221089815644E-2</v>
      </c>
      <c r="I298">
        <v>-7.6248360940432498</v>
      </c>
      <c r="J298">
        <f>(Table2[[#This Row],[1M Return vs Nifty]]-AVERAGE(Table2[1M Return vs Nifty]))/_xlfn.STDEV.P(Table2[1M Return vs Nifty])</f>
        <v>-0.66134409396449534</v>
      </c>
      <c r="K298">
        <v>20.8452624143615</v>
      </c>
      <c r="L298">
        <f>(Table2[[#This Row],[6M Return vs Nifty]]-AVERAGE(Table2[6M Return vs Nifty]))/_xlfn.STDEV.P(Table2[6M Return vs Nifty])</f>
        <v>0.37181881620010632</v>
      </c>
      <c r="M298">
        <v>7.8386226362754302E-2</v>
      </c>
      <c r="N298">
        <f>(Table2[[#This Row],[1W Return vs Nifty]]-AVERAGE(Table2[1W Return vs Nifty]))/_xlfn.STDEV.P(Table2[1W Return vs Nifty])</f>
        <v>-0.20506489910653017</v>
      </c>
      <c r="O298">
        <v>6981.22</v>
      </c>
      <c r="P298">
        <v>6878.3095978122901</v>
      </c>
      <c r="Q298">
        <v>6050.5217133291599</v>
      </c>
      <c r="R298">
        <v>38.5001324674489</v>
      </c>
      <c r="S298" s="1">
        <f>(Table2[[#This Row],[Close Price]]-Table2[[#This Row],[20D EMA]])/Table2[[#This Row],[20D EMA]]</f>
        <v>-1.145501789085579E-2</v>
      </c>
      <c r="T298" s="1">
        <f>(Table2[[#This Row],[Close Price]]-Table2[[#This Row],[50D EMA]])/Table2[[#This Row],[50D EMA]]</f>
        <v>3.3351802301842134E-3</v>
      </c>
      <c r="U298" s="1">
        <f>(Table2[[#This Row],[Close Price]]-Table2[[#This Row],[200D EMA]])/Table2[[#This Row],[200D EMA]]</f>
        <v>0.14060412093005226</v>
      </c>
      <c r="V298">
        <v>1.1274212181304799</v>
      </c>
      <c r="W298">
        <v>6804.95</v>
      </c>
      <c r="X298">
        <v>6990.9</v>
      </c>
      <c r="Y298">
        <v>6649.95</v>
      </c>
      <c r="Z298">
        <v>6992</v>
      </c>
      <c r="AA298">
        <v>6649.95</v>
      </c>
      <c r="AB298">
        <v>7248.75</v>
      </c>
      <c r="AC298" s="1">
        <f>(Table2[[#This Row],[Close Price]]/Table2[[#This Row],[Day Low]])-1</f>
        <v>1.4151463273058607E-2</v>
      </c>
      <c r="AD298" s="1">
        <f>(Table2[[#This Row],[Day High]]/Table2[[#This Row],[Close Price]])-1</f>
        <v>1.2990400289802473E-2</v>
      </c>
      <c r="AE298" s="1">
        <f>(Table2[[#This Row],[Close Price]]/Table2[[#This Row],[Current Week Low]])-1</f>
        <v>3.7789757817727976E-2</v>
      </c>
      <c r="AF298" s="1">
        <f>(Table2[[#This Row],[Current Week High]]/Table2[[#This Row],[Close Price]])-1</f>
        <v>1.3149791704401448E-2</v>
      </c>
      <c r="AG298" s="1">
        <f>(Table2[[#This Row],[Close Price]]/Table2[[#This Row],[Current Month Low]])-1</f>
        <v>3.7789757817727976E-2</v>
      </c>
      <c r="AH298" s="1">
        <f>(Table2[[#This Row],[Current Month High]]/Table2[[#This Row],[Close Price]])-1</f>
        <v>5.0353196884622253E-2</v>
      </c>
      <c r="AI298">
        <v>10.124977359174</v>
      </c>
      <c r="AJ298">
        <v>52.675691211028898</v>
      </c>
      <c r="AK298" t="str">
        <f>IF(AND(Table2[[#This Row],[20D EMA]]&gt;Table2[[#This Row],[50D EMA]],Table2[[#This Row],[50D EMA]]&gt;Table2[[#This Row],[200D EMA]]),"Uptrend","Downtrend/NoTrend")</f>
        <v>Uptrend</v>
      </c>
      <c r="AL298">
        <v>-0.06</v>
      </c>
      <c r="AM298" t="s">
        <v>3189</v>
      </c>
      <c r="AN298">
        <v>-4.28</v>
      </c>
      <c r="AO298" t="s">
        <v>3189</v>
      </c>
      <c r="AP298">
        <v>3.1337847522594997E-2</v>
      </c>
      <c r="AQ298">
        <f>(Table2[[#This Row],[Sharpe Ratio]]-AVERAGE(Table2[Sharpe Ratio]))/_xlfn.STDEV.P(Table2[Sharpe Ratio])</f>
        <v>-0.35021495369136996</v>
      </c>
      <c r="AR2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-0.88771335165210463</v>
      </c>
      <c r="AS298">
        <f>_xlfn.RANK.AVG(Table2[[#This Row],[1Y Return vs Nifty Z-Score]],Table2[1Y Return vs Nifty Z-Score])</f>
        <v>312</v>
      </c>
      <c r="AT298">
        <f>_xlfn.RANK.AVG(Table2[[#This Row],[6M Return vs Nifty Z-Score]],Table2[6M Return vs Nifty Z-Score])</f>
        <v>210</v>
      </c>
      <c r="AU298">
        <f>_xlfn.RANK.AVG(Table2[[#This Row],[Sharpe Ratio Z-Score]],Table2[Sharpe Ratio Z-Score])</f>
        <v>427</v>
      </c>
      <c r="AV298">
        <f>(Table2[[#This Row],[Rank 1Y]]+Table2[[#This Row],[Rank 6M]]+Table2[[#This Row],[Rank Sharpe]])/3</f>
        <v>316.33333333333331</v>
      </c>
    </row>
    <row r="299" spans="1:48" x14ac:dyDescent="0.3">
      <c r="A299" t="s">
        <v>1507</v>
      </c>
      <c r="B299" t="s">
        <v>1508</v>
      </c>
      <c r="C299" t="s">
        <v>3132</v>
      </c>
      <c r="D299" t="s">
        <v>48</v>
      </c>
      <c r="E299">
        <v>6774.9592018720004</v>
      </c>
      <c r="F299">
        <v>39.92</v>
      </c>
      <c r="G299">
        <v>25.417825880972099</v>
      </c>
      <c r="H299">
        <f>(Table2[[#This Row],[1Y Return vs Nifty]]-AVERAGE(Table2[1Y Return vs Nifty]))/_xlfn.STDEV.P(Table2[1Y Return vs Nifty])</f>
        <v>-1.8706472160455574E-2</v>
      </c>
      <c r="I299">
        <v>-13.6242231405526</v>
      </c>
      <c r="J299">
        <f>(Table2[[#This Row],[1M Return vs Nifty]]-AVERAGE(Table2[1M Return vs Nifty]))/_xlfn.STDEV.P(Table2[1M Return vs Nifty])</f>
        <v>-1.3173027727496762</v>
      </c>
      <c r="K299">
        <v>-4.8619442125343397</v>
      </c>
      <c r="L299">
        <f>(Table2[[#This Row],[6M Return vs Nifty]]-AVERAGE(Table2[6M Return vs Nifty]))/_xlfn.STDEV.P(Table2[6M Return vs Nifty])</f>
        <v>-0.46755929427018234</v>
      </c>
      <c r="M299">
        <v>-2.72463683788766</v>
      </c>
      <c r="N299">
        <f>(Table2[[#This Row],[1W Return vs Nifty]]-AVERAGE(Table2[1W Return vs Nifty]))/_xlfn.STDEV.P(Table2[1W Return vs Nifty])</f>
        <v>-0.98078343010935209</v>
      </c>
      <c r="O299">
        <v>42.59</v>
      </c>
      <c r="P299">
        <v>44.657873112659303</v>
      </c>
      <c r="Q299">
        <v>40.533566386275503</v>
      </c>
      <c r="R299">
        <v>29.767549109175199</v>
      </c>
      <c r="S299" s="1">
        <f>(Table2[[#This Row],[Close Price]]-Table2[[#This Row],[20D EMA]])/Table2[[#This Row],[20D EMA]]</f>
        <v>-6.269077248180327E-2</v>
      </c>
      <c r="T299" s="1">
        <f>(Table2[[#This Row],[Close Price]]-Table2[[#This Row],[50D EMA]])/Table2[[#This Row],[50D EMA]]</f>
        <v>-0.10609267263371398</v>
      </c>
      <c r="U299" s="1">
        <f>(Table2[[#This Row],[Close Price]]-Table2[[#This Row],[200D EMA]])/Table2[[#This Row],[200D EMA]]</f>
        <v>-1.5137241574756965E-2</v>
      </c>
      <c r="V299">
        <v>0.431698234577088</v>
      </c>
      <c r="W299">
        <v>39.75</v>
      </c>
      <c r="X299">
        <v>41.44</v>
      </c>
      <c r="Y299">
        <v>37.049999999999997</v>
      </c>
      <c r="Z299">
        <v>41.44</v>
      </c>
      <c r="AA299">
        <v>37.049999999999997</v>
      </c>
      <c r="AB299">
        <v>44</v>
      </c>
      <c r="AC299" s="1">
        <f>(Table2[[#This Row],[Close Price]]/Table2[[#This Row],[Day Low]])-1</f>
        <v>4.27672955974856E-3</v>
      </c>
      <c r="AD299" s="1">
        <f>(Table2[[#This Row],[Day High]]/Table2[[#This Row],[Close Price]])-1</f>
        <v>3.8076152304609145E-2</v>
      </c>
      <c r="AE299" s="1">
        <f>(Table2[[#This Row],[Close Price]]/Table2[[#This Row],[Current Week Low]])-1</f>
        <v>7.7462887989203866E-2</v>
      </c>
      <c r="AF299" s="1">
        <f>(Table2[[#This Row],[Current Week High]]/Table2[[#This Row],[Close Price]])-1</f>
        <v>3.8076152304609145E-2</v>
      </c>
      <c r="AG299" s="1">
        <f>(Table2[[#This Row],[Close Price]]/Table2[[#This Row],[Current Month Low]])-1</f>
        <v>7.7462887989203866E-2</v>
      </c>
      <c r="AH299" s="1">
        <f>(Table2[[#This Row],[Current Month High]]/Table2[[#This Row],[Close Price]])-1</f>
        <v>0.10220440881763526</v>
      </c>
      <c r="AI299">
        <v>44.038076152304598</v>
      </c>
      <c r="AJ299">
        <v>76.206615323234601</v>
      </c>
      <c r="AK299" t="str">
        <f>IF(AND(Table2[[#This Row],[20D EMA]]&gt;Table2[[#This Row],[50D EMA]],Table2[[#This Row],[50D EMA]]&gt;Table2[[#This Row],[200D EMA]]),"Uptrend","Downtrend/NoTrend")</f>
        <v>Downtrend/NoTrend</v>
      </c>
      <c r="AL299">
        <v>-0.15</v>
      </c>
      <c r="AM299" t="s">
        <v>3189</v>
      </c>
      <c r="AN299">
        <v>-7.38</v>
      </c>
      <c r="AO299" t="s">
        <v>3189</v>
      </c>
      <c r="AP299">
        <v>0.12034093181601099</v>
      </c>
      <c r="AQ299">
        <f>(Table2[[#This Row],[Sharpe Ratio]]-AVERAGE(Table2[Sharpe Ratio]))/_xlfn.STDEV.P(Table2[Sharpe Ratio])</f>
        <v>0.68752169273987995</v>
      </c>
      <c r="AR2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9">
        <f>_xlfn.RANK.AVG(Table2[[#This Row],[1Y Return vs Nifty Z-Score]],Table2[1Y Return vs Nifty Z-Score])</f>
        <v>298</v>
      </c>
      <c r="AT299">
        <f>_xlfn.RANK.AVG(Table2[[#This Row],[6M Return vs Nifty Z-Score]],Table2[6M Return vs Nifty Z-Score])</f>
        <v>477</v>
      </c>
      <c r="AU299">
        <f>_xlfn.RANK.AVG(Table2[[#This Row],[Sharpe Ratio Z-Score]],Table2[Sharpe Ratio Z-Score])</f>
        <v>174</v>
      </c>
      <c r="AV299">
        <f>(Table2[[#This Row],[Rank 1Y]]+Table2[[#This Row],[Rank 6M]]+Table2[[#This Row],[Rank Sharpe]])/3</f>
        <v>316.33333333333331</v>
      </c>
    </row>
    <row r="300" spans="1:48" x14ac:dyDescent="0.3">
      <c r="A300" t="s">
        <v>248</v>
      </c>
      <c r="B300" t="s">
        <v>249</v>
      </c>
      <c r="C300" t="s">
        <v>3133</v>
      </c>
      <c r="D300" t="s">
        <v>51</v>
      </c>
      <c r="E300">
        <v>106394.15093264999</v>
      </c>
      <c r="F300">
        <v>1065.3499999999999</v>
      </c>
      <c r="G300">
        <v>49.1724479822212</v>
      </c>
      <c r="H300">
        <f>(Table2[[#This Row],[1Y Return vs Nifty]]-AVERAGE(Table2[1Y Return vs Nifty]))/_xlfn.STDEV.P(Table2[1Y Return vs Nifty])</f>
        <v>0.38042978737303412</v>
      </c>
      <c r="I300">
        <v>-4.0168946616093502</v>
      </c>
      <c r="J300">
        <f>(Table2[[#This Row],[1M Return vs Nifty]]-AVERAGE(Table2[1M Return vs Nifty]))/_xlfn.STDEV.P(Table2[1M Return vs Nifty])</f>
        <v>-0.26686037807711005</v>
      </c>
      <c r="K300">
        <v>-2.62731673424965</v>
      </c>
      <c r="L300">
        <f>(Table2[[#This Row],[6M Return vs Nifty]]-AVERAGE(Table2[6M Return vs Nifty]))/_xlfn.STDEV.P(Table2[6M Return vs Nifty])</f>
        <v>-0.39459542007137444</v>
      </c>
      <c r="M300">
        <v>1.3300024947634399</v>
      </c>
      <c r="N300">
        <f>(Table2[[#This Row],[1W Return vs Nifty]]-AVERAGE(Table2[1W Return vs Nifty]))/_xlfn.STDEV.P(Table2[1W Return vs Nifty])</f>
        <v>0.14131182018837596</v>
      </c>
      <c r="O300">
        <v>1078.25</v>
      </c>
      <c r="P300">
        <v>1105.49705543957</v>
      </c>
      <c r="Q300">
        <v>995.26385204477697</v>
      </c>
      <c r="R300">
        <v>34.899948332339399</v>
      </c>
      <c r="S300" s="1">
        <f>(Table2[[#This Row],[Close Price]]-Table2[[#This Row],[20D EMA]])/Table2[[#This Row],[20D EMA]]</f>
        <v>-1.1963830280547268E-2</v>
      </c>
      <c r="T300" s="1">
        <f>(Table2[[#This Row],[Close Price]]-Table2[[#This Row],[50D EMA]])/Table2[[#This Row],[50D EMA]]</f>
        <v>-3.6315841134110224E-2</v>
      </c>
      <c r="U300" s="1">
        <f>(Table2[[#This Row],[Close Price]]-Table2[[#This Row],[200D EMA]])/Table2[[#This Row],[200D EMA]]</f>
        <v>7.0419665911939267E-2</v>
      </c>
      <c r="V300">
        <v>0.68141655936047696</v>
      </c>
      <c r="W300">
        <v>1052</v>
      </c>
      <c r="X300">
        <v>1071.55</v>
      </c>
      <c r="Y300">
        <v>1036.5999999999999</v>
      </c>
      <c r="Z300">
        <v>1071.55</v>
      </c>
      <c r="AA300">
        <v>1036.5999999999999</v>
      </c>
      <c r="AB300">
        <v>1087.25</v>
      </c>
      <c r="AC300" s="1">
        <f>(Table2[[#This Row],[Close Price]]/Table2[[#This Row],[Day Low]])-1</f>
        <v>1.2690114068441005E-2</v>
      </c>
      <c r="AD300" s="1">
        <f>(Table2[[#This Row],[Day High]]/Table2[[#This Row],[Close Price]])-1</f>
        <v>5.8196836720327827E-3</v>
      </c>
      <c r="AE300" s="1">
        <f>(Table2[[#This Row],[Close Price]]/Table2[[#This Row],[Current Week Low]])-1</f>
        <v>2.7734902566081354E-2</v>
      </c>
      <c r="AF300" s="1">
        <f>(Table2[[#This Row],[Current Week High]]/Table2[[#This Row],[Close Price]])-1</f>
        <v>5.8196836720327827E-3</v>
      </c>
      <c r="AG300" s="1">
        <f>(Table2[[#This Row],[Close Price]]/Table2[[#This Row],[Current Month Low]])-1</f>
        <v>2.7734902566081354E-2</v>
      </c>
      <c r="AH300" s="1">
        <f>(Table2[[#This Row],[Current Month High]]/Table2[[#This Row],[Close Price]])-1</f>
        <v>2.0556624583470295E-2</v>
      </c>
      <c r="AI300">
        <v>24.306565917304098</v>
      </c>
      <c r="AJ300">
        <v>87.644209599295394</v>
      </c>
      <c r="AK300" t="str">
        <f>IF(AND(Table2[[#This Row],[20D EMA]]&gt;Table2[[#This Row],[50D EMA]],Table2[[#This Row],[50D EMA]]&gt;Table2[[#This Row],[200D EMA]]),"Uptrend","Downtrend/NoTrend")</f>
        <v>Downtrend/NoTrend</v>
      </c>
      <c r="AL300">
        <v>-0.2</v>
      </c>
      <c r="AM300" t="s">
        <v>3189</v>
      </c>
      <c r="AN300">
        <v>1.02</v>
      </c>
      <c r="AO300" t="s">
        <v>3188</v>
      </c>
      <c r="AP300">
        <v>7.4909232478491003E-2</v>
      </c>
      <c r="AQ300">
        <f>(Table2[[#This Row],[Sharpe Ratio]]-AVERAGE(Table2[Sharpe Ratio]))/_xlfn.STDEV.P(Table2[Sharpe Ratio])</f>
        <v>0.15780814756919342</v>
      </c>
      <c r="AR3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0">
        <f>_xlfn.RANK.AVG(Table2[[#This Row],[1Y Return vs Nifty Z-Score]],Table2[1Y Return vs Nifty Z-Score])</f>
        <v>198</v>
      </c>
      <c r="AT300">
        <f>_xlfn.RANK.AVG(Table2[[#This Row],[6M Return vs Nifty Z-Score]],Table2[6M Return vs Nifty Z-Score])</f>
        <v>452</v>
      </c>
      <c r="AU300">
        <f>_xlfn.RANK.AVG(Table2[[#This Row],[Sharpe Ratio Z-Score]],Table2[Sharpe Ratio Z-Score])</f>
        <v>301</v>
      </c>
      <c r="AV300">
        <f>(Table2[[#This Row],[Rank 1Y]]+Table2[[#This Row],[Rank 6M]]+Table2[[#This Row],[Rank Sharpe]])/3</f>
        <v>317</v>
      </c>
    </row>
    <row r="301" spans="1:48" x14ac:dyDescent="0.3">
      <c r="A301" t="s">
        <v>258</v>
      </c>
      <c r="B301" t="s">
        <v>259</v>
      </c>
      <c r="C301" t="s">
        <v>3136</v>
      </c>
      <c r="D301" t="s">
        <v>117</v>
      </c>
      <c r="E301">
        <v>103312.79637198</v>
      </c>
      <c r="F301">
        <v>999.5</v>
      </c>
      <c r="G301">
        <v>19.703353628372302</v>
      </c>
      <c r="H301">
        <f>(Table2[[#This Row],[1Y Return vs Nifty]]-AVERAGE(Table2[1Y Return vs Nifty]))/_xlfn.STDEV.P(Table2[1Y Return vs Nifty])</f>
        <v>-0.11472370494946564</v>
      </c>
      <c r="I301">
        <v>2.8035046220451498</v>
      </c>
      <c r="J301">
        <f>(Table2[[#This Row],[1M Return vs Nifty]]-AVERAGE(Table2[1M Return vs Nifty]))/_xlfn.STDEV.P(Table2[1M Return vs Nifty])</f>
        <v>0.47886582165132219</v>
      </c>
      <c r="K301">
        <v>0.41088653920261098</v>
      </c>
      <c r="L301">
        <f>(Table2[[#This Row],[6M Return vs Nifty]]-AVERAGE(Table2[6M Return vs Nifty]))/_xlfn.STDEV.P(Table2[6M Return vs Nifty])</f>
        <v>-0.29539361413782395</v>
      </c>
      <c r="M301">
        <v>-3.4492894351888701</v>
      </c>
      <c r="N301">
        <f>(Table2[[#This Row],[1W Return vs Nifty]]-AVERAGE(Table2[1W Return vs Nifty]))/_xlfn.STDEV.P(Table2[1W Return vs Nifty])</f>
        <v>-1.181326356578706</v>
      </c>
      <c r="O301">
        <v>1009.96</v>
      </c>
      <c r="P301">
        <v>995.47688202799702</v>
      </c>
      <c r="Q301">
        <v>910.61044228171795</v>
      </c>
      <c r="R301">
        <v>48.829090692323398</v>
      </c>
      <c r="S301" s="1">
        <f>(Table2[[#This Row],[Close Price]]-Table2[[#This Row],[20D EMA]])/Table2[[#This Row],[20D EMA]]</f>
        <v>-1.0356845815675903E-2</v>
      </c>
      <c r="T301" s="1">
        <f>(Table2[[#This Row],[Close Price]]-Table2[[#This Row],[50D EMA]])/Table2[[#This Row],[50D EMA]]</f>
        <v>4.0413976905290215E-3</v>
      </c>
      <c r="U301" s="1">
        <f>(Table2[[#This Row],[Close Price]]-Table2[[#This Row],[200D EMA]])/Table2[[#This Row],[200D EMA]]</f>
        <v>9.7615350748176524E-2</v>
      </c>
      <c r="V301">
        <v>1.3260274006166199</v>
      </c>
      <c r="W301">
        <v>965.55</v>
      </c>
      <c r="X301">
        <v>1009.65</v>
      </c>
      <c r="Y301">
        <v>965</v>
      </c>
      <c r="Z301">
        <v>1030.7</v>
      </c>
      <c r="AA301">
        <v>965</v>
      </c>
      <c r="AB301">
        <v>1069</v>
      </c>
      <c r="AC301" s="1">
        <f>(Table2[[#This Row],[Close Price]]/Table2[[#This Row],[Day Low]])-1</f>
        <v>3.5161307027083089E-2</v>
      </c>
      <c r="AD301" s="1">
        <f>(Table2[[#This Row],[Day High]]/Table2[[#This Row],[Close Price]])-1</f>
        <v>1.0155077538769319E-2</v>
      </c>
      <c r="AE301" s="1">
        <f>(Table2[[#This Row],[Close Price]]/Table2[[#This Row],[Current Week Low]])-1</f>
        <v>3.5751295336787559E-2</v>
      </c>
      <c r="AF301" s="1">
        <f>(Table2[[#This Row],[Current Week High]]/Table2[[#This Row],[Close Price]])-1</f>
        <v>3.121560780390209E-2</v>
      </c>
      <c r="AG301" s="1">
        <f>(Table2[[#This Row],[Close Price]]/Table2[[#This Row],[Current Month Low]])-1</f>
        <v>3.5751295336787559E-2</v>
      </c>
      <c r="AH301" s="1">
        <f>(Table2[[#This Row],[Current Month High]]/Table2[[#This Row],[Close Price]])-1</f>
        <v>6.9534767383691909E-2</v>
      </c>
      <c r="AI301">
        <v>9.75487743871936</v>
      </c>
      <c r="AJ301">
        <v>71.853507565336997</v>
      </c>
      <c r="AK301" t="str">
        <f>IF(AND(Table2[[#This Row],[20D EMA]]&gt;Table2[[#This Row],[50D EMA]],Table2[[#This Row],[50D EMA]]&gt;Table2[[#This Row],[200D EMA]]),"Uptrend","Downtrend/NoTrend")</f>
        <v>Uptrend</v>
      </c>
      <c r="AL301">
        <v>0</v>
      </c>
      <c r="AM301" t="s">
        <v>3190</v>
      </c>
      <c r="AN301">
        <v>-0.98</v>
      </c>
      <c r="AO301" t="s">
        <v>3189</v>
      </c>
      <c r="AP301">
        <v>0.111637091887165</v>
      </c>
      <c r="AQ301">
        <f>(Table2[[#This Row],[Sharpe Ratio]]-AVERAGE(Table2[Sharpe Ratio]))/_xlfn.STDEV.P(Table2[Sharpe Ratio])</f>
        <v>0.58603876402408017</v>
      </c>
      <c r="AR3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-0.52653908999059329</v>
      </c>
      <c r="AS301">
        <f>_xlfn.RANK.AVG(Table2[[#This Row],[1Y Return vs Nifty Z-Score]],Table2[1Y Return vs Nifty Z-Score])</f>
        <v>336</v>
      </c>
      <c r="AT301">
        <f>_xlfn.RANK.AVG(Table2[[#This Row],[6M Return vs Nifty Z-Score]],Table2[6M Return vs Nifty Z-Score])</f>
        <v>417</v>
      </c>
      <c r="AU301">
        <f>_xlfn.RANK.AVG(Table2[[#This Row],[Sharpe Ratio Z-Score]],Table2[Sharpe Ratio Z-Score])</f>
        <v>198</v>
      </c>
      <c r="AV301">
        <f>(Table2[[#This Row],[Rank 1Y]]+Table2[[#This Row],[Rank 6M]]+Table2[[#This Row],[Rank Sharpe]])/3</f>
        <v>317</v>
      </c>
    </row>
    <row r="302" spans="1:48" x14ac:dyDescent="0.3">
      <c r="A302" t="s">
        <v>162</v>
      </c>
      <c r="B302" t="s">
        <v>163</v>
      </c>
      <c r="C302" t="s">
        <v>3136</v>
      </c>
      <c r="D302" t="s">
        <v>164</v>
      </c>
      <c r="E302">
        <v>167332.55849036999</v>
      </c>
      <c r="F302">
        <v>727.55</v>
      </c>
      <c r="G302">
        <v>26.832294317647399</v>
      </c>
      <c r="H302">
        <f>(Table2[[#This Row],[1Y Return vs Nifty]]-AVERAGE(Table2[1Y Return vs Nifty]))/_xlfn.STDEV.P(Table2[1Y Return vs Nifty])</f>
        <v>5.0600874015706739E-3</v>
      </c>
      <c r="I302">
        <v>9.4134482679052294</v>
      </c>
      <c r="J302">
        <f>(Table2[[#This Row],[1M Return vs Nifty]]-AVERAGE(Table2[1M Return vs Nifty]))/_xlfn.STDEV.P(Table2[1M Return vs Nifty])</f>
        <v>1.2015813036113712</v>
      </c>
      <c r="K302">
        <v>13.275963125074799</v>
      </c>
      <c r="L302">
        <f>(Table2[[#This Row],[6M Return vs Nifty]]-AVERAGE(Table2[6M Return vs Nifty]))/_xlfn.STDEV.P(Table2[6M Return vs Nifty])</f>
        <v>0.12467006031862148</v>
      </c>
      <c r="M302">
        <v>-0.99705404907023198</v>
      </c>
      <c r="N302">
        <f>(Table2[[#This Row],[1W Return vs Nifty]]-AVERAGE(Table2[1W Return vs Nifty]))/_xlfn.STDEV.P(Table2[1W Return vs Nifty])</f>
        <v>-0.50268605009882095</v>
      </c>
      <c r="O302">
        <v>717.57</v>
      </c>
      <c r="P302">
        <v>694.93868808007005</v>
      </c>
      <c r="Q302">
        <v>630.37567793944504</v>
      </c>
      <c r="R302">
        <v>70.918002377481301</v>
      </c>
      <c r="S302" s="1">
        <f>(Table2[[#This Row],[Close Price]]-Table2[[#This Row],[20D EMA]])/Table2[[#This Row],[20D EMA]]</f>
        <v>1.3908050782501921E-2</v>
      </c>
      <c r="T302" s="1">
        <f>(Table2[[#This Row],[Close Price]]-Table2[[#This Row],[50D EMA]])/Table2[[#This Row],[50D EMA]]</f>
        <v>4.6926890788058222E-2</v>
      </c>
      <c r="U302" s="1">
        <f>(Table2[[#This Row],[Close Price]]-Table2[[#This Row],[200D EMA]])/Table2[[#This Row],[200D EMA]]</f>
        <v>0.15415303201131697</v>
      </c>
      <c r="V302">
        <v>1.10974883299011</v>
      </c>
      <c r="W302">
        <v>710</v>
      </c>
      <c r="X302">
        <v>735.75</v>
      </c>
      <c r="Y302">
        <v>708</v>
      </c>
      <c r="Z302">
        <v>753</v>
      </c>
      <c r="AA302">
        <v>708</v>
      </c>
      <c r="AB302">
        <v>772.65</v>
      </c>
      <c r="AC302" s="1">
        <f>(Table2[[#This Row],[Close Price]]/Table2[[#This Row],[Day Low]])-1</f>
        <v>2.4718309859154797E-2</v>
      </c>
      <c r="AD302" s="1">
        <f>(Table2[[#This Row],[Day High]]/Table2[[#This Row],[Close Price]])-1</f>
        <v>1.1270703044464314E-2</v>
      </c>
      <c r="AE302" s="1">
        <f>(Table2[[#This Row],[Close Price]]/Table2[[#This Row],[Current Week Low]])-1</f>
        <v>2.7612994350282527E-2</v>
      </c>
      <c r="AF302" s="1">
        <f>(Table2[[#This Row],[Current Week High]]/Table2[[#This Row],[Close Price]])-1</f>
        <v>3.4980413717270453E-2</v>
      </c>
      <c r="AG302" s="1">
        <f>(Table2[[#This Row],[Close Price]]/Table2[[#This Row],[Current Month Low]])-1</f>
        <v>2.7612994350282527E-2</v>
      </c>
      <c r="AH302" s="1">
        <f>(Table2[[#This Row],[Current Month High]]/Table2[[#This Row],[Close Price]])-1</f>
        <v>6.1988866744553617E-2</v>
      </c>
      <c r="AI302">
        <v>6.1988866744553599</v>
      </c>
      <c r="AJ302">
        <v>62.128133704735298</v>
      </c>
      <c r="AK302" t="str">
        <f>IF(AND(Table2[[#This Row],[20D EMA]]&gt;Table2[[#This Row],[50D EMA]],Table2[[#This Row],[50D EMA]]&gt;Table2[[#This Row],[200D EMA]]),"Uptrend","Downtrend/NoTrend")</f>
        <v>Uptrend</v>
      </c>
      <c r="AL302">
        <v>0.03</v>
      </c>
      <c r="AM302" t="s">
        <v>3188</v>
      </c>
      <c r="AN302">
        <v>4.7699999999999996</v>
      </c>
      <c r="AO302" t="s">
        <v>3188</v>
      </c>
      <c r="AP302">
        <v>4.5664062158338001E-2</v>
      </c>
      <c r="AQ302">
        <f>(Table2[[#This Row],[Sharpe Ratio]]-AVERAGE(Table2[Sharpe Ratio]))/_xlfn.STDEV.P(Table2[Sharpe Ratio])</f>
        <v>-0.18317761953406358</v>
      </c>
      <c r="AR3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0.64544778169867889</v>
      </c>
      <c r="AS302">
        <f>_xlfn.RANK.AVG(Table2[[#This Row],[1Y Return vs Nifty Z-Score]],Table2[1Y Return vs Nifty Z-Score])</f>
        <v>290</v>
      </c>
      <c r="AT302">
        <f>_xlfn.RANK.AVG(Table2[[#This Row],[6M Return vs Nifty Z-Score]],Table2[6M Return vs Nifty Z-Score])</f>
        <v>274</v>
      </c>
      <c r="AU302">
        <f>_xlfn.RANK.AVG(Table2[[#This Row],[Sharpe Ratio Z-Score]],Table2[Sharpe Ratio Z-Score])</f>
        <v>388</v>
      </c>
      <c r="AV302">
        <f>(Table2[[#This Row],[Rank 1Y]]+Table2[[#This Row],[Rank 6M]]+Table2[[#This Row],[Rank Sharpe]])/3</f>
        <v>317.33333333333331</v>
      </c>
    </row>
    <row r="303" spans="1:48" x14ac:dyDescent="0.3">
      <c r="A303" t="s">
        <v>700</v>
      </c>
      <c r="B303" t="s">
        <v>701</v>
      </c>
      <c r="C303" t="s">
        <v>3141</v>
      </c>
      <c r="D303" t="s">
        <v>446</v>
      </c>
      <c r="E303">
        <v>25339.65984</v>
      </c>
      <c r="F303">
        <v>3545.3</v>
      </c>
      <c r="G303">
        <v>8.1664441686642206</v>
      </c>
      <c r="H303">
        <f>(Table2[[#This Row],[1Y Return vs Nifty]]-AVERAGE(Table2[1Y Return vs Nifty]))/_xlfn.STDEV.P(Table2[1Y Return vs Nifty])</f>
        <v>-0.30857224813813122</v>
      </c>
      <c r="I303">
        <v>-6.5865148988679998</v>
      </c>
      <c r="J303">
        <f>(Table2[[#This Row],[1M Return vs Nifty]]-AVERAGE(Table2[1M Return vs Nifty]))/_xlfn.STDEV.P(Table2[1M Return vs Nifty])</f>
        <v>-0.54781652955471249</v>
      </c>
      <c r="K303">
        <v>6.2409600980527804</v>
      </c>
      <c r="L303">
        <f>(Table2[[#This Row],[6M Return vs Nifty]]-AVERAGE(Table2[6M Return vs Nifty]))/_xlfn.STDEV.P(Table2[6M Return vs Nifty])</f>
        <v>-0.10503313667503567</v>
      </c>
      <c r="M303">
        <v>0.228392860052546</v>
      </c>
      <c r="N303">
        <f>(Table2[[#This Row],[1W Return vs Nifty]]-AVERAGE(Table2[1W Return vs Nifty]))/_xlfn.STDEV.P(Table2[1W Return vs Nifty])</f>
        <v>-0.16355153198136832</v>
      </c>
      <c r="O303">
        <v>3643.36</v>
      </c>
      <c r="P303">
        <v>3630.6700890347902</v>
      </c>
      <c r="Q303">
        <v>3349.68385767571</v>
      </c>
      <c r="R303">
        <v>32.728862612180798</v>
      </c>
      <c r="S303" s="1">
        <f>(Table2[[#This Row],[Close Price]]-Table2[[#This Row],[20D EMA]])/Table2[[#This Row],[20D EMA]]</f>
        <v>-2.691471608625004E-2</v>
      </c>
      <c r="T303" s="1">
        <f>(Table2[[#This Row],[Close Price]]-Table2[[#This Row],[50D EMA]])/Table2[[#This Row],[50D EMA]]</f>
        <v>-2.3513590312879556E-2</v>
      </c>
      <c r="U303" s="1">
        <f>(Table2[[#This Row],[Close Price]]-Table2[[#This Row],[200D EMA]])/Table2[[#This Row],[200D EMA]]</f>
        <v>5.8398389411001013E-2</v>
      </c>
      <c r="V303">
        <v>0.71514685021045898</v>
      </c>
      <c r="W303">
        <v>3526.8</v>
      </c>
      <c r="X303">
        <v>3600</v>
      </c>
      <c r="Y303">
        <v>3481.95</v>
      </c>
      <c r="Z303">
        <v>3629.95</v>
      </c>
      <c r="AA303">
        <v>3481.95</v>
      </c>
      <c r="AB303">
        <v>3710</v>
      </c>
      <c r="AC303" s="1">
        <f>(Table2[[#This Row],[Close Price]]/Table2[[#This Row],[Day Low]])-1</f>
        <v>5.245548372462272E-3</v>
      </c>
      <c r="AD303" s="1">
        <f>(Table2[[#This Row],[Day High]]/Table2[[#This Row],[Close Price]])-1</f>
        <v>1.5428877669026564E-2</v>
      </c>
      <c r="AE303" s="1">
        <f>(Table2[[#This Row],[Close Price]]/Table2[[#This Row],[Current Week Low]])-1</f>
        <v>1.8193828170996351E-2</v>
      </c>
      <c r="AF303" s="1">
        <f>(Table2[[#This Row],[Current Week High]]/Table2[[#This Row],[Close Price]])-1</f>
        <v>2.3876681804078537E-2</v>
      </c>
      <c r="AG303" s="1">
        <f>(Table2[[#This Row],[Close Price]]/Table2[[#This Row],[Current Month Low]])-1</f>
        <v>1.8193828170996351E-2</v>
      </c>
      <c r="AH303" s="1">
        <f>(Table2[[#This Row],[Current Month High]]/Table2[[#This Row],[Close Price]])-1</f>
        <v>4.6455871153357808E-2</v>
      </c>
      <c r="AI303">
        <v>12.2189941612839</v>
      </c>
      <c r="AJ303">
        <v>40.394020394020401</v>
      </c>
      <c r="AK303" t="str">
        <f>IF(AND(Table2[[#This Row],[20D EMA]]&gt;Table2[[#This Row],[50D EMA]],Table2[[#This Row],[50D EMA]]&gt;Table2[[#This Row],[200D EMA]]),"Uptrend","Downtrend/NoTrend")</f>
        <v>Uptrend</v>
      </c>
      <c r="AL303">
        <v>-0.04</v>
      </c>
      <c r="AM303" t="s">
        <v>3189</v>
      </c>
      <c r="AN303">
        <v>-3.63</v>
      </c>
      <c r="AO303" t="s">
        <v>3189</v>
      </c>
      <c r="AP303">
        <v>0.108261547827669</v>
      </c>
      <c r="AQ303">
        <f>(Table2[[#This Row],[Sharpe Ratio]]-AVERAGE(Table2[Sharpe Ratio]))/_xlfn.STDEV.P(Table2[Sharpe Ratio])</f>
        <v>0.5466814114110603</v>
      </c>
      <c r="AR3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-0.57829203493818737</v>
      </c>
      <c r="AS303">
        <f>_xlfn.RANK.AVG(Table2[[#This Row],[1Y Return vs Nifty Z-Score]],Table2[1Y Return vs Nifty Z-Score])</f>
        <v>399</v>
      </c>
      <c r="AT303">
        <f>_xlfn.RANK.AVG(Table2[[#This Row],[6M Return vs Nifty Z-Score]],Table2[6M Return vs Nifty Z-Score])</f>
        <v>345</v>
      </c>
      <c r="AU303">
        <f>_xlfn.RANK.AVG(Table2[[#This Row],[Sharpe Ratio Z-Score]],Table2[Sharpe Ratio Z-Score])</f>
        <v>210</v>
      </c>
      <c r="AV303">
        <f>(Table2[[#This Row],[Rank 1Y]]+Table2[[#This Row],[Rank 6M]]+Table2[[#This Row],[Rank Sharpe]])/3</f>
        <v>318</v>
      </c>
    </row>
    <row r="304" spans="1:48" x14ac:dyDescent="0.3">
      <c r="A304" t="s">
        <v>457</v>
      </c>
      <c r="B304" t="s">
        <v>458</v>
      </c>
      <c r="C304" t="s">
        <v>3129</v>
      </c>
      <c r="D304" t="s">
        <v>24</v>
      </c>
      <c r="E304">
        <v>47494.663263413997</v>
      </c>
      <c r="F304">
        <v>185.84</v>
      </c>
      <c r="G304">
        <v>0.178249992091355</v>
      </c>
      <c r="H304">
        <f>(Table2[[#This Row],[1Y Return vs Nifty]]-AVERAGE(Table2[1Y Return vs Nifty]))/_xlfn.STDEV.P(Table2[1Y Return vs Nifty])</f>
        <v>-0.44279361905595538</v>
      </c>
      <c r="I304">
        <v>2.17232875935726</v>
      </c>
      <c r="J304">
        <f>(Table2[[#This Row],[1M Return vs Nifty]]-AVERAGE(Table2[1M Return vs Nifty]))/_xlfn.STDEV.P(Table2[1M Return vs Nifty])</f>
        <v>0.40985455737379251</v>
      </c>
      <c r="K304">
        <v>8.9502290339982196</v>
      </c>
      <c r="L304">
        <f>(Table2[[#This Row],[6M Return vs Nifty]]-AVERAGE(Table2[6M Return vs Nifty]))/_xlfn.STDEV.P(Table2[6M Return vs Nifty])</f>
        <v>-1.6571520708154111E-2</v>
      </c>
      <c r="M304">
        <v>-0.1471102202332</v>
      </c>
      <c r="N304">
        <f>(Table2[[#This Row],[1W Return vs Nifty]]-AVERAGE(Table2[1W Return vs Nifty]))/_xlfn.STDEV.P(Table2[1W Return vs Nifty])</f>
        <v>-0.26746958443741864</v>
      </c>
      <c r="O304">
        <v>190.14</v>
      </c>
      <c r="P304">
        <v>189.99888202993401</v>
      </c>
      <c r="Q304">
        <v>173.21233607953801</v>
      </c>
      <c r="R304">
        <v>58.193249420914597</v>
      </c>
      <c r="S304" s="1">
        <f>(Table2[[#This Row],[Close Price]]-Table2[[#This Row],[20D EMA]])/Table2[[#This Row],[20D EMA]]</f>
        <v>-2.2614915325549507E-2</v>
      </c>
      <c r="T304" s="1">
        <f>(Table2[[#This Row],[Close Price]]-Table2[[#This Row],[50D EMA]])/Table2[[#This Row],[50D EMA]]</f>
        <v>-2.1888981585053646E-2</v>
      </c>
      <c r="U304" s="1">
        <f>(Table2[[#This Row],[Close Price]]-Table2[[#This Row],[200D EMA]])/Table2[[#This Row],[200D EMA]]</f>
        <v>7.2902797839199257E-2</v>
      </c>
      <c r="V304">
        <v>1.24014316453903</v>
      </c>
      <c r="W304">
        <v>184.6</v>
      </c>
      <c r="X304">
        <v>188.91</v>
      </c>
      <c r="Y304">
        <v>182.35</v>
      </c>
      <c r="Z304">
        <v>196.48</v>
      </c>
      <c r="AA304">
        <v>182.35</v>
      </c>
      <c r="AB304">
        <v>200.1</v>
      </c>
      <c r="AC304" s="1">
        <f>(Table2[[#This Row],[Close Price]]/Table2[[#This Row],[Day Low]])-1</f>
        <v>6.7172264355364053E-3</v>
      </c>
      <c r="AD304" s="1">
        <f>(Table2[[#This Row],[Day High]]/Table2[[#This Row],[Close Price]])-1</f>
        <v>1.6519586741282843E-2</v>
      </c>
      <c r="AE304" s="1">
        <f>(Table2[[#This Row],[Close Price]]/Table2[[#This Row],[Current Week Low]])-1</f>
        <v>1.9139018371264083E-2</v>
      </c>
      <c r="AF304" s="1">
        <f>(Table2[[#This Row],[Current Week High]]/Table2[[#This Row],[Close Price]])-1</f>
        <v>5.7253551442100648E-2</v>
      </c>
      <c r="AG304" s="1">
        <f>(Table2[[#This Row],[Close Price]]/Table2[[#This Row],[Current Month Low]])-1</f>
        <v>1.9139018371264083E-2</v>
      </c>
      <c r="AH304" s="1">
        <f>(Table2[[#This Row],[Current Month High]]/Table2[[#This Row],[Close Price]])-1</f>
        <v>7.6732673267326579E-2</v>
      </c>
      <c r="AI304">
        <v>11.165518725785599</v>
      </c>
      <c r="AJ304">
        <v>35.402550091074602</v>
      </c>
      <c r="AK304" t="str">
        <f>IF(AND(Table2[[#This Row],[20D EMA]]&gt;Table2[[#This Row],[50D EMA]],Table2[[#This Row],[50D EMA]]&gt;Table2[[#This Row],[200D EMA]]),"Uptrend","Downtrend/NoTrend")</f>
        <v>Uptrend</v>
      </c>
      <c r="AL304">
        <v>-0.01</v>
      </c>
      <c r="AM304" t="s">
        <v>3189</v>
      </c>
      <c r="AN304">
        <v>0.43</v>
      </c>
      <c r="AO304" t="s">
        <v>3188</v>
      </c>
      <c r="AP304">
        <v>0.11375781783627199</v>
      </c>
      <c r="AQ304">
        <f>(Table2[[#This Row],[Sharpe Ratio]]-AVERAGE(Table2[Sharpe Ratio]))/_xlfn.STDEV.P(Table2[Sharpe Ratio])</f>
        <v>0.61076549177624218</v>
      </c>
      <c r="AR3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0.29378532494850651</v>
      </c>
      <c r="AS304">
        <f>_xlfn.RANK.AVG(Table2[[#This Row],[1Y Return vs Nifty Z-Score]],Table2[1Y Return vs Nifty Z-Score])</f>
        <v>456</v>
      </c>
      <c r="AT304">
        <f>_xlfn.RANK.AVG(Table2[[#This Row],[6M Return vs Nifty Z-Score]],Table2[6M Return vs Nifty Z-Score])</f>
        <v>312</v>
      </c>
      <c r="AU304">
        <f>_xlfn.RANK.AVG(Table2[[#This Row],[Sharpe Ratio Z-Score]],Table2[Sharpe Ratio Z-Score])</f>
        <v>190</v>
      </c>
      <c r="AV304">
        <f>(Table2[[#This Row],[Rank 1Y]]+Table2[[#This Row],[Rank 6M]]+Table2[[#This Row],[Rank Sharpe]])/3</f>
        <v>319.33333333333331</v>
      </c>
    </row>
    <row r="305" spans="1:48" x14ac:dyDescent="0.3">
      <c r="A305" t="s">
        <v>1431</v>
      </c>
      <c r="B305" t="s">
        <v>1432</v>
      </c>
      <c r="C305" t="s">
        <v>3132</v>
      </c>
      <c r="D305" t="s">
        <v>48</v>
      </c>
      <c r="E305">
        <v>7454.7106145999996</v>
      </c>
      <c r="F305">
        <v>1097.8</v>
      </c>
      <c r="G305">
        <v>28.305748361430499</v>
      </c>
      <c r="H305">
        <f>(Table2[[#This Row],[1Y Return vs Nifty]]-AVERAGE(Table2[1Y Return vs Nifty]))/_xlfn.STDEV.P(Table2[1Y Return vs Nifty])</f>
        <v>2.9817750694355976E-2</v>
      </c>
      <c r="I305">
        <v>-8.9498882083223794</v>
      </c>
      <c r="J305">
        <f>(Table2[[#This Row],[1M Return vs Nifty]]-AVERAGE(Table2[1M Return vs Nifty]))/_xlfn.STDEV.P(Table2[1M Return vs Nifty])</f>
        <v>-0.80622213358185379</v>
      </c>
      <c r="K305">
        <v>-8.6921634654363302</v>
      </c>
      <c r="L305">
        <f>(Table2[[#This Row],[6M Return vs Nifty]]-AVERAGE(Table2[6M Return vs Nifty]))/_xlfn.STDEV.P(Table2[6M Return vs Nifty])</f>
        <v>-0.59262158695133804</v>
      </c>
      <c r="M305">
        <v>3.0078549604756</v>
      </c>
      <c r="N305">
        <f>(Table2[[#This Row],[1W Return vs Nifty]]-AVERAGE(Table2[1W Return vs Nifty]))/_xlfn.STDEV.P(Table2[1W Return vs Nifty])</f>
        <v>0.60564665443982302</v>
      </c>
      <c r="O305">
        <v>1156.03</v>
      </c>
      <c r="P305">
        <v>1210.60824930845</v>
      </c>
      <c r="Q305">
        <v>1122.9695404653701</v>
      </c>
      <c r="R305">
        <v>32.9812099111032</v>
      </c>
      <c r="S305" s="1">
        <f>(Table2[[#This Row],[Close Price]]-Table2[[#This Row],[20D EMA]])/Table2[[#This Row],[20D EMA]]</f>
        <v>-5.0370665121147393E-2</v>
      </c>
      <c r="T305" s="1">
        <f>(Table2[[#This Row],[Close Price]]-Table2[[#This Row],[50D EMA]])/Table2[[#This Row],[50D EMA]]</f>
        <v>-9.3183116316026132E-2</v>
      </c>
      <c r="U305" s="1">
        <f>(Table2[[#This Row],[Close Price]]-Table2[[#This Row],[200D EMA]])/Table2[[#This Row],[200D EMA]]</f>
        <v>-2.2413377708303293E-2</v>
      </c>
      <c r="V305">
        <v>0.80956873671916396</v>
      </c>
      <c r="W305">
        <v>1091.9000000000001</v>
      </c>
      <c r="X305">
        <v>1139.5999999999999</v>
      </c>
      <c r="Y305">
        <v>1055</v>
      </c>
      <c r="Z305">
        <v>1139.5999999999999</v>
      </c>
      <c r="AA305">
        <v>1055</v>
      </c>
      <c r="AB305">
        <v>1145.8</v>
      </c>
      <c r="AC305" s="1">
        <f>(Table2[[#This Row],[Close Price]]/Table2[[#This Row],[Day Low]])-1</f>
        <v>5.4034252220898082E-3</v>
      </c>
      <c r="AD305" s="1">
        <f>(Table2[[#This Row],[Day High]]/Table2[[#This Row],[Close Price]])-1</f>
        <v>3.8076152304609145E-2</v>
      </c>
      <c r="AE305" s="1">
        <f>(Table2[[#This Row],[Close Price]]/Table2[[#This Row],[Current Week Low]])-1</f>
        <v>4.0568720379146939E-2</v>
      </c>
      <c r="AF305" s="1">
        <f>(Table2[[#This Row],[Current Week High]]/Table2[[#This Row],[Close Price]])-1</f>
        <v>3.8076152304609145E-2</v>
      </c>
      <c r="AG305" s="1">
        <f>(Table2[[#This Row],[Close Price]]/Table2[[#This Row],[Current Month Low]])-1</f>
        <v>4.0568720379146939E-2</v>
      </c>
      <c r="AH305" s="1">
        <f>(Table2[[#This Row],[Current Month High]]/Table2[[#This Row],[Close Price]])-1</f>
        <v>4.3723811258881362E-2</v>
      </c>
      <c r="AI305">
        <v>40.503734742211698</v>
      </c>
      <c r="AJ305">
        <v>68.892307692307597</v>
      </c>
      <c r="AK305" t="str">
        <f>IF(AND(Table2[[#This Row],[20D EMA]]&gt;Table2[[#This Row],[50D EMA]],Table2[[#This Row],[50D EMA]]&gt;Table2[[#This Row],[200D EMA]]),"Uptrend","Downtrend/NoTrend")</f>
        <v>Downtrend/NoTrend</v>
      </c>
      <c r="AL305">
        <v>-0.17</v>
      </c>
      <c r="AM305" t="s">
        <v>3189</v>
      </c>
      <c r="AN305">
        <v>-10.23</v>
      </c>
      <c r="AO305" t="s">
        <v>3189</v>
      </c>
      <c r="AP305">
        <v>0.12805429913039501</v>
      </c>
      <c r="AQ305">
        <f>(Table2[[#This Row],[Sharpe Ratio]]-AVERAGE(Table2[Sharpe Ratio]))/_xlfn.STDEV.P(Table2[Sharpe Ratio])</f>
        <v>0.7774561483047352</v>
      </c>
      <c r="AR3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5">
        <f>_xlfn.RANK.AVG(Table2[[#This Row],[1Y Return vs Nifty Z-Score]],Table2[1Y Return vs Nifty Z-Score])</f>
        <v>282</v>
      </c>
      <c r="AT305">
        <f>_xlfn.RANK.AVG(Table2[[#This Row],[6M Return vs Nifty Z-Score]],Table2[6M Return vs Nifty Z-Score])</f>
        <v>520</v>
      </c>
      <c r="AU305">
        <f>_xlfn.RANK.AVG(Table2[[#This Row],[Sharpe Ratio Z-Score]],Table2[Sharpe Ratio Z-Score])</f>
        <v>156</v>
      </c>
      <c r="AV305">
        <f>(Table2[[#This Row],[Rank 1Y]]+Table2[[#This Row],[Rank 6M]]+Table2[[#This Row],[Rank Sharpe]])/3</f>
        <v>319.33333333333331</v>
      </c>
    </row>
    <row r="306" spans="1:48" x14ac:dyDescent="0.3">
      <c r="A306" t="s">
        <v>1494</v>
      </c>
      <c r="B306" t="s">
        <v>1495</v>
      </c>
      <c r="C306" t="s">
        <v>3133</v>
      </c>
      <c r="D306" t="s">
        <v>51</v>
      </c>
      <c r="E306">
        <v>6865.1806951400004</v>
      </c>
      <c r="F306">
        <v>1678.7</v>
      </c>
      <c r="G306">
        <v>14.509067630191399</v>
      </c>
      <c r="H306">
        <f>(Table2[[#This Row],[1Y Return vs Nifty]]-AVERAGE(Table2[1Y Return vs Nifty]))/_xlfn.STDEV.P(Table2[1Y Return vs Nifty])</f>
        <v>-0.20200052524256079</v>
      </c>
      <c r="I306">
        <v>17.314874325053001</v>
      </c>
      <c r="J306">
        <f>(Table2[[#This Row],[1M Return vs Nifty]]-AVERAGE(Table2[1M Return vs Nifty]))/_xlfn.STDEV.P(Table2[1M Return vs Nifty])</f>
        <v>2.0655043938845865</v>
      </c>
      <c r="K306">
        <v>28.404636570678999</v>
      </c>
      <c r="L306">
        <f>(Table2[[#This Row],[6M Return vs Nifty]]-AVERAGE(Table2[6M Return vs Nifty]))/_xlfn.STDEV.P(Table2[6M Return vs Nifty])</f>
        <v>0.61864350189073902</v>
      </c>
      <c r="M306">
        <v>2.02024942055482</v>
      </c>
      <c r="N306">
        <f>(Table2[[#This Row],[1W Return vs Nifty]]-AVERAGE(Table2[1W Return vs Nifty]))/_xlfn.STDEV.P(Table2[1W Return vs Nifty])</f>
        <v>0.33233319926050642</v>
      </c>
      <c r="O306">
        <v>1615.56</v>
      </c>
      <c r="P306">
        <v>1499.89069770843</v>
      </c>
      <c r="Q306">
        <v>1310.78133692795</v>
      </c>
      <c r="R306">
        <v>56.9010463302481</v>
      </c>
      <c r="S306" s="1">
        <f>(Table2[[#This Row],[Close Price]]-Table2[[#This Row],[20D EMA]])/Table2[[#This Row],[20D EMA]]</f>
        <v>3.9082423432122669E-2</v>
      </c>
      <c r="T306" s="1">
        <f>(Table2[[#This Row],[Close Price]]-Table2[[#This Row],[50D EMA]])/Table2[[#This Row],[50D EMA]]</f>
        <v>0.11921488850138165</v>
      </c>
      <c r="U306" s="1">
        <f>(Table2[[#This Row],[Close Price]]-Table2[[#This Row],[200D EMA]])/Table2[[#This Row],[200D EMA]]</f>
        <v>0.28068652849020048</v>
      </c>
      <c r="V306">
        <v>1.0857149309079901</v>
      </c>
      <c r="W306">
        <v>1667.85</v>
      </c>
      <c r="X306">
        <v>1705.95</v>
      </c>
      <c r="Y306">
        <v>1583.05</v>
      </c>
      <c r="Z306">
        <v>1719.55</v>
      </c>
      <c r="AA306">
        <v>1583.05</v>
      </c>
      <c r="AB306">
        <v>1780.8</v>
      </c>
      <c r="AC306" s="1">
        <f>(Table2[[#This Row],[Close Price]]/Table2[[#This Row],[Day Low]])-1</f>
        <v>6.5053811793627236E-3</v>
      </c>
      <c r="AD306" s="1">
        <f>(Table2[[#This Row],[Day High]]/Table2[[#This Row],[Close Price]])-1</f>
        <v>1.6232799189849212E-2</v>
      </c>
      <c r="AE306" s="1">
        <f>(Table2[[#This Row],[Close Price]]/Table2[[#This Row],[Current Week Low]])-1</f>
        <v>6.0421338555320503E-2</v>
      </c>
      <c r="AF306" s="1">
        <f>(Table2[[#This Row],[Current Week High]]/Table2[[#This Row],[Close Price]])-1</f>
        <v>2.4334306308452902E-2</v>
      </c>
      <c r="AG306" s="1">
        <f>(Table2[[#This Row],[Close Price]]/Table2[[#This Row],[Current Month Low]])-1</f>
        <v>6.0421338555320503E-2</v>
      </c>
      <c r="AH306" s="1">
        <f>(Table2[[#This Row],[Current Month High]]/Table2[[#This Row],[Close Price]])-1</f>
        <v>6.0820873294811451E-2</v>
      </c>
      <c r="AI306">
        <v>8.5959373324596395</v>
      </c>
      <c r="AJ306">
        <v>67.126288018318405</v>
      </c>
      <c r="AK306" t="str">
        <f>IF(AND(Table2[[#This Row],[20D EMA]]&gt;Table2[[#This Row],[50D EMA]],Table2[[#This Row],[50D EMA]]&gt;Table2[[#This Row],[200D EMA]]),"Uptrend","Downtrend/NoTrend")</f>
        <v>Uptrend</v>
      </c>
      <c r="AL306">
        <v>0.12</v>
      </c>
      <c r="AM306" t="s">
        <v>3188</v>
      </c>
      <c r="AN306">
        <v>2.91</v>
      </c>
      <c r="AO306" t="s">
        <v>3188</v>
      </c>
      <c r="AP306">
        <v>2.2290334854864001E-2</v>
      </c>
      <c r="AQ306">
        <f>(Table2[[#This Row],[Sharpe Ratio]]-AVERAGE(Table2[Sharpe Ratio]))/_xlfn.STDEV.P(Table2[Sharpe Ratio])</f>
        <v>-0.45570495472777178</v>
      </c>
      <c r="AR3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2.3587756150654995</v>
      </c>
      <c r="AS306">
        <f>_xlfn.RANK.AVG(Table2[[#This Row],[1Y Return vs Nifty Z-Score]],Table2[1Y Return vs Nifty Z-Score])</f>
        <v>365</v>
      </c>
      <c r="AT306">
        <f>_xlfn.RANK.AVG(Table2[[#This Row],[6M Return vs Nifty Z-Score]],Table2[6M Return vs Nifty Z-Score])</f>
        <v>146</v>
      </c>
      <c r="AU306">
        <f>_xlfn.RANK.AVG(Table2[[#This Row],[Sharpe Ratio Z-Score]],Table2[Sharpe Ratio Z-Score])</f>
        <v>447</v>
      </c>
      <c r="AV306">
        <f>(Table2[[#This Row],[Rank 1Y]]+Table2[[#This Row],[Rank 6M]]+Table2[[#This Row],[Rank Sharpe]])/3</f>
        <v>319.33333333333331</v>
      </c>
    </row>
    <row r="307" spans="1:48" x14ac:dyDescent="0.3">
      <c r="A307" t="s">
        <v>669</v>
      </c>
      <c r="B307" t="s">
        <v>670</v>
      </c>
      <c r="C307" t="s">
        <v>3131</v>
      </c>
      <c r="D307" t="s">
        <v>195</v>
      </c>
      <c r="E307">
        <v>27788.510131514999</v>
      </c>
      <c r="F307">
        <v>8995.85</v>
      </c>
      <c r="G307">
        <v>17.229224271235999</v>
      </c>
      <c r="H307">
        <f>(Table2[[#This Row],[1Y Return vs Nifty]]-AVERAGE(Table2[1Y Return vs Nifty]))/_xlfn.STDEV.P(Table2[1Y Return vs Nifty])</f>
        <v>-0.15629518240763385</v>
      </c>
      <c r="I307">
        <v>-3.0173598246409199</v>
      </c>
      <c r="J307">
        <f>(Table2[[#This Row],[1M Return vs Nifty]]-AVERAGE(Table2[1M Return vs Nifty]))/_xlfn.STDEV.P(Table2[1M Return vs Nifty])</f>
        <v>-0.15757362161770563</v>
      </c>
      <c r="K307">
        <v>26.002907576522698</v>
      </c>
      <c r="L307">
        <f>(Table2[[#This Row],[6M Return vs Nifty]]-AVERAGE(Table2[6M Return vs Nifty]))/_xlfn.STDEV.P(Table2[6M Return vs Nifty])</f>
        <v>0.54022351740018559</v>
      </c>
      <c r="M307">
        <v>7.5859124495474202</v>
      </c>
      <c r="N307">
        <f>(Table2[[#This Row],[1W Return vs Nifty]]-AVERAGE(Table2[1W Return vs Nifty]))/_xlfn.STDEV.P(Table2[1W Return vs Nifty])</f>
        <v>1.872594499272825</v>
      </c>
      <c r="O307">
        <v>8706.65</v>
      </c>
      <c r="P307">
        <v>8486.4149054547797</v>
      </c>
      <c r="Q307">
        <v>7440.68545777895</v>
      </c>
      <c r="R307">
        <v>36.399674979614403</v>
      </c>
      <c r="S307" s="1">
        <f>(Table2[[#This Row],[Close Price]]-Table2[[#This Row],[20D EMA]])/Table2[[#This Row],[20D EMA]]</f>
        <v>3.3215990076550767E-2</v>
      </c>
      <c r="T307" s="1">
        <f>(Table2[[#This Row],[Close Price]]-Table2[[#This Row],[50D EMA]])/Table2[[#This Row],[50D EMA]]</f>
        <v>6.0029482439960959E-2</v>
      </c>
      <c r="U307" s="1">
        <f>(Table2[[#This Row],[Close Price]]-Table2[[#This Row],[200D EMA]])/Table2[[#This Row],[200D EMA]]</f>
        <v>0.20900823600803953</v>
      </c>
      <c r="V307">
        <v>0.88439591317055399</v>
      </c>
      <c r="W307">
        <v>8753.35</v>
      </c>
      <c r="X307">
        <v>9009</v>
      </c>
      <c r="Y307">
        <v>8430</v>
      </c>
      <c r="Z307">
        <v>9009</v>
      </c>
      <c r="AA307">
        <v>8315</v>
      </c>
      <c r="AB307">
        <v>9009</v>
      </c>
      <c r="AC307" s="1">
        <f>(Table2[[#This Row],[Close Price]]/Table2[[#This Row],[Day Low]])-1</f>
        <v>2.7703679162834893E-2</v>
      </c>
      <c r="AD307" s="1">
        <f>(Table2[[#This Row],[Day High]]/Table2[[#This Row],[Close Price]])-1</f>
        <v>1.4617851564888706E-3</v>
      </c>
      <c r="AE307" s="1">
        <f>(Table2[[#This Row],[Close Price]]/Table2[[#This Row],[Current Week Low]])-1</f>
        <v>6.7123368920521953E-2</v>
      </c>
      <c r="AF307" s="1">
        <f>(Table2[[#This Row],[Current Week High]]/Table2[[#This Row],[Close Price]])-1</f>
        <v>1.4617851564888706E-3</v>
      </c>
      <c r="AG307" s="1">
        <f>(Table2[[#This Row],[Close Price]]/Table2[[#This Row],[Current Month Low]])-1</f>
        <v>8.1882140709561124E-2</v>
      </c>
      <c r="AH307" s="1">
        <f>(Table2[[#This Row],[Current Month High]]/Table2[[#This Row],[Close Price]])-1</f>
        <v>1.4617851564888706E-3</v>
      </c>
      <c r="AI307">
        <v>6.2712250648910297</v>
      </c>
      <c r="AJ307">
        <v>51.037180681827699</v>
      </c>
      <c r="AK307" t="str">
        <f>IF(AND(Table2[[#This Row],[20D EMA]]&gt;Table2[[#This Row],[50D EMA]],Table2[[#This Row],[50D EMA]]&gt;Table2[[#This Row],[200D EMA]]),"Uptrend","Downtrend/NoTrend")</f>
        <v>Uptrend</v>
      </c>
      <c r="AL307">
        <v>0.15</v>
      </c>
      <c r="AM307" t="s">
        <v>3188</v>
      </c>
      <c r="AN307">
        <v>0.33</v>
      </c>
      <c r="AO307" t="s">
        <v>3188</v>
      </c>
      <c r="AP307">
        <v>2.4260816854530999E-2</v>
      </c>
      <c r="AQ307">
        <f>(Table2[[#This Row],[Sharpe Ratio]]-AVERAGE(Table2[Sharpe Ratio]))/_xlfn.STDEV.P(Table2[Sharpe Ratio])</f>
        <v>-0.43273000505696763</v>
      </c>
      <c r="AR3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1.6662192075907034</v>
      </c>
      <c r="AS307">
        <f>_xlfn.RANK.AVG(Table2[[#This Row],[1Y Return vs Nifty Z-Score]],Table2[1Y Return vs Nifty Z-Score])</f>
        <v>350</v>
      </c>
      <c r="AT307">
        <f>_xlfn.RANK.AVG(Table2[[#This Row],[6M Return vs Nifty Z-Score]],Table2[6M Return vs Nifty Z-Score])</f>
        <v>167</v>
      </c>
      <c r="AU307">
        <f>_xlfn.RANK.AVG(Table2[[#This Row],[Sharpe Ratio Z-Score]],Table2[Sharpe Ratio Z-Score])</f>
        <v>444</v>
      </c>
      <c r="AV307">
        <f>(Table2[[#This Row],[Rank 1Y]]+Table2[[#This Row],[Rank 6M]]+Table2[[#This Row],[Rank Sharpe]])/3</f>
        <v>320.33333333333331</v>
      </c>
    </row>
    <row r="308" spans="1:48" x14ac:dyDescent="0.3">
      <c r="A308" t="s">
        <v>675</v>
      </c>
      <c r="B308" t="s">
        <v>676</v>
      </c>
      <c r="C308" t="s">
        <v>3141</v>
      </c>
      <c r="D308" t="s">
        <v>271</v>
      </c>
      <c r="E308">
        <v>27441.29853788</v>
      </c>
      <c r="F308">
        <v>3744.2</v>
      </c>
      <c r="G308">
        <v>-2.8806460469844901</v>
      </c>
      <c r="H308">
        <f>(Table2[[#This Row],[1Y Return vs Nifty]]-AVERAGE(Table2[1Y Return vs Nifty]))/_xlfn.STDEV.P(Table2[1Y Return vs Nifty])</f>
        <v>-0.49419061952746951</v>
      </c>
      <c r="I308">
        <v>-3.2477729427992301</v>
      </c>
      <c r="J308">
        <f>(Table2[[#This Row],[1M Return vs Nifty]]-AVERAGE(Table2[1M Return vs Nifty]))/_xlfn.STDEV.P(Table2[1M Return vs Nifty])</f>
        <v>-0.18276644271596071</v>
      </c>
      <c r="K308">
        <v>20.814458399860801</v>
      </c>
      <c r="L308">
        <f>(Table2[[#This Row],[6M Return vs Nifty]]-AVERAGE(Table2[6M Return vs Nifty]))/_xlfn.STDEV.P(Table2[6M Return vs Nifty])</f>
        <v>0.37081301981538967</v>
      </c>
      <c r="M308">
        <v>-1.0169611815628099</v>
      </c>
      <c r="N308">
        <f>(Table2[[#This Row],[1W Return vs Nifty]]-AVERAGE(Table2[1W Return vs Nifty]))/_xlfn.STDEV.P(Table2[1W Return vs Nifty])</f>
        <v>-0.50819522045513088</v>
      </c>
      <c r="O308">
        <v>3745.87</v>
      </c>
      <c r="P308">
        <v>3814.0747749269499</v>
      </c>
      <c r="Q308">
        <v>3630.8149300587202</v>
      </c>
      <c r="R308">
        <v>35.453278097826498</v>
      </c>
      <c r="S308" s="1">
        <f>(Table2[[#This Row],[Close Price]]-Table2[[#This Row],[20D EMA]])/Table2[[#This Row],[20D EMA]]</f>
        <v>-4.4582433453378597E-4</v>
      </c>
      <c r="T308" s="1">
        <f>(Table2[[#This Row],[Close Price]]-Table2[[#This Row],[50D EMA]])/Table2[[#This Row],[50D EMA]]</f>
        <v>-1.8320242535960339E-2</v>
      </c>
      <c r="U308" s="1">
        <f>(Table2[[#This Row],[Close Price]]-Table2[[#This Row],[200D EMA]])/Table2[[#This Row],[200D EMA]]</f>
        <v>3.1228545691654383E-2</v>
      </c>
      <c r="V308">
        <v>0.45211991101569599</v>
      </c>
      <c r="W308">
        <v>3591.1</v>
      </c>
      <c r="X308">
        <v>3769.8</v>
      </c>
      <c r="Y308">
        <v>3575</v>
      </c>
      <c r="Z308">
        <v>3769.8</v>
      </c>
      <c r="AA308">
        <v>3575</v>
      </c>
      <c r="AB308">
        <v>3823.6</v>
      </c>
      <c r="AC308" s="1">
        <f>(Table2[[#This Row],[Close Price]]/Table2[[#This Row],[Day Low]])-1</f>
        <v>4.2633176464035971E-2</v>
      </c>
      <c r="AD308" s="1">
        <f>(Table2[[#This Row],[Day High]]/Table2[[#This Row],[Close Price]])-1</f>
        <v>6.8372416003419367E-3</v>
      </c>
      <c r="AE308" s="1">
        <f>(Table2[[#This Row],[Close Price]]/Table2[[#This Row],[Current Week Low]])-1</f>
        <v>4.7328671328671357E-2</v>
      </c>
      <c r="AF308" s="1">
        <f>(Table2[[#This Row],[Current Week High]]/Table2[[#This Row],[Close Price]])-1</f>
        <v>6.8372416003419367E-3</v>
      </c>
      <c r="AG308" s="1">
        <f>(Table2[[#This Row],[Close Price]]/Table2[[#This Row],[Current Month Low]])-1</f>
        <v>4.7328671328671357E-2</v>
      </c>
      <c r="AH308" s="1">
        <f>(Table2[[#This Row],[Current Month High]]/Table2[[#This Row],[Close Price]])-1</f>
        <v>2.1206132151060375E-2</v>
      </c>
      <c r="AI308">
        <v>28.676352758933799</v>
      </c>
      <c r="AJ308">
        <v>48.314517726282403</v>
      </c>
      <c r="AK308" t="str">
        <f>IF(AND(Table2[[#This Row],[20D EMA]]&gt;Table2[[#This Row],[50D EMA]],Table2[[#This Row],[50D EMA]]&gt;Table2[[#This Row],[200D EMA]]),"Uptrend","Downtrend/NoTrend")</f>
        <v>Downtrend/NoTrend</v>
      </c>
      <c r="AL308">
        <v>-0.08</v>
      </c>
      <c r="AM308" t="s">
        <v>3189</v>
      </c>
      <c r="AN308">
        <v>-3.26</v>
      </c>
      <c r="AO308" t="s">
        <v>3189</v>
      </c>
      <c r="AP308">
        <v>8.1446007043703E-2</v>
      </c>
      <c r="AQ308">
        <f>(Table2[[#This Row],[Sharpe Ratio]]-AVERAGE(Table2[Sharpe Ratio]))/_xlfn.STDEV.P(Table2[Sharpe Ratio])</f>
        <v>0.23402405142952734</v>
      </c>
      <c r="AR3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8">
        <f>_xlfn.RANK.AVG(Table2[[#This Row],[1Y Return vs Nifty Z-Score]],Table2[1Y Return vs Nifty Z-Score])</f>
        <v>470</v>
      </c>
      <c r="AT308">
        <f>_xlfn.RANK.AVG(Table2[[#This Row],[6M Return vs Nifty Z-Score]],Table2[6M Return vs Nifty Z-Score])</f>
        <v>212</v>
      </c>
      <c r="AU308">
        <f>_xlfn.RANK.AVG(Table2[[#This Row],[Sharpe Ratio Z-Score]],Table2[Sharpe Ratio Z-Score])</f>
        <v>280</v>
      </c>
      <c r="AV308">
        <f>(Table2[[#This Row],[Rank 1Y]]+Table2[[#This Row],[Rank 6M]]+Table2[[#This Row],[Rank Sharpe]])/3</f>
        <v>320.66666666666669</v>
      </c>
    </row>
    <row r="309" spans="1:48" x14ac:dyDescent="0.3">
      <c r="A309" t="s">
        <v>1956</v>
      </c>
      <c r="B309" t="s">
        <v>1957</v>
      </c>
      <c r="C309" t="s">
        <v>3141</v>
      </c>
      <c r="D309" t="s">
        <v>117</v>
      </c>
      <c r="E309">
        <v>3596.2302060000002</v>
      </c>
      <c r="F309">
        <v>665.4</v>
      </c>
      <c r="G309">
        <v>0.56065700560197396</v>
      </c>
      <c r="H309">
        <f>(Table2[[#This Row],[1Y Return vs Nifty]]-AVERAGE(Table2[1Y Return vs Nifty]))/_xlfn.STDEV.P(Table2[1Y Return vs Nifty])</f>
        <v>-0.4363682377410501</v>
      </c>
      <c r="I309">
        <v>14.692558117405</v>
      </c>
      <c r="J309">
        <f>(Table2[[#This Row],[1M Return vs Nifty]]-AVERAGE(Table2[1M Return vs Nifty]))/_xlfn.STDEV.P(Table2[1M Return vs Nifty])</f>
        <v>1.7787865906172375</v>
      </c>
      <c r="K309">
        <v>5.0297096441193201</v>
      </c>
      <c r="L309">
        <f>(Table2[[#This Row],[6M Return vs Nifty]]-AVERAGE(Table2[6M Return vs Nifty]))/_xlfn.STDEV.P(Table2[6M Return vs Nifty])</f>
        <v>-0.14458224568889644</v>
      </c>
      <c r="M309">
        <v>4.5913819317669704</v>
      </c>
      <c r="N309">
        <f>(Table2[[#This Row],[1W Return vs Nifty]]-AVERAGE(Table2[1W Return vs Nifty]))/_xlfn.STDEV.P(Table2[1W Return vs Nifty])</f>
        <v>1.0438775172679107</v>
      </c>
      <c r="O309">
        <v>617.19000000000005</v>
      </c>
      <c r="P309">
        <v>601.57390209932498</v>
      </c>
      <c r="Q309">
        <v>574.18707137936997</v>
      </c>
      <c r="R309">
        <v>56.644270488270401</v>
      </c>
      <c r="S309" s="1">
        <f>(Table2[[#This Row],[Close Price]]-Table2[[#This Row],[20D EMA]])/Table2[[#This Row],[20D EMA]]</f>
        <v>7.81120886598939E-2</v>
      </c>
      <c r="T309" s="1">
        <f>(Table2[[#This Row],[Close Price]]-Table2[[#This Row],[50D EMA]])/Table2[[#This Row],[50D EMA]]</f>
        <v>0.10609851537432015</v>
      </c>
      <c r="U309" s="1">
        <f>(Table2[[#This Row],[Close Price]]-Table2[[#This Row],[200D EMA]])/Table2[[#This Row],[200D EMA]]</f>
        <v>0.15885576873319202</v>
      </c>
      <c r="V309">
        <v>1.4160302814104999</v>
      </c>
      <c r="W309">
        <v>640</v>
      </c>
      <c r="X309">
        <v>670</v>
      </c>
      <c r="Y309">
        <v>600</v>
      </c>
      <c r="Z309">
        <v>670</v>
      </c>
      <c r="AA309">
        <v>600</v>
      </c>
      <c r="AB309">
        <v>670</v>
      </c>
      <c r="AC309" s="1">
        <f>(Table2[[#This Row],[Close Price]]/Table2[[#This Row],[Day Low]])-1</f>
        <v>3.9687499999999876E-2</v>
      </c>
      <c r="AD309" s="1">
        <f>(Table2[[#This Row],[Day High]]/Table2[[#This Row],[Close Price]])-1</f>
        <v>6.9131349564173217E-3</v>
      </c>
      <c r="AE309" s="1">
        <f>(Table2[[#This Row],[Close Price]]/Table2[[#This Row],[Current Week Low]])-1</f>
        <v>0.10899999999999999</v>
      </c>
      <c r="AF309" s="1">
        <f>(Table2[[#This Row],[Current Week High]]/Table2[[#This Row],[Close Price]])-1</f>
        <v>6.9131349564173217E-3</v>
      </c>
      <c r="AG309" s="1">
        <f>(Table2[[#This Row],[Close Price]]/Table2[[#This Row],[Current Month Low]])-1</f>
        <v>0.10899999999999999</v>
      </c>
      <c r="AH309" s="1">
        <f>(Table2[[#This Row],[Current Month High]]/Table2[[#This Row],[Close Price]])-1</f>
        <v>6.9131349564173217E-3</v>
      </c>
      <c r="AI309">
        <v>3.9900811541929699</v>
      </c>
      <c r="AJ309">
        <v>44.652173913043399</v>
      </c>
      <c r="AK309" t="str">
        <f>IF(AND(Table2[[#This Row],[20D EMA]]&gt;Table2[[#This Row],[50D EMA]],Table2[[#This Row],[50D EMA]]&gt;Table2[[#This Row],[200D EMA]]),"Uptrend","Downtrend/NoTrend")</f>
        <v>Uptrend</v>
      </c>
      <c r="AL309">
        <v>-0.01</v>
      </c>
      <c r="AM309" t="s">
        <v>3189</v>
      </c>
      <c r="AN309">
        <v>10.17</v>
      </c>
      <c r="AO309" t="s">
        <v>3188</v>
      </c>
      <c r="AP309">
        <v>0.13068803395839501</v>
      </c>
      <c r="AQ309">
        <f>(Table2[[#This Row],[Sharpe Ratio]]-AVERAGE(Table2[Sharpe Ratio]))/_xlfn.STDEV.P(Table2[Sharpe Ratio])</f>
        <v>0.80816433296705137</v>
      </c>
      <c r="AR3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3.049877957422253</v>
      </c>
      <c r="AS309">
        <f>_xlfn.RANK.AVG(Table2[[#This Row],[1Y Return vs Nifty Z-Score]],Table2[1Y Return vs Nifty Z-Score])</f>
        <v>450</v>
      </c>
      <c r="AT309">
        <f>_xlfn.RANK.AVG(Table2[[#This Row],[6M Return vs Nifty Z-Score]],Table2[6M Return vs Nifty Z-Score])</f>
        <v>364</v>
      </c>
      <c r="AU309">
        <f>_xlfn.RANK.AVG(Table2[[#This Row],[Sharpe Ratio Z-Score]],Table2[Sharpe Ratio Z-Score])</f>
        <v>148</v>
      </c>
      <c r="AV309">
        <f>(Table2[[#This Row],[Rank 1Y]]+Table2[[#This Row],[Rank 6M]]+Table2[[#This Row],[Rank Sharpe]])/3</f>
        <v>320.66666666666669</v>
      </c>
    </row>
    <row r="310" spans="1:48" x14ac:dyDescent="0.3">
      <c r="A310" t="s">
        <v>892</v>
      </c>
      <c r="B310" t="s">
        <v>893</v>
      </c>
      <c r="C310" t="s">
        <v>3145</v>
      </c>
      <c r="D310" t="s">
        <v>607</v>
      </c>
      <c r="E310">
        <v>17382.75161313</v>
      </c>
      <c r="F310">
        <v>559</v>
      </c>
      <c r="G310">
        <v>64.594297827212998</v>
      </c>
      <c r="H310">
        <f>(Table2[[#This Row],[1Y Return vs Nifty]]-AVERAGE(Table2[1Y Return vs Nifty]))/_xlfn.STDEV.P(Table2[1Y Return vs Nifty])</f>
        <v>0.6395549140949397</v>
      </c>
      <c r="I310">
        <v>-12.117681588169001</v>
      </c>
      <c r="J310">
        <f>(Table2[[#This Row],[1M Return vs Nifty]]-AVERAGE(Table2[1M Return vs Nifty]))/_xlfn.STDEV.P(Table2[1M Return vs Nifty])</f>
        <v>-1.1525811105906218</v>
      </c>
      <c r="K310">
        <v>-25.972642111895802</v>
      </c>
      <c r="L310">
        <f>(Table2[[#This Row],[6M Return vs Nifty]]-AVERAGE(Table2[6M Return vs Nifty]))/_xlfn.STDEV.P(Table2[6M Return vs Nifty])</f>
        <v>-1.1568546335364851</v>
      </c>
      <c r="M310">
        <v>0.88333076642777097</v>
      </c>
      <c r="N310">
        <f>(Table2[[#This Row],[1W Return vs Nifty]]-AVERAGE(Table2[1W Return vs Nifty]))/_xlfn.STDEV.P(Table2[1W Return vs Nifty])</f>
        <v>1.7698303994317988E-2</v>
      </c>
      <c r="O310">
        <v>581.42999999999995</v>
      </c>
      <c r="P310">
        <v>617.07192577148703</v>
      </c>
      <c r="Q310">
        <v>591.57524167006295</v>
      </c>
      <c r="R310">
        <v>28.063667752647799</v>
      </c>
      <c r="S310" s="1">
        <f>(Table2[[#This Row],[Close Price]]-Table2[[#This Row],[20D EMA]])/Table2[[#This Row],[20D EMA]]</f>
        <v>-3.8577300792872665E-2</v>
      </c>
      <c r="T310" s="1">
        <f>(Table2[[#This Row],[Close Price]]-Table2[[#This Row],[50D EMA]])/Table2[[#This Row],[50D EMA]]</f>
        <v>-9.4108844279187198E-2</v>
      </c>
      <c r="U310" s="1">
        <f>(Table2[[#This Row],[Close Price]]-Table2[[#This Row],[200D EMA]])/Table2[[#This Row],[200D EMA]]</f>
        <v>-5.5065255229580785E-2</v>
      </c>
      <c r="V310">
        <v>1.0823410961325399</v>
      </c>
      <c r="W310">
        <v>546.04999999999995</v>
      </c>
      <c r="X310">
        <v>576.79999999999995</v>
      </c>
      <c r="Y310">
        <v>509.55</v>
      </c>
      <c r="Z310">
        <v>576.79999999999995</v>
      </c>
      <c r="AA310">
        <v>509.55</v>
      </c>
      <c r="AB310">
        <v>589.04999999999995</v>
      </c>
      <c r="AC310" s="1">
        <f>(Table2[[#This Row],[Close Price]]/Table2[[#This Row],[Day Low]])-1</f>
        <v>2.3715776943503464E-2</v>
      </c>
      <c r="AD310" s="1">
        <f>(Table2[[#This Row],[Day High]]/Table2[[#This Row],[Close Price]])-1</f>
        <v>3.1842576028622505E-2</v>
      </c>
      <c r="AE310" s="1">
        <f>(Table2[[#This Row],[Close Price]]/Table2[[#This Row],[Current Week Low]])-1</f>
        <v>9.704641350210963E-2</v>
      </c>
      <c r="AF310" s="1">
        <f>(Table2[[#This Row],[Current Week High]]/Table2[[#This Row],[Close Price]])-1</f>
        <v>3.1842576028622505E-2</v>
      </c>
      <c r="AG310" s="1">
        <f>(Table2[[#This Row],[Close Price]]/Table2[[#This Row],[Current Month Low]])-1</f>
        <v>9.704641350210963E-2</v>
      </c>
      <c r="AH310" s="1">
        <f>(Table2[[#This Row],[Current Month High]]/Table2[[#This Row],[Close Price]])-1</f>
        <v>5.3756708407871168E-2</v>
      </c>
      <c r="AI310">
        <v>39.937388193202104</v>
      </c>
      <c r="AJ310">
        <v>94.8414081561519</v>
      </c>
      <c r="AK310" t="str">
        <f>IF(AND(Table2[[#This Row],[20D EMA]]&gt;Table2[[#This Row],[50D EMA]],Table2[[#This Row],[50D EMA]]&gt;Table2[[#This Row],[200D EMA]]),"Uptrend","Downtrend/NoTrend")</f>
        <v>Downtrend/NoTrend</v>
      </c>
      <c r="AL310">
        <v>-0.25</v>
      </c>
      <c r="AM310" t="s">
        <v>3189</v>
      </c>
      <c r="AN310">
        <v>-6.22</v>
      </c>
      <c r="AO310" t="s">
        <v>3189</v>
      </c>
      <c r="AP310">
        <v>0.13333214683300801</v>
      </c>
      <c r="AQ310">
        <f>(Table2[[#This Row],[Sharpe Ratio]]-AVERAGE(Table2[Sharpe Ratio]))/_xlfn.STDEV.P(Table2[Sharpe Ratio])</f>
        <v>0.83899352106845249</v>
      </c>
      <c r="AR3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0">
        <f>_xlfn.RANK.AVG(Table2[[#This Row],[1Y Return vs Nifty Z-Score]],Table2[1Y Return vs Nifty Z-Score])</f>
        <v>146</v>
      </c>
      <c r="AT310">
        <f>_xlfn.RANK.AVG(Table2[[#This Row],[6M Return vs Nifty Z-Score]],Table2[6M Return vs Nifty Z-Score])</f>
        <v>678</v>
      </c>
      <c r="AU310">
        <f>_xlfn.RANK.AVG(Table2[[#This Row],[Sharpe Ratio Z-Score]],Table2[Sharpe Ratio Z-Score])</f>
        <v>141</v>
      </c>
      <c r="AV310">
        <f>(Table2[[#This Row],[Rank 1Y]]+Table2[[#This Row],[Rank 6M]]+Table2[[#This Row],[Rank Sharpe]])/3</f>
        <v>321.66666666666669</v>
      </c>
    </row>
    <row r="311" spans="1:48" x14ac:dyDescent="0.3">
      <c r="A311" t="s">
        <v>968</v>
      </c>
      <c r="B311" t="s">
        <v>969</v>
      </c>
      <c r="C311" t="s">
        <v>3141</v>
      </c>
      <c r="D311" t="s">
        <v>788</v>
      </c>
      <c r="E311">
        <v>15258.5448</v>
      </c>
      <c r="F311">
        <v>3577.5</v>
      </c>
      <c r="G311">
        <v>27.9970459531967</v>
      </c>
      <c r="H311">
        <f>(Table2[[#This Row],[1Y Return vs Nifty]]-AVERAGE(Table2[1Y Return vs Nifty]))/_xlfn.STDEV.P(Table2[1Y Return vs Nifty])</f>
        <v>2.4630788594675178E-2</v>
      </c>
      <c r="I311">
        <v>-8.9403797684616002</v>
      </c>
      <c r="J311">
        <f>(Table2[[#This Row],[1M Return vs Nifty]]-AVERAGE(Table2[1M Return vs Nifty]))/_xlfn.STDEV.P(Table2[1M Return vs Nifty])</f>
        <v>-0.80518250343296816</v>
      </c>
      <c r="K311">
        <v>-6.5043366909720604</v>
      </c>
      <c r="L311">
        <f>(Table2[[#This Row],[6M Return vs Nifty]]-AVERAGE(Table2[6M Return vs Nifty]))/_xlfn.STDEV.P(Table2[6M Return vs Nifty])</f>
        <v>-0.52118582457391971</v>
      </c>
      <c r="M311">
        <v>2.0401751208660399</v>
      </c>
      <c r="N311">
        <f>(Table2[[#This Row],[1W Return vs Nifty]]-AVERAGE(Table2[1W Return vs Nifty]))/_xlfn.STDEV.P(Table2[1W Return vs Nifty])</f>
        <v>0.33784750814071374</v>
      </c>
      <c r="O311">
        <v>3721.44</v>
      </c>
      <c r="P311">
        <v>3889.16636986393</v>
      </c>
      <c r="Q311">
        <v>3631.49115669106</v>
      </c>
      <c r="R311">
        <v>35.1957966249511</v>
      </c>
      <c r="S311" s="1">
        <f>(Table2[[#This Row],[Close Price]]-Table2[[#This Row],[20D EMA]])/Table2[[#This Row],[20D EMA]]</f>
        <v>-3.8678576035083206E-2</v>
      </c>
      <c r="T311" s="1">
        <f>(Table2[[#This Row],[Close Price]]-Table2[[#This Row],[50D EMA]])/Table2[[#This Row],[50D EMA]]</f>
        <v>-8.0137062862351713E-2</v>
      </c>
      <c r="U311" s="1">
        <f>(Table2[[#This Row],[Close Price]]-Table2[[#This Row],[200D EMA]])/Table2[[#This Row],[200D EMA]]</f>
        <v>-1.486748951366184E-2</v>
      </c>
      <c r="V311">
        <v>0.35123889037713402</v>
      </c>
      <c r="W311">
        <v>3567.65</v>
      </c>
      <c r="X311">
        <v>3668.9</v>
      </c>
      <c r="Y311">
        <v>3424.4</v>
      </c>
      <c r="Z311">
        <v>3736.95</v>
      </c>
      <c r="AA311">
        <v>3424.4</v>
      </c>
      <c r="AB311">
        <v>3736.95</v>
      </c>
      <c r="AC311" s="1">
        <f>(Table2[[#This Row],[Close Price]]/Table2[[#This Row],[Day Low]])-1</f>
        <v>2.7609210544756735E-3</v>
      </c>
      <c r="AD311" s="1">
        <f>(Table2[[#This Row],[Day High]]/Table2[[#This Row],[Close Price]])-1</f>
        <v>2.5548567435359937E-2</v>
      </c>
      <c r="AE311" s="1">
        <f>(Table2[[#This Row],[Close Price]]/Table2[[#This Row],[Current Week Low]])-1</f>
        <v>4.4708562083868753E-2</v>
      </c>
      <c r="AF311" s="1">
        <f>(Table2[[#This Row],[Current Week High]]/Table2[[#This Row],[Close Price]])-1</f>
        <v>4.4570230607966499E-2</v>
      </c>
      <c r="AG311" s="1">
        <f>(Table2[[#This Row],[Close Price]]/Table2[[#This Row],[Current Month Low]])-1</f>
        <v>4.4708562083868753E-2</v>
      </c>
      <c r="AH311" s="1">
        <f>(Table2[[#This Row],[Current Month High]]/Table2[[#This Row],[Close Price]])-1</f>
        <v>4.4570230607966499E-2</v>
      </c>
      <c r="AI311">
        <v>53.403214535289997</v>
      </c>
      <c r="AJ311">
        <v>87.790346710060106</v>
      </c>
      <c r="AK311" t="str">
        <f>IF(AND(Table2[[#This Row],[20D EMA]]&gt;Table2[[#This Row],[50D EMA]],Table2[[#This Row],[50D EMA]]&gt;Table2[[#This Row],[200D EMA]]),"Uptrend","Downtrend/NoTrend")</f>
        <v>Downtrend/NoTrend</v>
      </c>
      <c r="AL311">
        <v>-0.24</v>
      </c>
      <c r="AM311" t="s">
        <v>3189</v>
      </c>
      <c r="AN311">
        <v>-4.33</v>
      </c>
      <c r="AO311" t="s">
        <v>3189</v>
      </c>
      <c r="AP311">
        <v>0.113504348992214</v>
      </c>
      <c r="AQ311">
        <f>(Table2[[#This Row],[Sharpe Ratio]]-AVERAGE(Table2[Sharpe Ratio]))/_xlfn.STDEV.P(Table2[Sharpe Ratio])</f>
        <v>0.60781015702244412</v>
      </c>
      <c r="AR3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1">
        <f>_xlfn.RANK.AVG(Table2[[#This Row],[1Y Return vs Nifty Z-Score]],Table2[1Y Return vs Nifty Z-Score])</f>
        <v>284</v>
      </c>
      <c r="AT311">
        <f>_xlfn.RANK.AVG(Table2[[#This Row],[6M Return vs Nifty Z-Score]],Table2[6M Return vs Nifty Z-Score])</f>
        <v>495</v>
      </c>
      <c r="AU311">
        <f>_xlfn.RANK.AVG(Table2[[#This Row],[Sharpe Ratio Z-Score]],Table2[Sharpe Ratio Z-Score])</f>
        <v>191</v>
      </c>
      <c r="AV311">
        <f>(Table2[[#This Row],[Rank 1Y]]+Table2[[#This Row],[Rank 6M]]+Table2[[#This Row],[Rank Sharpe]])/3</f>
        <v>323.33333333333331</v>
      </c>
    </row>
    <row r="312" spans="1:48" x14ac:dyDescent="0.3">
      <c r="A312" t="s">
        <v>277</v>
      </c>
      <c r="B312" t="s">
        <v>278</v>
      </c>
      <c r="C312" t="s">
        <v>3130</v>
      </c>
      <c r="D312" t="s">
        <v>279</v>
      </c>
      <c r="E312">
        <v>98182.159499679998</v>
      </c>
      <c r="F312">
        <v>373.5</v>
      </c>
      <c r="G312">
        <v>80.336723336672705</v>
      </c>
      <c r="H312">
        <f>(Table2[[#This Row],[1Y Return vs Nifty]]-AVERAGE(Table2[1Y Return vs Nifty]))/_xlfn.STDEV.P(Table2[1Y Return vs Nifty])</f>
        <v>0.90406650291537127</v>
      </c>
      <c r="I312">
        <v>-12.2340076987565</v>
      </c>
      <c r="J312">
        <f>(Table2[[#This Row],[1M Return vs Nifty]]-AVERAGE(Table2[1M Return vs Nifty]))/_xlfn.STDEV.P(Table2[1M Return vs Nifty])</f>
        <v>-1.1652999302329703</v>
      </c>
      <c r="K312">
        <v>3.5410506001086199</v>
      </c>
      <c r="L312">
        <f>(Table2[[#This Row],[6M Return vs Nifty]]-AVERAGE(Table2[6M Return vs Nifty]))/_xlfn.STDEV.P(Table2[6M Return vs Nifty])</f>
        <v>-0.19318915322387864</v>
      </c>
      <c r="M312">
        <v>1.4979709439707201</v>
      </c>
      <c r="N312">
        <f>(Table2[[#This Row],[1W Return vs Nifty]]-AVERAGE(Table2[1W Return vs Nifty]))/_xlfn.STDEV.P(Table2[1W Return vs Nifty])</f>
        <v>0.18779600375992189</v>
      </c>
      <c r="O312">
        <v>393.15</v>
      </c>
      <c r="P312">
        <v>402.68756390039403</v>
      </c>
      <c r="Q312">
        <v>340.54333937740898</v>
      </c>
      <c r="R312">
        <v>20.7401070929991</v>
      </c>
      <c r="S312" s="1">
        <f>(Table2[[#This Row],[Close Price]]-Table2[[#This Row],[20D EMA]])/Table2[[#This Row],[20D EMA]]</f>
        <v>-4.9980923311713034E-2</v>
      </c>
      <c r="T312" s="1">
        <f>(Table2[[#This Row],[Close Price]]-Table2[[#This Row],[50D EMA]])/Table2[[#This Row],[50D EMA]]</f>
        <v>-7.2481910336852765E-2</v>
      </c>
      <c r="U312" s="1">
        <f>(Table2[[#This Row],[Close Price]]-Table2[[#This Row],[200D EMA]])/Table2[[#This Row],[200D EMA]]</f>
        <v>9.6776700090048212E-2</v>
      </c>
      <c r="V312">
        <v>0.69838150732169202</v>
      </c>
      <c r="W312">
        <v>368.25</v>
      </c>
      <c r="X312">
        <v>377.6</v>
      </c>
      <c r="Y312">
        <v>352.3</v>
      </c>
      <c r="Z312">
        <v>377.6</v>
      </c>
      <c r="AA312">
        <v>352.3</v>
      </c>
      <c r="AB312">
        <v>395.6</v>
      </c>
      <c r="AC312" s="1">
        <f>(Table2[[#This Row],[Close Price]]/Table2[[#This Row],[Day Low]])-1</f>
        <v>1.4256619144602745E-2</v>
      </c>
      <c r="AD312" s="1">
        <f>(Table2[[#This Row],[Day High]]/Table2[[#This Row],[Close Price]])-1</f>
        <v>1.0977242302543599E-2</v>
      </c>
      <c r="AE312" s="1">
        <f>(Table2[[#This Row],[Close Price]]/Table2[[#This Row],[Current Week Low]])-1</f>
        <v>6.0175986375248236E-2</v>
      </c>
      <c r="AF312" s="1">
        <f>(Table2[[#This Row],[Current Week High]]/Table2[[#This Row],[Close Price]])-1</f>
        <v>1.0977242302543599E-2</v>
      </c>
      <c r="AG312" s="1">
        <f>(Table2[[#This Row],[Close Price]]/Table2[[#This Row],[Current Month Low]])-1</f>
        <v>6.0175986375248236E-2</v>
      </c>
      <c r="AH312" s="1">
        <f>(Table2[[#This Row],[Current Month High]]/Table2[[#This Row],[Close Price]])-1</f>
        <v>5.9170013386880882E-2</v>
      </c>
      <c r="AI312">
        <v>23.253012048192701</v>
      </c>
      <c r="AJ312">
        <v>124.055188962207</v>
      </c>
      <c r="AK312" t="str">
        <f>IF(AND(Table2[[#This Row],[20D EMA]]&gt;Table2[[#This Row],[50D EMA]],Table2[[#This Row],[50D EMA]]&gt;Table2[[#This Row],[200D EMA]]),"Uptrend","Downtrend/NoTrend")</f>
        <v>Downtrend/NoTrend</v>
      </c>
      <c r="AL312">
        <v>-0.14000000000000001</v>
      </c>
      <c r="AM312" t="s">
        <v>3189</v>
      </c>
      <c r="AN312">
        <v>-3.8</v>
      </c>
      <c r="AO312" t="s">
        <v>3189</v>
      </c>
      <c r="AP312">
        <v>1.0350974660696E-2</v>
      </c>
      <c r="AQ312">
        <f>(Table2[[#This Row],[Sharpe Ratio]]-AVERAGE(Table2[Sharpe Ratio]))/_xlfn.STDEV.P(Table2[Sharpe Ratio])</f>
        <v>-0.59491262047095994</v>
      </c>
      <c r="AR3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2">
        <f>_xlfn.RANK.AVG(Table2[[#This Row],[1Y Return vs Nifty Z-Score]],Table2[1Y Return vs Nifty Z-Score])</f>
        <v>108</v>
      </c>
      <c r="AT312">
        <f>_xlfn.RANK.AVG(Table2[[#This Row],[6M Return vs Nifty Z-Score]],Table2[6M Return vs Nifty Z-Score])</f>
        <v>382</v>
      </c>
      <c r="AU312">
        <f>_xlfn.RANK.AVG(Table2[[#This Row],[Sharpe Ratio Z-Score]],Table2[Sharpe Ratio Z-Score])</f>
        <v>482</v>
      </c>
      <c r="AV312">
        <f>(Table2[[#This Row],[Rank 1Y]]+Table2[[#This Row],[Rank 6M]]+Table2[[#This Row],[Rank Sharpe]])/3</f>
        <v>324</v>
      </c>
    </row>
    <row r="313" spans="1:48" x14ac:dyDescent="0.3">
      <c r="A313" t="s">
        <v>150</v>
      </c>
      <c r="B313" t="s">
        <v>151</v>
      </c>
      <c r="C313" t="s">
        <v>3137</v>
      </c>
      <c r="D313" t="s">
        <v>77</v>
      </c>
      <c r="E313">
        <v>184219.47040237999</v>
      </c>
      <c r="F313">
        <v>2715.75</v>
      </c>
      <c r="G313">
        <v>16.306711768152599</v>
      </c>
      <c r="H313">
        <f>(Table2[[#This Row],[1Y Return vs Nifty]]-AVERAGE(Table2[1Y Return vs Nifty]))/_xlfn.STDEV.P(Table2[1Y Return vs Nifty])</f>
        <v>-0.17179566851447128</v>
      </c>
      <c r="I313">
        <v>1.89756196369587</v>
      </c>
      <c r="J313">
        <f>(Table2[[#This Row],[1M Return vs Nifty]]-AVERAGE(Table2[1M Return vs Nifty]))/_xlfn.STDEV.P(Table2[1M Return vs Nifty])</f>
        <v>0.37981221090425599</v>
      </c>
      <c r="K313">
        <v>7.6784853798142603</v>
      </c>
      <c r="L313">
        <f>(Table2[[#This Row],[6M Return vs Nifty]]-AVERAGE(Table2[6M Return vs Nifty]))/_xlfn.STDEV.P(Table2[6M Return vs Nifty])</f>
        <v>-5.8095821692870246E-2</v>
      </c>
      <c r="M313">
        <v>1.6838558373504899</v>
      </c>
      <c r="N313">
        <f>(Table2[[#This Row],[1W Return vs Nifty]]-AVERAGE(Table2[1W Return vs Nifty]))/_xlfn.STDEV.P(Table2[1W Return vs Nifty])</f>
        <v>0.23923844755113335</v>
      </c>
      <c r="O313">
        <v>2730.24</v>
      </c>
      <c r="P313">
        <v>2701.7765755067899</v>
      </c>
      <c r="Q313">
        <v>2452.1486435912898</v>
      </c>
      <c r="R313">
        <v>51.306661060035097</v>
      </c>
      <c r="S313" s="1">
        <f>(Table2[[#This Row],[Close Price]]-Table2[[#This Row],[20D EMA]])/Table2[[#This Row],[20D EMA]]</f>
        <v>-5.3072257383965449E-3</v>
      </c>
      <c r="T313" s="1">
        <f>(Table2[[#This Row],[Close Price]]-Table2[[#This Row],[50D EMA]])/Table2[[#This Row],[50D EMA]]</f>
        <v>5.1719393157404385E-3</v>
      </c>
      <c r="U313" s="1">
        <f>(Table2[[#This Row],[Close Price]]-Table2[[#This Row],[200D EMA]])/Table2[[#This Row],[200D EMA]]</f>
        <v>0.10749811480541137</v>
      </c>
      <c r="V313">
        <v>0.906343724311095</v>
      </c>
      <c r="W313">
        <v>2710</v>
      </c>
      <c r="X313">
        <v>2754</v>
      </c>
      <c r="Y313">
        <v>2700</v>
      </c>
      <c r="Z313">
        <v>2769.95</v>
      </c>
      <c r="AA313">
        <v>2700</v>
      </c>
      <c r="AB313">
        <v>2833</v>
      </c>
      <c r="AC313" s="1">
        <f>(Table2[[#This Row],[Close Price]]/Table2[[#This Row],[Day Low]])-1</f>
        <v>2.1217712177121761E-3</v>
      </c>
      <c r="AD313" s="1">
        <f>(Table2[[#This Row],[Day High]]/Table2[[#This Row],[Close Price]])-1</f>
        <v>1.4084507042253502E-2</v>
      </c>
      <c r="AE313" s="1">
        <f>(Table2[[#This Row],[Close Price]]/Table2[[#This Row],[Current Week Low]])-1</f>
        <v>5.833333333333357E-3</v>
      </c>
      <c r="AF313" s="1">
        <f>(Table2[[#This Row],[Current Week High]]/Table2[[#This Row],[Close Price]])-1</f>
        <v>1.9957654423271576E-2</v>
      </c>
      <c r="AG313" s="1">
        <f>(Table2[[#This Row],[Close Price]]/Table2[[#This Row],[Current Month Low]])-1</f>
        <v>5.833333333333357E-3</v>
      </c>
      <c r="AH313" s="1">
        <f>(Table2[[#This Row],[Current Month High]]/Table2[[#This Row],[Close Price]])-1</f>
        <v>4.3174077142594136E-2</v>
      </c>
      <c r="AI313">
        <v>5.9652029826014799</v>
      </c>
      <c r="AJ313">
        <v>49.150646605847001</v>
      </c>
      <c r="AK313" t="str">
        <f>IF(AND(Table2[[#This Row],[20D EMA]]&gt;Table2[[#This Row],[50D EMA]],Table2[[#This Row],[50D EMA]]&gt;Table2[[#This Row],[200D EMA]]),"Uptrend","Downtrend/NoTrend")</f>
        <v>Uptrend</v>
      </c>
      <c r="AL313">
        <v>-0.03</v>
      </c>
      <c r="AM313" t="s">
        <v>3189</v>
      </c>
      <c r="AN313">
        <v>1.4</v>
      </c>
      <c r="AO313" t="s">
        <v>3188</v>
      </c>
      <c r="AP313">
        <v>7.6651377069795995E-2</v>
      </c>
      <c r="AQ313">
        <f>(Table2[[#This Row],[Sharpe Ratio]]-AVERAGE(Table2[Sharpe Ratio]))/_xlfn.STDEV.P(Table2[Sharpe Ratio])</f>
        <v>0.1781207839247958</v>
      </c>
      <c r="AR3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0.56727995217284366</v>
      </c>
      <c r="AS313">
        <f>_xlfn.RANK.AVG(Table2[[#This Row],[1Y Return vs Nifty Z-Score]],Table2[1Y Return vs Nifty Z-Score])</f>
        <v>355</v>
      </c>
      <c r="AT313">
        <f>_xlfn.RANK.AVG(Table2[[#This Row],[6M Return vs Nifty Z-Score]],Table2[6M Return vs Nifty Z-Score])</f>
        <v>326</v>
      </c>
      <c r="AU313">
        <f>_xlfn.RANK.AVG(Table2[[#This Row],[Sharpe Ratio Z-Score]],Table2[Sharpe Ratio Z-Score])</f>
        <v>293</v>
      </c>
      <c r="AV313">
        <f>(Table2[[#This Row],[Rank 1Y]]+Table2[[#This Row],[Rank 6M]]+Table2[[#This Row],[Rank Sharpe]])/3</f>
        <v>324.66666666666669</v>
      </c>
    </row>
    <row r="314" spans="1:48" x14ac:dyDescent="0.3">
      <c r="A314" t="s">
        <v>1803</v>
      </c>
      <c r="B314" t="s">
        <v>1804</v>
      </c>
      <c r="C314" t="s">
        <v>3139</v>
      </c>
      <c r="D314" t="s">
        <v>1443</v>
      </c>
      <c r="E314">
        <v>4383.0253180620002</v>
      </c>
      <c r="F314">
        <v>79.88</v>
      </c>
      <c r="G314">
        <v>31.888442419772499</v>
      </c>
      <c r="H314">
        <f>(Table2[[#This Row],[1Y Return vs Nifty]]-AVERAGE(Table2[1Y Return vs Nifty]))/_xlfn.STDEV.P(Table2[1Y Return vs Nifty])</f>
        <v>9.0015850222291222E-2</v>
      </c>
      <c r="I314">
        <v>-13.5246899054262</v>
      </c>
      <c r="J314">
        <f>(Table2[[#This Row],[1M Return vs Nifty]]-AVERAGE(Table2[1M Return vs Nifty]))/_xlfn.STDEV.P(Table2[1M Return vs Nifty])</f>
        <v>-1.3064200460806719</v>
      </c>
      <c r="K314">
        <v>-17.067619825474701</v>
      </c>
      <c r="L314">
        <f>(Table2[[#This Row],[6M Return vs Nifty]]-AVERAGE(Table2[6M Return vs Nifty]))/_xlfn.STDEV.P(Table2[6M Return vs Nifty])</f>
        <v>-0.86609255701232235</v>
      </c>
      <c r="M314">
        <v>-1.19393942076862</v>
      </c>
      <c r="N314">
        <f>(Table2[[#This Row],[1W Return vs Nifty]]-AVERAGE(Table2[1W Return vs Nifty]))/_xlfn.STDEV.P(Table2[1W Return vs Nifty])</f>
        <v>-0.55717280522320689</v>
      </c>
      <c r="O314">
        <v>83.76</v>
      </c>
      <c r="P314">
        <v>85.347570997605303</v>
      </c>
      <c r="Q314">
        <v>77.705343364906597</v>
      </c>
      <c r="R314">
        <v>34.542870889773504</v>
      </c>
      <c r="S314" s="1">
        <f>(Table2[[#This Row],[Close Price]]-Table2[[#This Row],[20D EMA]])/Table2[[#This Row],[20D EMA]]</f>
        <v>-4.6322827125119502E-2</v>
      </c>
      <c r="T314" s="1">
        <f>(Table2[[#This Row],[Close Price]]-Table2[[#This Row],[50D EMA]])/Table2[[#This Row],[50D EMA]]</f>
        <v>-6.4062408967195061E-2</v>
      </c>
      <c r="U314" s="1">
        <f>(Table2[[#This Row],[Close Price]]-Table2[[#This Row],[200D EMA]])/Table2[[#This Row],[200D EMA]]</f>
        <v>2.7985934311893414E-2</v>
      </c>
      <c r="V314">
        <v>0.55746867862248695</v>
      </c>
      <c r="W314">
        <v>79.239999999999995</v>
      </c>
      <c r="X314">
        <v>80.650000000000006</v>
      </c>
      <c r="Y314">
        <v>74.58</v>
      </c>
      <c r="Z314">
        <v>80.69</v>
      </c>
      <c r="AA314">
        <v>74.58</v>
      </c>
      <c r="AB314">
        <v>85.57</v>
      </c>
      <c r="AC314" s="1">
        <f>(Table2[[#This Row],[Close Price]]/Table2[[#This Row],[Day Low]])-1</f>
        <v>8.0767289247853924E-3</v>
      </c>
      <c r="AD314" s="1">
        <f>(Table2[[#This Row],[Day High]]/Table2[[#This Row],[Close Price]])-1</f>
        <v>9.6394591887833947E-3</v>
      </c>
      <c r="AE314" s="1">
        <f>(Table2[[#This Row],[Close Price]]/Table2[[#This Row],[Current Week Low]])-1</f>
        <v>7.1064628586752443E-2</v>
      </c>
      <c r="AF314" s="1">
        <f>(Table2[[#This Row],[Current Week High]]/Table2[[#This Row],[Close Price]])-1</f>
        <v>1.0140210315473297E-2</v>
      </c>
      <c r="AG314" s="1">
        <f>(Table2[[#This Row],[Close Price]]/Table2[[#This Row],[Current Month Low]])-1</f>
        <v>7.1064628586752443E-2</v>
      </c>
      <c r="AH314" s="1">
        <f>(Table2[[#This Row],[Current Month High]]/Table2[[#This Row],[Close Price]])-1</f>
        <v>7.1231847771657364E-2</v>
      </c>
      <c r="AI314">
        <v>29.256384576865301</v>
      </c>
      <c r="AJ314">
        <v>86.200466200466195</v>
      </c>
      <c r="AK314" t="str">
        <f>IF(AND(Table2[[#This Row],[20D EMA]]&gt;Table2[[#This Row],[50D EMA]],Table2[[#This Row],[50D EMA]]&gt;Table2[[#This Row],[200D EMA]]),"Uptrend","Downtrend/NoTrend")</f>
        <v>Downtrend/NoTrend</v>
      </c>
      <c r="AL314">
        <v>0.04</v>
      </c>
      <c r="AM314" t="s">
        <v>3188</v>
      </c>
      <c r="AN314">
        <v>-6.42</v>
      </c>
      <c r="AO314" t="s">
        <v>3189</v>
      </c>
      <c r="AP314">
        <v>0.153327172213645</v>
      </c>
      <c r="AQ314">
        <f>(Table2[[#This Row],[Sharpe Ratio]]-AVERAGE(Table2[Sharpe Ratio]))/_xlfn.STDEV.P(Table2[Sharpe Ratio])</f>
        <v>1.0721266843575465</v>
      </c>
      <c r="AR3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4">
        <f>_xlfn.RANK.AVG(Table2[[#This Row],[1Y Return vs Nifty Z-Score]],Table2[1Y Return vs Nifty Z-Score])</f>
        <v>267</v>
      </c>
      <c r="AT314">
        <f>_xlfn.RANK.AVG(Table2[[#This Row],[6M Return vs Nifty Z-Score]],Table2[6M Return vs Nifty Z-Score])</f>
        <v>606</v>
      </c>
      <c r="AU314">
        <f>_xlfn.RANK.AVG(Table2[[#This Row],[Sharpe Ratio Z-Score]],Table2[Sharpe Ratio Z-Score])</f>
        <v>102</v>
      </c>
      <c r="AV314">
        <f>(Table2[[#This Row],[Rank 1Y]]+Table2[[#This Row],[Rank 6M]]+Table2[[#This Row],[Rank Sharpe]])/3</f>
        <v>325</v>
      </c>
    </row>
    <row r="315" spans="1:48" x14ac:dyDescent="0.3">
      <c r="A315" t="s">
        <v>613</v>
      </c>
      <c r="B315" t="s">
        <v>614</v>
      </c>
      <c r="C315" t="s">
        <v>3136</v>
      </c>
      <c r="D315" t="s">
        <v>615</v>
      </c>
      <c r="E315">
        <v>31945.638500699999</v>
      </c>
      <c r="F315">
        <v>313.5</v>
      </c>
      <c r="G315">
        <v>82.583235297971498</v>
      </c>
      <c r="H315">
        <f>(Table2[[#This Row],[1Y Return vs Nifty]]-AVERAGE(Table2[1Y Return vs Nifty]))/_xlfn.STDEV.P(Table2[1Y Return vs Nifty])</f>
        <v>0.94181344653788812</v>
      </c>
      <c r="I315">
        <v>2.7652553796169599</v>
      </c>
      <c r="J315">
        <f>(Table2[[#This Row],[1M Return vs Nifty]]-AVERAGE(Table2[1M Return vs Nifty]))/_xlfn.STDEV.P(Table2[1M Return vs Nifty])</f>
        <v>0.47468374065984359</v>
      </c>
      <c r="K315">
        <v>-22.846597563731699</v>
      </c>
      <c r="L315">
        <f>(Table2[[#This Row],[6M Return vs Nifty]]-AVERAGE(Table2[6M Return vs Nifty]))/_xlfn.STDEV.P(Table2[6M Return vs Nifty])</f>
        <v>-1.0547846807731742</v>
      </c>
      <c r="M315">
        <v>-6.2645306118422699</v>
      </c>
      <c r="N315">
        <f>(Table2[[#This Row],[1W Return vs Nifty]]-AVERAGE(Table2[1W Return vs Nifty]))/_xlfn.STDEV.P(Table2[1W Return vs Nifty])</f>
        <v>-1.9604261712840241</v>
      </c>
      <c r="O315">
        <v>326.7</v>
      </c>
      <c r="P315">
        <v>324.46417932472599</v>
      </c>
      <c r="Q315">
        <v>296.90729722668902</v>
      </c>
      <c r="R315">
        <v>43.961458358180202</v>
      </c>
      <c r="S315" s="1">
        <f>(Table2[[#This Row],[Close Price]]-Table2[[#This Row],[20D EMA]])/Table2[[#This Row],[20D EMA]]</f>
        <v>-4.0404040404040373E-2</v>
      </c>
      <c r="T315" s="1">
        <f>(Table2[[#This Row],[Close Price]]-Table2[[#This Row],[50D EMA]])/Table2[[#This Row],[50D EMA]]</f>
        <v>-3.3791647964174693E-2</v>
      </c>
      <c r="U315" s="1">
        <f>(Table2[[#This Row],[Close Price]]-Table2[[#This Row],[200D EMA]])/Table2[[#This Row],[200D EMA]]</f>
        <v>5.5885129561643716E-2</v>
      </c>
      <c r="V315">
        <v>1.0969473116494199</v>
      </c>
      <c r="W315">
        <v>312.39999999999998</v>
      </c>
      <c r="X315">
        <v>319.25</v>
      </c>
      <c r="Y315">
        <v>304.3</v>
      </c>
      <c r="Z315">
        <v>331.4</v>
      </c>
      <c r="AA315">
        <v>304.3</v>
      </c>
      <c r="AB315">
        <v>353</v>
      </c>
      <c r="AC315" s="1">
        <f>(Table2[[#This Row],[Close Price]]/Table2[[#This Row],[Day Low]])-1</f>
        <v>3.5211267605634866E-3</v>
      </c>
      <c r="AD315" s="1">
        <f>(Table2[[#This Row],[Day High]]/Table2[[#This Row],[Close Price]])-1</f>
        <v>1.8341307814992103E-2</v>
      </c>
      <c r="AE315" s="1">
        <f>(Table2[[#This Row],[Close Price]]/Table2[[#This Row],[Current Week Low]])-1</f>
        <v>3.0233322379231042E-2</v>
      </c>
      <c r="AF315" s="1">
        <f>(Table2[[#This Row],[Current Week High]]/Table2[[#This Row],[Close Price]])-1</f>
        <v>5.709728867623598E-2</v>
      </c>
      <c r="AG315" s="1">
        <f>(Table2[[#This Row],[Close Price]]/Table2[[#This Row],[Current Month Low]])-1</f>
        <v>3.0233322379231042E-2</v>
      </c>
      <c r="AH315" s="1">
        <f>(Table2[[#This Row],[Current Month High]]/Table2[[#This Row],[Close Price]])-1</f>
        <v>0.12599681020733655</v>
      </c>
      <c r="AI315">
        <v>32.631578947368403</v>
      </c>
      <c r="AJ315">
        <v>131.109472908219</v>
      </c>
      <c r="AK315" t="str">
        <f>IF(AND(Table2[[#This Row],[20D EMA]]&gt;Table2[[#This Row],[50D EMA]],Table2[[#This Row],[50D EMA]]&gt;Table2[[#This Row],[200D EMA]]),"Uptrend","Downtrend/NoTrend")</f>
        <v>Uptrend</v>
      </c>
      <c r="AL315">
        <v>-7.0000000000000007E-2</v>
      </c>
      <c r="AM315" t="s">
        <v>3189</v>
      </c>
      <c r="AN315">
        <v>-4.9400000000000004</v>
      </c>
      <c r="AO315" t="s">
        <v>3189</v>
      </c>
      <c r="AP315">
        <v>0.10422473308952</v>
      </c>
      <c r="AQ315">
        <f>(Table2[[#This Row],[Sharpe Ratio]]-AVERAGE(Table2[Sharpe Ratio]))/_xlfn.STDEV.P(Table2[Sharpe Ratio])</f>
        <v>0.49961393479619787</v>
      </c>
      <c r="AR3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-1.0990997300632686</v>
      </c>
      <c r="AS315">
        <f>_xlfn.RANK.AVG(Table2[[#This Row],[1Y Return vs Nifty Z-Score]],Table2[1Y Return vs Nifty Z-Score])</f>
        <v>105</v>
      </c>
      <c r="AT315">
        <f>_xlfn.RANK.AVG(Table2[[#This Row],[6M Return vs Nifty Z-Score]],Table2[6M Return vs Nifty Z-Score])</f>
        <v>655</v>
      </c>
      <c r="AU315">
        <f>_xlfn.RANK.AVG(Table2[[#This Row],[Sharpe Ratio Z-Score]],Table2[Sharpe Ratio Z-Score])</f>
        <v>218</v>
      </c>
      <c r="AV315">
        <f>(Table2[[#This Row],[Rank 1Y]]+Table2[[#This Row],[Rank 6M]]+Table2[[#This Row],[Rank Sharpe]])/3</f>
        <v>326</v>
      </c>
    </row>
    <row r="316" spans="1:48" x14ac:dyDescent="0.3">
      <c r="A316" t="s">
        <v>1521</v>
      </c>
      <c r="B316" t="s">
        <v>1522</v>
      </c>
      <c r="C316" t="s">
        <v>607</v>
      </c>
      <c r="D316" t="s">
        <v>469</v>
      </c>
      <c r="E316">
        <v>6682.0155776000001</v>
      </c>
      <c r="F316">
        <v>911.95</v>
      </c>
      <c r="G316">
        <v>-9.9032391581784402</v>
      </c>
      <c r="H316">
        <f>(Table2[[#This Row],[1Y Return vs Nifty]]-AVERAGE(Table2[1Y Return vs Nifty]))/_xlfn.STDEV.P(Table2[1Y Return vs Nifty])</f>
        <v>-0.61218751018228712</v>
      </c>
      <c r="I316">
        <v>-1.94516265906603</v>
      </c>
      <c r="J316">
        <f>(Table2[[#This Row],[1M Return vs Nifty]]-AVERAGE(Table2[1M Return vs Nifty]))/_xlfn.STDEV.P(Table2[1M Return vs Nifty])</f>
        <v>-4.0342139355374382E-2</v>
      </c>
      <c r="K316">
        <v>5.4575706858275197</v>
      </c>
      <c r="L316">
        <f>(Table2[[#This Row],[6M Return vs Nifty]]-AVERAGE(Table2[6M Return vs Nifty]))/_xlfn.STDEV.P(Table2[6M Return vs Nifty])</f>
        <v>-0.13061195331348388</v>
      </c>
      <c r="M316">
        <v>-0.36672885915005998</v>
      </c>
      <c r="N316">
        <f>(Table2[[#This Row],[1W Return vs Nifty]]-AVERAGE(Table2[1W Return vs Nifty]))/_xlfn.STDEV.P(Table2[1W Return vs Nifty])</f>
        <v>-0.32824762445222111</v>
      </c>
      <c r="O316">
        <v>939.19</v>
      </c>
      <c r="P316">
        <v>935.26503990389006</v>
      </c>
      <c r="Q316">
        <v>865.70812233690003</v>
      </c>
      <c r="R316">
        <v>43.314882410479697</v>
      </c>
      <c r="S316" s="1">
        <f>(Table2[[#This Row],[Close Price]]-Table2[[#This Row],[20D EMA]])/Table2[[#This Row],[20D EMA]]</f>
        <v>-2.9003715968015001E-2</v>
      </c>
      <c r="T316" s="1">
        <f>(Table2[[#This Row],[Close Price]]-Table2[[#This Row],[50D EMA]])/Table2[[#This Row],[50D EMA]]</f>
        <v>-2.4928805107786254E-2</v>
      </c>
      <c r="U316" s="1">
        <f>(Table2[[#This Row],[Close Price]]-Table2[[#This Row],[200D EMA]])/Table2[[#This Row],[200D EMA]]</f>
        <v>5.3415090455977574E-2</v>
      </c>
      <c r="V316">
        <v>0.38207995241590997</v>
      </c>
      <c r="W316">
        <v>900</v>
      </c>
      <c r="X316">
        <v>922.3</v>
      </c>
      <c r="Y316">
        <v>871</v>
      </c>
      <c r="Z316">
        <v>938.1</v>
      </c>
      <c r="AA316">
        <v>871</v>
      </c>
      <c r="AB316">
        <v>979</v>
      </c>
      <c r="AC316" s="1">
        <f>(Table2[[#This Row],[Close Price]]/Table2[[#This Row],[Day Low]])-1</f>
        <v>1.3277777777777722E-2</v>
      </c>
      <c r="AD316" s="1">
        <f>(Table2[[#This Row],[Day High]]/Table2[[#This Row],[Close Price]])-1</f>
        <v>1.134930643127352E-2</v>
      </c>
      <c r="AE316" s="1">
        <f>(Table2[[#This Row],[Close Price]]/Table2[[#This Row],[Current Week Low]])-1</f>
        <v>4.7014925373134453E-2</v>
      </c>
      <c r="AF316" s="1">
        <f>(Table2[[#This Row],[Current Week High]]/Table2[[#This Row],[Close Price]])-1</f>
        <v>2.8674817698338684E-2</v>
      </c>
      <c r="AG316" s="1">
        <f>(Table2[[#This Row],[Close Price]]/Table2[[#This Row],[Current Month Low]])-1</f>
        <v>4.7014925373134453E-2</v>
      </c>
      <c r="AH316" s="1">
        <f>(Table2[[#This Row],[Current Month High]]/Table2[[#This Row],[Close Price]])-1</f>
        <v>7.3523767750424796E-2</v>
      </c>
      <c r="AI316">
        <v>23.690991830692401</v>
      </c>
      <c r="AJ316">
        <v>32.801805737585497</v>
      </c>
      <c r="AK316" t="str">
        <f>IF(AND(Table2[[#This Row],[20D EMA]]&gt;Table2[[#This Row],[50D EMA]],Table2[[#This Row],[50D EMA]]&gt;Table2[[#This Row],[200D EMA]]),"Uptrend","Downtrend/NoTrend")</f>
        <v>Uptrend</v>
      </c>
      <c r="AL316">
        <v>-7.0000000000000007E-2</v>
      </c>
      <c r="AM316" t="s">
        <v>3189</v>
      </c>
      <c r="AN316">
        <v>-8.8000000000000007</v>
      </c>
      <c r="AO316" t="s">
        <v>3189</v>
      </c>
      <c r="AP316">
        <v>0.14684123588530301</v>
      </c>
      <c r="AQ316">
        <f>(Table2[[#This Row],[Sharpe Ratio]]-AVERAGE(Table2[Sharpe Ratio]))/_xlfn.STDEV.P(Table2[Sharpe Ratio])</f>
        <v>0.9965035318817157</v>
      </c>
      <c r="AR3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-0.11488569542165081</v>
      </c>
      <c r="AS316">
        <f>_xlfn.RANK.AVG(Table2[[#This Row],[1Y Return vs Nifty Z-Score]],Table2[1Y Return vs Nifty Z-Score])</f>
        <v>513</v>
      </c>
      <c r="AT316">
        <f>_xlfn.RANK.AVG(Table2[[#This Row],[6M Return vs Nifty Z-Score]],Table2[6M Return vs Nifty Z-Score])</f>
        <v>356</v>
      </c>
      <c r="AU316">
        <f>_xlfn.RANK.AVG(Table2[[#This Row],[Sharpe Ratio Z-Score]],Table2[Sharpe Ratio Z-Score])</f>
        <v>110</v>
      </c>
      <c r="AV316">
        <f>(Table2[[#This Row],[Rank 1Y]]+Table2[[#This Row],[Rank 6M]]+Table2[[#This Row],[Rank Sharpe]])/3</f>
        <v>326.33333333333331</v>
      </c>
    </row>
    <row r="317" spans="1:48" x14ac:dyDescent="0.3">
      <c r="A317" t="s">
        <v>382</v>
      </c>
      <c r="B317" t="s">
        <v>383</v>
      </c>
      <c r="C317" t="s">
        <v>3135</v>
      </c>
      <c r="D317" t="s">
        <v>190</v>
      </c>
      <c r="E317">
        <v>60489.52029</v>
      </c>
      <c r="F317">
        <v>3858.6</v>
      </c>
      <c r="G317">
        <v>-4.0803049977381098</v>
      </c>
      <c r="H317">
        <f>(Table2[[#This Row],[1Y Return vs Nifty]]-AVERAGE(Table2[1Y Return vs Nifty]))/_xlfn.STDEV.P(Table2[1Y Return vs Nifty])</f>
        <v>-0.5143478497405527</v>
      </c>
      <c r="I317">
        <v>-1.7590780350886499</v>
      </c>
      <c r="J317">
        <f>(Table2[[#This Row],[1M Return vs Nifty]]-AVERAGE(Table2[1M Return vs Nifty]))/_xlfn.STDEV.P(Table2[1M Return vs Nifty])</f>
        <v>-1.9996090143986962E-2</v>
      </c>
      <c r="K317">
        <v>9.7475209901065991</v>
      </c>
      <c r="L317">
        <f>(Table2[[#This Row],[6M Return vs Nifty]]-AVERAGE(Table2[6M Return vs Nifty]))/_xlfn.STDEV.P(Table2[6M Return vs Nifty])</f>
        <v>9.4612344380716612E-3</v>
      </c>
      <c r="M317">
        <v>1.9227047615380599</v>
      </c>
      <c r="N317">
        <f>(Table2[[#This Row],[1W Return vs Nifty]]-AVERAGE(Table2[1W Return vs Nifty]))/_xlfn.STDEV.P(Table2[1W Return vs Nifty])</f>
        <v>0.30533834482469852</v>
      </c>
      <c r="O317">
        <v>3873.24</v>
      </c>
      <c r="P317">
        <v>3936.3730655719501</v>
      </c>
      <c r="Q317">
        <v>3735.3046093722301</v>
      </c>
      <c r="R317">
        <v>46.1872110085041</v>
      </c>
      <c r="S317" s="1">
        <f>(Table2[[#This Row],[Close Price]]-Table2[[#This Row],[20D EMA]])/Table2[[#This Row],[20D EMA]]</f>
        <v>-3.779781268395419E-3</v>
      </c>
      <c r="T317" s="1">
        <f>(Table2[[#This Row],[Close Price]]-Table2[[#This Row],[50D EMA]])/Table2[[#This Row],[50D EMA]]</f>
        <v>-1.9757544388300966E-2</v>
      </c>
      <c r="U317" s="1">
        <f>(Table2[[#This Row],[Close Price]]-Table2[[#This Row],[200D EMA]])/Table2[[#This Row],[200D EMA]]</f>
        <v>3.3008122100245889E-2</v>
      </c>
      <c r="V317">
        <v>0.50662083694131199</v>
      </c>
      <c r="W317">
        <v>3800.6</v>
      </c>
      <c r="X317">
        <v>3899</v>
      </c>
      <c r="Y317">
        <v>3715.45</v>
      </c>
      <c r="Z317">
        <v>3899</v>
      </c>
      <c r="AA317">
        <v>3715.45</v>
      </c>
      <c r="AB317">
        <v>3963.3</v>
      </c>
      <c r="AC317" s="1">
        <f>(Table2[[#This Row],[Close Price]]/Table2[[#This Row],[Day Low]])-1</f>
        <v>1.5260748302899474E-2</v>
      </c>
      <c r="AD317" s="1">
        <f>(Table2[[#This Row],[Day High]]/Table2[[#This Row],[Close Price]])-1</f>
        <v>1.0470118695900199E-2</v>
      </c>
      <c r="AE317" s="1">
        <f>(Table2[[#This Row],[Close Price]]/Table2[[#This Row],[Current Week Low]])-1</f>
        <v>3.8528307472849965E-2</v>
      </c>
      <c r="AF317" s="1">
        <f>(Table2[[#This Row],[Current Week High]]/Table2[[#This Row],[Close Price]])-1</f>
        <v>1.0470118695900199E-2</v>
      </c>
      <c r="AG317" s="1">
        <f>(Table2[[#This Row],[Close Price]]/Table2[[#This Row],[Current Month Low]])-1</f>
        <v>3.8528307472849965E-2</v>
      </c>
      <c r="AH317" s="1">
        <f>(Table2[[#This Row],[Current Month High]]/Table2[[#This Row],[Close Price]])-1</f>
        <v>2.7134193749028146E-2</v>
      </c>
      <c r="AI317">
        <v>28.310786295547601</v>
      </c>
      <c r="AJ317">
        <v>47.714570094173503</v>
      </c>
      <c r="AK317" t="str">
        <f>IF(AND(Table2[[#This Row],[20D EMA]]&gt;Table2[[#This Row],[50D EMA]],Table2[[#This Row],[50D EMA]]&gt;Table2[[#This Row],[200D EMA]]),"Uptrend","Downtrend/NoTrend")</f>
        <v>Downtrend/NoTrend</v>
      </c>
      <c r="AL317">
        <v>-0.04</v>
      </c>
      <c r="AM317" t="s">
        <v>3189</v>
      </c>
      <c r="AN317">
        <v>0.99</v>
      </c>
      <c r="AO317" t="s">
        <v>3188</v>
      </c>
      <c r="AP317">
        <v>0.11276271159112</v>
      </c>
      <c r="AQ317">
        <f>(Table2[[#This Row],[Sharpe Ratio]]-AVERAGE(Table2[Sharpe Ratio]))/_xlfn.STDEV.P(Table2[Sharpe Ratio])</f>
        <v>0.59916299253832295</v>
      </c>
      <c r="AR3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7">
        <f>_xlfn.RANK.AVG(Table2[[#This Row],[1Y Return vs Nifty Z-Score]],Table2[1Y Return vs Nifty Z-Score])</f>
        <v>481</v>
      </c>
      <c r="AT317">
        <f>_xlfn.RANK.AVG(Table2[[#This Row],[6M Return vs Nifty Z-Score]],Table2[6M Return vs Nifty Z-Score])</f>
        <v>305</v>
      </c>
      <c r="AU317">
        <f>_xlfn.RANK.AVG(Table2[[#This Row],[Sharpe Ratio Z-Score]],Table2[Sharpe Ratio Z-Score])</f>
        <v>194</v>
      </c>
      <c r="AV317">
        <f>(Table2[[#This Row],[Rank 1Y]]+Table2[[#This Row],[Rank 6M]]+Table2[[#This Row],[Rank Sharpe]])/3</f>
        <v>326.66666666666669</v>
      </c>
    </row>
    <row r="318" spans="1:48" x14ac:dyDescent="0.3">
      <c r="A318" t="s">
        <v>1073</v>
      </c>
      <c r="B318" t="s">
        <v>1074</v>
      </c>
      <c r="C318" t="s">
        <v>3143</v>
      </c>
      <c r="D318" t="s">
        <v>482</v>
      </c>
      <c r="E318">
        <v>12550.96058352</v>
      </c>
      <c r="F318">
        <v>731.65</v>
      </c>
      <c r="G318">
        <v>26.3413466374199</v>
      </c>
      <c r="H318">
        <f>(Table2[[#This Row],[1Y Return vs Nifty]]-AVERAGE(Table2[1Y Return vs Nifty]))/_xlfn.STDEV.P(Table2[1Y Return vs Nifty])</f>
        <v>-3.1890449094983341E-3</v>
      </c>
      <c r="I318">
        <v>3.3269744507833199</v>
      </c>
      <c r="J318">
        <f>(Table2[[#This Row],[1M Return vs Nifty]]-AVERAGE(Table2[1M Return vs Nifty]))/_xlfn.STDEV.P(Table2[1M Return vs Nifty])</f>
        <v>0.53610076491819847</v>
      </c>
      <c r="K318">
        <v>38.514588140641102</v>
      </c>
      <c r="L318">
        <f>(Table2[[#This Row],[6M Return vs Nifty]]-AVERAGE(Table2[6M Return vs Nifty]))/_xlfn.STDEV.P(Table2[6M Return vs Nifty])</f>
        <v>0.94874829191730192</v>
      </c>
      <c r="M318">
        <v>-2.51657516359864</v>
      </c>
      <c r="N318">
        <f>(Table2[[#This Row],[1W Return vs Nifty]]-AVERAGE(Table2[1W Return vs Nifty]))/_xlfn.STDEV.P(Table2[1W Return vs Nifty])</f>
        <v>-0.92320370541999164</v>
      </c>
      <c r="O318">
        <v>749.1</v>
      </c>
      <c r="P318">
        <v>704.23192742837898</v>
      </c>
      <c r="Q318">
        <v>583.742810573307</v>
      </c>
      <c r="R318">
        <v>61.080792538970698</v>
      </c>
      <c r="S318" s="1">
        <f>(Table2[[#This Row],[Close Price]]-Table2[[#This Row],[20D EMA]])/Table2[[#This Row],[20D EMA]]</f>
        <v>-2.3294620210919829E-2</v>
      </c>
      <c r="T318" s="1">
        <f>(Table2[[#This Row],[Close Price]]-Table2[[#This Row],[50D EMA]])/Table2[[#This Row],[50D EMA]]</f>
        <v>3.8933299533496994E-2</v>
      </c>
      <c r="U318" s="1">
        <f>(Table2[[#This Row],[Close Price]]-Table2[[#This Row],[200D EMA]])/Table2[[#This Row],[200D EMA]]</f>
        <v>0.25337732088114284</v>
      </c>
      <c r="V318">
        <v>0.96940189856811798</v>
      </c>
      <c r="W318">
        <v>725.2</v>
      </c>
      <c r="X318">
        <v>748.3</v>
      </c>
      <c r="Y318">
        <v>716.45</v>
      </c>
      <c r="Z318">
        <v>798.05</v>
      </c>
      <c r="AA318">
        <v>716.45</v>
      </c>
      <c r="AB318">
        <v>837</v>
      </c>
      <c r="AC318" s="1">
        <f>(Table2[[#This Row],[Close Price]]/Table2[[#This Row],[Day Low]])-1</f>
        <v>8.8940981798124596E-3</v>
      </c>
      <c r="AD318" s="1">
        <f>(Table2[[#This Row],[Day High]]/Table2[[#This Row],[Close Price]])-1</f>
        <v>2.2756782614638205E-2</v>
      </c>
      <c r="AE318" s="1">
        <f>(Table2[[#This Row],[Close Price]]/Table2[[#This Row],[Current Week Low]])-1</f>
        <v>2.1215716379370475E-2</v>
      </c>
      <c r="AF318" s="1">
        <f>(Table2[[#This Row],[Current Week High]]/Table2[[#This Row],[Close Price]])-1</f>
        <v>9.0753775712430818E-2</v>
      </c>
      <c r="AG318" s="1">
        <f>(Table2[[#This Row],[Close Price]]/Table2[[#This Row],[Current Month Low]])-1</f>
        <v>2.1215716379370475E-2</v>
      </c>
      <c r="AH318" s="1">
        <f>(Table2[[#This Row],[Current Month High]]/Table2[[#This Row],[Close Price]])-1</f>
        <v>0.14398961251964737</v>
      </c>
      <c r="AI318">
        <v>14.3989612519647</v>
      </c>
      <c r="AJ318">
        <v>80.1428043826172</v>
      </c>
      <c r="AK318" t="str">
        <f>IF(AND(Table2[[#This Row],[20D EMA]]&gt;Table2[[#This Row],[50D EMA]],Table2[[#This Row],[50D EMA]]&gt;Table2[[#This Row],[200D EMA]]),"Uptrend","Downtrend/NoTrend")</f>
        <v>Uptrend</v>
      </c>
      <c r="AL318">
        <v>0.3</v>
      </c>
      <c r="AM318" t="s">
        <v>3188</v>
      </c>
      <c r="AN318">
        <v>-4.0599999999999996</v>
      </c>
      <c r="AO318" t="s">
        <v>3189</v>
      </c>
      <c r="AP318">
        <v>-1.2286935452751E-2</v>
      </c>
      <c r="AQ318">
        <f>(Table2[[#This Row],[Sharpe Ratio]]-AVERAGE(Table2[Sharpe Ratio]))/_xlfn.STDEV.P(Table2[Sharpe Ratio])</f>
        <v>-0.85886065227055453</v>
      </c>
      <c r="AR3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-0.30040434576454411</v>
      </c>
      <c r="AS318">
        <f>_xlfn.RANK.AVG(Table2[[#This Row],[1Y Return vs Nifty Z-Score]],Table2[1Y Return vs Nifty Z-Score])</f>
        <v>293</v>
      </c>
      <c r="AT318">
        <f>_xlfn.RANK.AVG(Table2[[#This Row],[6M Return vs Nifty Z-Score]],Table2[6M Return vs Nifty Z-Score])</f>
        <v>101</v>
      </c>
      <c r="AU318">
        <f>_xlfn.RANK.AVG(Table2[[#This Row],[Sharpe Ratio Z-Score]],Table2[Sharpe Ratio Z-Score])</f>
        <v>588</v>
      </c>
      <c r="AV318">
        <f>(Table2[[#This Row],[Rank 1Y]]+Table2[[#This Row],[Rank 6M]]+Table2[[#This Row],[Rank Sharpe]])/3</f>
        <v>327.33333333333331</v>
      </c>
    </row>
    <row r="319" spans="1:48" x14ac:dyDescent="0.3">
      <c r="A319" t="s">
        <v>1656</v>
      </c>
      <c r="B319" t="s">
        <v>1657</v>
      </c>
      <c r="C319" t="s">
        <v>3143</v>
      </c>
      <c r="D319" t="s">
        <v>482</v>
      </c>
      <c r="E319">
        <v>5425.6550748400005</v>
      </c>
      <c r="F319">
        <v>2059.25</v>
      </c>
      <c r="G319">
        <v>-9.0168842332784003</v>
      </c>
      <c r="H319">
        <f>(Table2[[#This Row],[1Y Return vs Nifty]]-AVERAGE(Table2[1Y Return vs Nifty]))/_xlfn.STDEV.P(Table2[1Y Return vs Nifty])</f>
        <v>-0.59729456059816866</v>
      </c>
      <c r="I319">
        <v>39.695912332964497</v>
      </c>
      <c r="J319">
        <f>(Table2[[#This Row],[1M Return vs Nifty]]-AVERAGE(Table2[1M Return vs Nifty]))/_xlfn.STDEV.P(Table2[1M Return vs Nifty])</f>
        <v>4.5125937394623943</v>
      </c>
      <c r="K319">
        <v>42.489136486347803</v>
      </c>
      <c r="L319">
        <f>(Table2[[#This Row],[6M Return vs Nifty]]-AVERAGE(Table2[6M Return vs Nifty]))/_xlfn.STDEV.P(Table2[6M Return vs Nifty])</f>
        <v>1.0785231417798964</v>
      </c>
      <c r="M319">
        <v>-0.87955451752259595</v>
      </c>
      <c r="N319">
        <f>(Table2[[#This Row],[1W Return vs Nifty]]-AVERAGE(Table2[1W Return vs Nifty]))/_xlfn.STDEV.P(Table2[1W Return vs Nifty])</f>
        <v>-0.4701688135594112</v>
      </c>
      <c r="O319">
        <v>1995.81</v>
      </c>
      <c r="P319">
        <v>1822.21950636877</v>
      </c>
      <c r="Q319">
        <v>1607.1765114105999</v>
      </c>
      <c r="R319">
        <v>50.736538029980302</v>
      </c>
      <c r="S319" s="1">
        <f>(Table2[[#This Row],[Close Price]]-Table2[[#This Row],[20D EMA]])/Table2[[#This Row],[20D EMA]]</f>
        <v>3.1786592912150982E-2</v>
      </c>
      <c r="T319" s="1">
        <f>(Table2[[#This Row],[Close Price]]-Table2[[#This Row],[50D EMA]])/Table2[[#This Row],[50D EMA]]</f>
        <v>0.13007790378864553</v>
      </c>
      <c r="U319" s="1">
        <f>(Table2[[#This Row],[Close Price]]-Table2[[#This Row],[200D EMA]])/Table2[[#This Row],[200D EMA]]</f>
        <v>0.28128428046314619</v>
      </c>
      <c r="V319">
        <v>0.71491253453829695</v>
      </c>
      <c r="W319">
        <v>2025.15</v>
      </c>
      <c r="X319">
        <v>2166</v>
      </c>
      <c r="Y319">
        <v>1976.3</v>
      </c>
      <c r="Z319">
        <v>2166</v>
      </c>
      <c r="AA319">
        <v>1976.3</v>
      </c>
      <c r="AB319">
        <v>2273.25</v>
      </c>
      <c r="AC319" s="1">
        <f>(Table2[[#This Row],[Close Price]]/Table2[[#This Row],[Day Low]])-1</f>
        <v>1.6838258894402935E-2</v>
      </c>
      <c r="AD319" s="1">
        <f>(Table2[[#This Row],[Day High]]/Table2[[#This Row],[Close Price]])-1</f>
        <v>5.1839261867184572E-2</v>
      </c>
      <c r="AE319" s="1">
        <f>(Table2[[#This Row],[Close Price]]/Table2[[#This Row],[Current Week Low]])-1</f>
        <v>4.1972372615493692E-2</v>
      </c>
      <c r="AF319" s="1">
        <f>(Table2[[#This Row],[Current Week High]]/Table2[[#This Row],[Close Price]])-1</f>
        <v>5.1839261867184572E-2</v>
      </c>
      <c r="AG319" s="1">
        <f>(Table2[[#This Row],[Close Price]]/Table2[[#This Row],[Current Month Low]])-1</f>
        <v>4.1972372615493692E-2</v>
      </c>
      <c r="AH319" s="1">
        <f>(Table2[[#This Row],[Current Month High]]/Table2[[#This Row],[Close Price]])-1</f>
        <v>0.10392133058152231</v>
      </c>
      <c r="AI319">
        <v>16.061672939176798</v>
      </c>
      <c r="AJ319">
        <v>75.106292517006807</v>
      </c>
      <c r="AK319" t="str">
        <f>IF(AND(Table2[[#This Row],[20D EMA]]&gt;Table2[[#This Row],[50D EMA]],Table2[[#This Row],[50D EMA]]&gt;Table2[[#This Row],[200D EMA]]),"Uptrend","Downtrend/NoTrend")</f>
        <v>Uptrend</v>
      </c>
      <c r="AL319">
        <v>0.3</v>
      </c>
      <c r="AM319" t="s">
        <v>3188</v>
      </c>
      <c r="AN319">
        <v>-11.9</v>
      </c>
      <c r="AO319" t="s">
        <v>3189</v>
      </c>
      <c r="AP319">
        <v>4.5403486522016999E-2</v>
      </c>
      <c r="AQ319">
        <f>(Table2[[#This Row],[Sharpe Ratio]]-AVERAGE(Table2[Sharpe Ratio]))/_xlfn.STDEV.P(Table2[Sharpe Ratio])</f>
        <v>-0.18621581634627729</v>
      </c>
      <c r="AR3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4.3374376907384331</v>
      </c>
      <c r="AS319">
        <f>_xlfn.RANK.AVG(Table2[[#This Row],[1Y Return vs Nifty Z-Score]],Table2[1Y Return vs Nifty Z-Score])</f>
        <v>509</v>
      </c>
      <c r="AT319">
        <f>_xlfn.RANK.AVG(Table2[[#This Row],[6M Return vs Nifty Z-Score]],Table2[6M Return vs Nifty Z-Score])</f>
        <v>84</v>
      </c>
      <c r="AU319">
        <f>_xlfn.RANK.AVG(Table2[[#This Row],[Sharpe Ratio Z-Score]],Table2[Sharpe Ratio Z-Score])</f>
        <v>389</v>
      </c>
      <c r="AV319">
        <f>(Table2[[#This Row],[Rank 1Y]]+Table2[[#This Row],[Rank 6M]]+Table2[[#This Row],[Rank Sharpe]])/3</f>
        <v>327.33333333333331</v>
      </c>
    </row>
    <row r="320" spans="1:48" x14ac:dyDescent="0.3">
      <c r="A320" t="s">
        <v>1246</v>
      </c>
      <c r="B320" t="s">
        <v>1247</v>
      </c>
      <c r="C320" t="s">
        <v>3135</v>
      </c>
      <c r="D320" t="s">
        <v>60</v>
      </c>
      <c r="E320">
        <v>9478.0805444599991</v>
      </c>
      <c r="F320">
        <v>7260.8</v>
      </c>
      <c r="G320">
        <v>56.262141465282298</v>
      </c>
      <c r="H320">
        <f>(Table2[[#This Row],[1Y Return vs Nifty]]-AVERAGE(Table2[1Y Return vs Nifty]))/_xlfn.STDEV.P(Table2[1Y Return vs Nifty])</f>
        <v>0.49955412982759861</v>
      </c>
      <c r="I320">
        <v>-5.5371655173248397</v>
      </c>
      <c r="J320">
        <f>(Table2[[#This Row],[1M Return vs Nifty]]-AVERAGE(Table2[1M Return vs Nifty]))/_xlfn.STDEV.P(Table2[1M Return vs Nifty])</f>
        <v>-0.43308316953560988</v>
      </c>
      <c r="K320">
        <v>-26.001541324161298</v>
      </c>
      <c r="L320">
        <f>(Table2[[#This Row],[6M Return vs Nifty]]-AVERAGE(Table2[6M Return vs Nifty]))/_xlfn.STDEV.P(Table2[6M Return vs Nifty])</f>
        <v>-1.1577982353263472</v>
      </c>
      <c r="M320">
        <v>-1.6883352503492399</v>
      </c>
      <c r="N320">
        <f>(Table2[[#This Row],[1W Return vs Nifty]]-AVERAGE(Table2[1W Return vs Nifty]))/_xlfn.STDEV.P(Table2[1W Return vs Nifty])</f>
        <v>-0.69399365823276249</v>
      </c>
      <c r="O320">
        <v>7334.41</v>
      </c>
      <c r="P320">
        <v>7708.6653429431699</v>
      </c>
      <c r="Q320">
        <v>7112.3233123453901</v>
      </c>
      <c r="R320">
        <v>44.676455194366</v>
      </c>
      <c r="S320" s="1">
        <f>(Table2[[#This Row],[Close Price]]-Table2[[#This Row],[20D EMA]])/Table2[[#This Row],[20D EMA]]</f>
        <v>-1.0036253768196716E-2</v>
      </c>
      <c r="T320" s="1">
        <f>(Table2[[#This Row],[Close Price]]-Table2[[#This Row],[50D EMA]])/Table2[[#This Row],[50D EMA]]</f>
        <v>-5.8098947485528622E-2</v>
      </c>
      <c r="U320" s="1">
        <f>(Table2[[#This Row],[Close Price]]-Table2[[#This Row],[200D EMA]])/Table2[[#This Row],[200D EMA]]</f>
        <v>2.0875975561584492E-2</v>
      </c>
      <c r="V320">
        <v>1.45960021648136</v>
      </c>
      <c r="W320">
        <v>7197.85</v>
      </c>
      <c r="X320">
        <v>7370.9</v>
      </c>
      <c r="Y320">
        <v>6851.1</v>
      </c>
      <c r="Z320">
        <v>7370.9</v>
      </c>
      <c r="AA320">
        <v>6851.1</v>
      </c>
      <c r="AB320">
        <v>7736.05</v>
      </c>
      <c r="AC320" s="1">
        <f>(Table2[[#This Row],[Close Price]]/Table2[[#This Row],[Day Low]])-1</f>
        <v>8.7456671089283233E-3</v>
      </c>
      <c r="AD320" s="1">
        <f>(Table2[[#This Row],[Day High]]/Table2[[#This Row],[Close Price]])-1</f>
        <v>1.5163618334067763E-2</v>
      </c>
      <c r="AE320" s="1">
        <f>(Table2[[#This Row],[Close Price]]/Table2[[#This Row],[Current Week Low]])-1</f>
        <v>5.980061595948083E-2</v>
      </c>
      <c r="AF320" s="1">
        <f>(Table2[[#This Row],[Current Week High]]/Table2[[#This Row],[Close Price]])-1</f>
        <v>1.5163618334067763E-2</v>
      </c>
      <c r="AG320" s="1">
        <f>(Table2[[#This Row],[Close Price]]/Table2[[#This Row],[Current Month Low]])-1</f>
        <v>5.980061595948083E-2</v>
      </c>
      <c r="AH320" s="1">
        <f>(Table2[[#This Row],[Current Month High]]/Table2[[#This Row],[Close Price]])-1</f>
        <v>6.5454219920669798E-2</v>
      </c>
      <c r="AI320">
        <v>41.552583737329201</v>
      </c>
      <c r="AJ320">
        <v>128.22656692022301</v>
      </c>
      <c r="AK320" t="str">
        <f>IF(AND(Table2[[#This Row],[20D EMA]]&gt;Table2[[#This Row],[50D EMA]],Table2[[#This Row],[50D EMA]]&gt;Table2[[#This Row],[200D EMA]]),"Uptrend","Downtrend/NoTrend")</f>
        <v>Downtrend/NoTrend</v>
      </c>
      <c r="AL320">
        <v>-0.16</v>
      </c>
      <c r="AM320" t="s">
        <v>3189</v>
      </c>
      <c r="AN320">
        <v>0.13</v>
      </c>
      <c r="AO320" t="s">
        <v>3188</v>
      </c>
      <c r="AP320">
        <v>0.13498542549037401</v>
      </c>
      <c r="AQ320">
        <f>(Table2[[#This Row],[Sharpe Ratio]]-AVERAGE(Table2[Sharpe Ratio]))/_xlfn.STDEV.P(Table2[Sharpe Ratio])</f>
        <v>0.85827001989017115</v>
      </c>
      <c r="AR3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0">
        <f>_xlfn.RANK.AVG(Table2[[#This Row],[1Y Return vs Nifty Z-Score]],Table2[1Y Return vs Nifty Z-Score])</f>
        <v>171</v>
      </c>
      <c r="AT320">
        <f>_xlfn.RANK.AVG(Table2[[#This Row],[6M Return vs Nifty Z-Score]],Table2[6M Return vs Nifty Z-Score])</f>
        <v>679</v>
      </c>
      <c r="AU320">
        <f>_xlfn.RANK.AVG(Table2[[#This Row],[Sharpe Ratio Z-Score]],Table2[Sharpe Ratio Z-Score])</f>
        <v>136</v>
      </c>
      <c r="AV320">
        <f>(Table2[[#This Row],[Rank 1Y]]+Table2[[#This Row],[Rank 6M]]+Table2[[#This Row],[Rank Sharpe]])/3</f>
        <v>328.66666666666669</v>
      </c>
    </row>
    <row r="321" spans="1:48" x14ac:dyDescent="0.3">
      <c r="A321" t="s">
        <v>791</v>
      </c>
      <c r="B321" t="s">
        <v>792</v>
      </c>
      <c r="C321" t="s">
        <v>3129</v>
      </c>
      <c r="D321" t="s">
        <v>227</v>
      </c>
      <c r="E321">
        <v>20663.661528649998</v>
      </c>
      <c r="F321">
        <v>704.85</v>
      </c>
      <c r="G321">
        <v>34.7890353203654</v>
      </c>
      <c r="H321">
        <f>(Table2[[#This Row],[1Y Return vs Nifty]]-AVERAGE(Table2[1Y Return vs Nifty]))/_xlfn.STDEV.P(Table2[1Y Return vs Nifty])</f>
        <v>0.13875296739626505</v>
      </c>
      <c r="I321">
        <v>-5.1388721228785599</v>
      </c>
      <c r="J321">
        <f>(Table2[[#This Row],[1M Return vs Nifty]]-AVERAGE(Table2[1M Return vs Nifty]))/_xlfn.STDEV.P(Table2[1M Return vs Nifty])</f>
        <v>-0.38953471920819538</v>
      </c>
      <c r="K321">
        <v>36.253273239388101</v>
      </c>
      <c r="L321">
        <f>(Table2[[#This Row],[6M Return vs Nifty]]-AVERAGE(Table2[6M Return vs Nifty]))/_xlfn.STDEV.P(Table2[6M Return vs Nifty])</f>
        <v>0.874913034102624</v>
      </c>
      <c r="M321">
        <v>-4.5742148263398699</v>
      </c>
      <c r="N321">
        <f>(Table2[[#This Row],[1W Return vs Nifty]]-AVERAGE(Table2[1W Return vs Nifty]))/_xlfn.STDEV.P(Table2[1W Return vs Nifty])</f>
        <v>-1.4926421937692165</v>
      </c>
      <c r="O321">
        <v>724.26</v>
      </c>
      <c r="P321">
        <v>715.01230917634905</v>
      </c>
      <c r="Q321">
        <v>609.47437104388496</v>
      </c>
      <c r="R321">
        <v>38.773621572526999</v>
      </c>
      <c r="S321" s="1">
        <f>(Table2[[#This Row],[Close Price]]-Table2[[#This Row],[20D EMA]])/Table2[[#This Row],[20D EMA]]</f>
        <v>-2.6799768039101935E-2</v>
      </c>
      <c r="T321" s="1">
        <f>(Table2[[#This Row],[Close Price]]-Table2[[#This Row],[50D EMA]])/Table2[[#This Row],[50D EMA]]</f>
        <v>-1.4212775145165531E-2</v>
      </c>
      <c r="U321" s="1">
        <f>(Table2[[#This Row],[Close Price]]-Table2[[#This Row],[200D EMA]])/Table2[[#This Row],[200D EMA]]</f>
        <v>0.15648833402585779</v>
      </c>
      <c r="V321">
        <v>0.74184648225963901</v>
      </c>
      <c r="W321">
        <v>687</v>
      </c>
      <c r="X321">
        <v>710.35</v>
      </c>
      <c r="Y321">
        <v>667.55</v>
      </c>
      <c r="Z321">
        <v>723.85</v>
      </c>
      <c r="AA321">
        <v>667.55</v>
      </c>
      <c r="AB321">
        <v>755.1</v>
      </c>
      <c r="AC321" s="1">
        <f>(Table2[[#This Row],[Close Price]]/Table2[[#This Row],[Day Low]])-1</f>
        <v>2.5982532751091636E-2</v>
      </c>
      <c r="AD321" s="1">
        <f>(Table2[[#This Row],[Day High]]/Table2[[#This Row],[Close Price]])-1</f>
        <v>7.8030786692204757E-3</v>
      </c>
      <c r="AE321" s="1">
        <f>(Table2[[#This Row],[Close Price]]/Table2[[#This Row],[Current Week Low]])-1</f>
        <v>5.5875964347239959E-2</v>
      </c>
      <c r="AF321" s="1">
        <f>(Table2[[#This Row],[Current Week High]]/Table2[[#This Row],[Close Price]])-1</f>
        <v>2.6956089948215967E-2</v>
      </c>
      <c r="AG321" s="1">
        <f>(Table2[[#This Row],[Close Price]]/Table2[[#This Row],[Current Month Low]])-1</f>
        <v>5.5875964347239959E-2</v>
      </c>
      <c r="AH321" s="1">
        <f>(Table2[[#This Row],[Current Month High]]/Table2[[#This Row],[Close Price]])-1</f>
        <v>7.1291764205150043E-2</v>
      </c>
      <c r="AI321">
        <v>9.95247215719656</v>
      </c>
      <c r="AJ321">
        <v>66.631205673758799</v>
      </c>
      <c r="AK321" t="str">
        <f>IF(AND(Table2[[#This Row],[20D EMA]]&gt;Table2[[#This Row],[50D EMA]],Table2[[#This Row],[50D EMA]]&gt;Table2[[#This Row],[200D EMA]]),"Uptrend","Downtrend/NoTrend")</f>
        <v>Uptrend</v>
      </c>
      <c r="AL321">
        <v>0.03</v>
      </c>
      <c r="AM321" t="s">
        <v>3188</v>
      </c>
      <c r="AN321">
        <v>-7.4</v>
      </c>
      <c r="AO321" t="s">
        <v>3189</v>
      </c>
      <c r="AP321">
        <v>-3.0951818341298998E-2</v>
      </c>
      <c r="AQ321">
        <f>(Table2[[#This Row],[Sharpe Ratio]]-AVERAGE(Table2[Sharpe Ratio]))/_xlfn.STDEV.P(Table2[Sharpe Ratio])</f>
        <v>-1.0764849416821369</v>
      </c>
      <c r="AR3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-1.9449958531606599</v>
      </c>
      <c r="AS321">
        <f>_xlfn.RANK.AVG(Table2[[#This Row],[1Y Return vs Nifty Z-Score]],Table2[1Y Return vs Nifty Z-Score])</f>
        <v>253</v>
      </c>
      <c r="AT321">
        <f>_xlfn.RANK.AVG(Table2[[#This Row],[6M Return vs Nifty Z-Score]],Table2[6M Return vs Nifty Z-Score])</f>
        <v>112</v>
      </c>
      <c r="AU321">
        <f>_xlfn.RANK.AVG(Table2[[#This Row],[Sharpe Ratio Z-Score]],Table2[Sharpe Ratio Z-Score])</f>
        <v>629</v>
      </c>
      <c r="AV321">
        <f>(Table2[[#This Row],[Rank 1Y]]+Table2[[#This Row],[Rank 6M]]+Table2[[#This Row],[Rank Sharpe]])/3</f>
        <v>331.33333333333331</v>
      </c>
    </row>
    <row r="322" spans="1:48" x14ac:dyDescent="0.3">
      <c r="A322" t="s">
        <v>1087</v>
      </c>
      <c r="B322" t="s">
        <v>1088</v>
      </c>
      <c r="C322" t="s">
        <v>3135</v>
      </c>
      <c r="D322" t="s">
        <v>415</v>
      </c>
      <c r="E322">
        <v>12357.09860508</v>
      </c>
      <c r="F322">
        <v>3022.4</v>
      </c>
      <c r="G322">
        <v>17.847809127745499</v>
      </c>
      <c r="H322">
        <f>(Table2[[#This Row],[1Y Return vs Nifty]]-AVERAGE(Table2[1Y Return vs Nifty]))/_xlfn.STDEV.P(Table2[1Y Return vs Nifty])</f>
        <v>-0.14590143062413233</v>
      </c>
      <c r="I322">
        <v>6.14595720913296</v>
      </c>
      <c r="J322">
        <f>(Table2[[#This Row],[1M Return vs Nifty]]-AVERAGE(Table2[1M Return vs Nifty]))/_xlfn.STDEV.P(Table2[1M Return vs Nifty])</f>
        <v>0.84432162004057731</v>
      </c>
      <c r="K322">
        <v>4.2450878562778396</v>
      </c>
      <c r="L322">
        <f>(Table2[[#This Row],[6M Return vs Nifty]]-AVERAGE(Table2[6M Return vs Nifty]))/_xlfn.STDEV.P(Table2[6M Return vs Nifty])</f>
        <v>-0.17020130120398128</v>
      </c>
      <c r="M322">
        <v>-0.67894115991580295</v>
      </c>
      <c r="N322">
        <f>(Table2[[#This Row],[1W Return vs Nifty]]-AVERAGE(Table2[1W Return vs Nifty]))/_xlfn.STDEV.P(Table2[1W Return vs Nifty])</f>
        <v>-0.41465036241034758</v>
      </c>
      <c r="O322">
        <v>3007.55</v>
      </c>
      <c r="P322">
        <v>2890.0815675007998</v>
      </c>
      <c r="Q322">
        <v>2622.73022688846</v>
      </c>
      <c r="R322">
        <v>50.706948683612701</v>
      </c>
      <c r="S322" s="1">
        <f>(Table2[[#This Row],[Close Price]]-Table2[[#This Row],[20D EMA]])/Table2[[#This Row],[20D EMA]]</f>
        <v>4.937573772672078E-3</v>
      </c>
      <c r="T322" s="1">
        <f>(Table2[[#This Row],[Close Price]]-Table2[[#This Row],[50D EMA]])/Table2[[#This Row],[50D EMA]]</f>
        <v>4.5783632540732325E-2</v>
      </c>
      <c r="U322" s="1">
        <f>(Table2[[#This Row],[Close Price]]-Table2[[#This Row],[200D EMA]])/Table2[[#This Row],[200D EMA]]</f>
        <v>0.15238691689068534</v>
      </c>
      <c r="V322">
        <v>1.0209920921761599</v>
      </c>
      <c r="W322">
        <v>3009.15</v>
      </c>
      <c r="X322">
        <v>3076.95</v>
      </c>
      <c r="Y322">
        <v>2890.05</v>
      </c>
      <c r="Z322">
        <v>3089.9</v>
      </c>
      <c r="AA322">
        <v>2890.05</v>
      </c>
      <c r="AB322">
        <v>3210</v>
      </c>
      <c r="AC322" s="1">
        <f>(Table2[[#This Row],[Close Price]]/Table2[[#This Row],[Day Low]])-1</f>
        <v>4.4032367944435435E-3</v>
      </c>
      <c r="AD322" s="1">
        <f>(Table2[[#This Row],[Day High]]/Table2[[#This Row],[Close Price]])-1</f>
        <v>1.8048570672313247E-2</v>
      </c>
      <c r="AE322" s="1">
        <f>(Table2[[#This Row],[Close Price]]/Table2[[#This Row],[Current Week Low]])-1</f>
        <v>4.5795055448867528E-2</v>
      </c>
      <c r="AF322" s="1">
        <f>(Table2[[#This Row],[Current Week High]]/Table2[[#This Row],[Close Price]])-1</f>
        <v>2.2333245103229205E-2</v>
      </c>
      <c r="AG322" s="1">
        <f>(Table2[[#This Row],[Close Price]]/Table2[[#This Row],[Current Month Low]])-1</f>
        <v>4.5795055448867528E-2</v>
      </c>
      <c r="AH322" s="1">
        <f>(Table2[[#This Row],[Current Month High]]/Table2[[#This Row],[Close Price]])-1</f>
        <v>6.2069878242456245E-2</v>
      </c>
      <c r="AI322">
        <v>7.9605611434621499</v>
      </c>
      <c r="AJ322">
        <v>46.978870328494601</v>
      </c>
      <c r="AK322" t="str">
        <f>IF(AND(Table2[[#This Row],[20D EMA]]&gt;Table2[[#This Row],[50D EMA]],Table2[[#This Row],[50D EMA]]&gt;Table2[[#This Row],[200D EMA]]),"Uptrend","Downtrend/NoTrend")</f>
        <v>Uptrend</v>
      </c>
      <c r="AL322">
        <v>0.1</v>
      </c>
      <c r="AM322" t="s">
        <v>3188</v>
      </c>
      <c r="AN322">
        <v>5.96</v>
      </c>
      <c r="AO322" t="s">
        <v>3188</v>
      </c>
      <c r="AP322">
        <v>8.5080132956004001E-2</v>
      </c>
      <c r="AQ322">
        <f>(Table2[[#This Row],[Sharpe Ratio]]-AVERAGE(Table2[Sharpe Ratio]))/_xlfn.STDEV.P(Table2[Sharpe Ratio])</f>
        <v>0.27639635421970299</v>
      </c>
      <c r="AR3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0.38996488002181917</v>
      </c>
      <c r="AS322">
        <f>_xlfn.RANK.AVG(Table2[[#This Row],[1Y Return vs Nifty Z-Score]],Table2[1Y Return vs Nifty Z-Score])</f>
        <v>347</v>
      </c>
      <c r="AT322">
        <f>_xlfn.RANK.AVG(Table2[[#This Row],[6M Return vs Nifty Z-Score]],Table2[6M Return vs Nifty Z-Score])</f>
        <v>378</v>
      </c>
      <c r="AU322">
        <f>_xlfn.RANK.AVG(Table2[[#This Row],[Sharpe Ratio Z-Score]],Table2[Sharpe Ratio Z-Score])</f>
        <v>272</v>
      </c>
      <c r="AV322">
        <f>(Table2[[#This Row],[Rank 1Y]]+Table2[[#This Row],[Rank 6M]]+Table2[[#This Row],[Rank Sharpe]])/3</f>
        <v>332.33333333333331</v>
      </c>
    </row>
    <row r="323" spans="1:48" x14ac:dyDescent="0.3">
      <c r="A323" t="s">
        <v>1234</v>
      </c>
      <c r="B323" t="s">
        <v>1235</v>
      </c>
      <c r="C323" t="s">
        <v>3143</v>
      </c>
      <c r="D323" t="s">
        <v>406</v>
      </c>
      <c r="E323">
        <v>9624.7505925999994</v>
      </c>
      <c r="F323">
        <v>171.01</v>
      </c>
      <c r="G323">
        <v>13.415999753781399</v>
      </c>
      <c r="H323">
        <f>(Table2[[#This Row],[1Y Return vs Nifty]]-AVERAGE(Table2[1Y Return vs Nifty]))/_xlfn.STDEV.P(Table2[1Y Return vs Nifty])</f>
        <v>-0.22036676242145325</v>
      </c>
      <c r="I323">
        <v>-11.3386703662031</v>
      </c>
      <c r="J323">
        <f>(Table2[[#This Row],[1M Return vs Nifty]]-AVERAGE(Table2[1M Return vs Nifty]))/_xlfn.STDEV.P(Table2[1M Return vs Nifty])</f>
        <v>-1.0674058805282609</v>
      </c>
      <c r="K323">
        <v>7.0404102934310204</v>
      </c>
      <c r="L323">
        <f>(Table2[[#This Row],[6M Return vs Nifty]]-AVERAGE(Table2[6M Return vs Nifty]))/_xlfn.STDEV.P(Table2[6M Return vs Nifty])</f>
        <v>-7.892991184197963E-2</v>
      </c>
      <c r="M323">
        <v>-4.41773228447299</v>
      </c>
      <c r="N323">
        <f>(Table2[[#This Row],[1W Return vs Nifty]]-AVERAGE(Table2[1W Return vs Nifty]))/_xlfn.STDEV.P(Table2[1W Return vs Nifty])</f>
        <v>-1.4493366608777043</v>
      </c>
      <c r="O323">
        <v>181.7</v>
      </c>
      <c r="P323">
        <v>188.399324192336</v>
      </c>
      <c r="Q323">
        <v>171.95531255495899</v>
      </c>
      <c r="R323">
        <v>27.763606599916599</v>
      </c>
      <c r="S323" s="1">
        <f>(Table2[[#This Row],[Close Price]]-Table2[[#This Row],[20D EMA]])/Table2[[#This Row],[20D EMA]]</f>
        <v>-5.8833241607044569E-2</v>
      </c>
      <c r="T323" s="1">
        <f>(Table2[[#This Row],[Close Price]]-Table2[[#This Row],[50D EMA]])/Table2[[#This Row],[50D EMA]]</f>
        <v>-9.2300353341943656E-2</v>
      </c>
      <c r="U323" s="1">
        <f>(Table2[[#This Row],[Close Price]]-Table2[[#This Row],[200D EMA]])/Table2[[#This Row],[200D EMA]]</f>
        <v>-5.4974315181851065E-3</v>
      </c>
      <c r="V323">
        <v>0.24397621969327801</v>
      </c>
      <c r="W323">
        <v>170.1</v>
      </c>
      <c r="X323">
        <v>173.8</v>
      </c>
      <c r="Y323">
        <v>162.51</v>
      </c>
      <c r="Z323">
        <v>175.75</v>
      </c>
      <c r="AA323">
        <v>162.51</v>
      </c>
      <c r="AB323">
        <v>189.3</v>
      </c>
      <c r="AC323" s="1">
        <f>(Table2[[#This Row],[Close Price]]/Table2[[#This Row],[Day Low]])-1</f>
        <v>5.3497942386830921E-3</v>
      </c>
      <c r="AD323" s="1">
        <f>(Table2[[#This Row],[Day High]]/Table2[[#This Row],[Close Price]])-1</f>
        <v>1.6314835389743321E-2</v>
      </c>
      <c r="AE323" s="1">
        <f>(Table2[[#This Row],[Close Price]]/Table2[[#This Row],[Current Week Low]])-1</f>
        <v>5.2304473570857102E-2</v>
      </c>
      <c r="AF323" s="1">
        <f>(Table2[[#This Row],[Current Week High]]/Table2[[#This Row],[Close Price]])-1</f>
        <v>2.7717677328811252E-2</v>
      </c>
      <c r="AG323" s="1">
        <f>(Table2[[#This Row],[Close Price]]/Table2[[#This Row],[Current Month Low]])-1</f>
        <v>5.2304473570857102E-2</v>
      </c>
      <c r="AH323" s="1">
        <f>(Table2[[#This Row],[Current Month High]]/Table2[[#This Row],[Close Price]])-1</f>
        <v>0.10695280977720611</v>
      </c>
      <c r="AI323">
        <v>43.266475644699099</v>
      </c>
      <c r="AJ323">
        <v>45.4166666666666</v>
      </c>
      <c r="AK323" t="str">
        <f>IF(AND(Table2[[#This Row],[20D EMA]]&gt;Table2[[#This Row],[50D EMA]],Table2[[#This Row],[50D EMA]]&gt;Table2[[#This Row],[200D EMA]]),"Uptrend","Downtrend/NoTrend")</f>
        <v>Downtrend/NoTrend</v>
      </c>
      <c r="AL323">
        <v>-0.28000000000000003</v>
      </c>
      <c r="AM323" t="s">
        <v>3189</v>
      </c>
      <c r="AN323">
        <v>-7.53</v>
      </c>
      <c r="AO323" t="s">
        <v>3189</v>
      </c>
      <c r="AP323">
        <v>7.6248027892354006E-2</v>
      </c>
      <c r="AQ323">
        <f>(Table2[[#This Row],[Sharpe Ratio]]-AVERAGE(Table2[Sharpe Ratio]))/_xlfn.STDEV.P(Table2[Sharpe Ratio])</f>
        <v>0.17341791069222831</v>
      </c>
      <c r="AR3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3">
        <f>_xlfn.RANK.AVG(Table2[[#This Row],[1Y Return vs Nifty Z-Score]],Table2[1Y Return vs Nifty Z-Score])</f>
        <v>368</v>
      </c>
      <c r="AT323">
        <f>_xlfn.RANK.AVG(Table2[[#This Row],[6M Return vs Nifty Z-Score]],Table2[6M Return vs Nifty Z-Score])</f>
        <v>336</v>
      </c>
      <c r="AU323">
        <f>_xlfn.RANK.AVG(Table2[[#This Row],[Sharpe Ratio Z-Score]],Table2[Sharpe Ratio Z-Score])</f>
        <v>295</v>
      </c>
      <c r="AV323">
        <f>(Table2[[#This Row],[Rank 1Y]]+Table2[[#This Row],[Rank 6M]]+Table2[[#This Row],[Rank Sharpe]])/3</f>
        <v>333</v>
      </c>
    </row>
    <row r="324" spans="1:48" x14ac:dyDescent="0.3">
      <c r="A324" t="s">
        <v>1638</v>
      </c>
      <c r="B324" t="s">
        <v>1639</v>
      </c>
      <c r="C324" t="s">
        <v>3133</v>
      </c>
      <c r="D324" t="s">
        <v>187</v>
      </c>
      <c r="E324">
        <v>5629.2344869199997</v>
      </c>
      <c r="F324">
        <v>619.85</v>
      </c>
      <c r="G324">
        <v>20.8456691312925</v>
      </c>
      <c r="H324">
        <f>(Table2[[#This Row],[1Y Return vs Nifty]]-AVERAGE(Table2[1Y Return vs Nifty]))/_xlfn.STDEV.P(Table2[1Y Return vs Nifty])</f>
        <v>-9.5529986139739342E-2</v>
      </c>
      <c r="I324">
        <v>-13.2236341161898</v>
      </c>
      <c r="J324">
        <f>(Table2[[#This Row],[1M Return vs Nifty]]-AVERAGE(Table2[1M Return vs Nifty]))/_xlfn.STDEV.P(Table2[1M Return vs Nifty])</f>
        <v>-1.2735033237193365</v>
      </c>
      <c r="K324">
        <v>31.365293231322202</v>
      </c>
      <c r="L324">
        <f>(Table2[[#This Row],[6M Return vs Nifty]]-AVERAGE(Table2[6M Return vs Nifty]))/_xlfn.STDEV.P(Table2[6M Return vs Nifty])</f>
        <v>0.71531329684862255</v>
      </c>
      <c r="M324">
        <v>0.96067429320787401</v>
      </c>
      <c r="N324">
        <f>(Table2[[#This Row],[1W Return vs Nifty]]-AVERAGE(Table2[1W Return vs Nifty]))/_xlfn.STDEV.P(Table2[1W Return vs Nifty])</f>
        <v>3.910262554330364E-2</v>
      </c>
      <c r="O324">
        <v>629.91999999999996</v>
      </c>
      <c r="P324">
        <v>632.04023519290001</v>
      </c>
      <c r="Q324">
        <v>563.08421289272599</v>
      </c>
      <c r="R324">
        <v>39.493142544961202</v>
      </c>
      <c r="S324" s="1">
        <f>(Table2[[#This Row],[Close Price]]-Table2[[#This Row],[20D EMA]])/Table2[[#This Row],[20D EMA]]</f>
        <v>-1.5986156972313845E-2</v>
      </c>
      <c r="T324" s="1">
        <f>(Table2[[#This Row],[Close Price]]-Table2[[#This Row],[50D EMA]])/Table2[[#This Row],[50D EMA]]</f>
        <v>-1.9287118942957017E-2</v>
      </c>
      <c r="U324" s="1">
        <f>(Table2[[#This Row],[Close Price]]-Table2[[#This Row],[200D EMA]])/Table2[[#This Row],[200D EMA]]</f>
        <v>0.10081225118291244</v>
      </c>
      <c r="V324">
        <v>0.453938562347736</v>
      </c>
      <c r="W324">
        <v>603.35</v>
      </c>
      <c r="X324">
        <v>623</v>
      </c>
      <c r="Y324">
        <v>581.85</v>
      </c>
      <c r="Z324">
        <v>623</v>
      </c>
      <c r="AA324">
        <v>581.85</v>
      </c>
      <c r="AB324">
        <v>643.9</v>
      </c>
      <c r="AC324" s="1">
        <f>(Table2[[#This Row],[Close Price]]/Table2[[#This Row],[Day Low]])-1</f>
        <v>2.7347310847766648E-2</v>
      </c>
      <c r="AD324" s="1">
        <f>(Table2[[#This Row],[Day High]]/Table2[[#This Row],[Close Price]])-1</f>
        <v>5.0818746470919773E-3</v>
      </c>
      <c r="AE324" s="1">
        <f>(Table2[[#This Row],[Close Price]]/Table2[[#This Row],[Current Week Low]])-1</f>
        <v>6.5308928417977086E-2</v>
      </c>
      <c r="AF324" s="1">
        <f>(Table2[[#This Row],[Current Week High]]/Table2[[#This Row],[Close Price]])-1</f>
        <v>5.0818746470919773E-3</v>
      </c>
      <c r="AG324" s="1">
        <f>(Table2[[#This Row],[Close Price]]/Table2[[#This Row],[Current Month Low]])-1</f>
        <v>6.5308928417977086E-2</v>
      </c>
      <c r="AH324" s="1">
        <f>(Table2[[#This Row],[Current Month High]]/Table2[[#This Row],[Close Price]])-1</f>
        <v>3.8799709607163058E-2</v>
      </c>
      <c r="AI324">
        <v>16.431394692264199</v>
      </c>
      <c r="AJ324">
        <v>67.030450013473398</v>
      </c>
      <c r="AK324" t="str">
        <f>IF(AND(Table2[[#This Row],[20D EMA]]&gt;Table2[[#This Row],[50D EMA]],Table2[[#This Row],[50D EMA]]&gt;Table2[[#This Row],[200D EMA]]),"Uptrend","Downtrend/NoTrend")</f>
        <v>Downtrend/NoTrend</v>
      </c>
      <c r="AL324">
        <v>-7.0000000000000007E-2</v>
      </c>
      <c r="AM324" t="s">
        <v>3189</v>
      </c>
      <c r="AN324">
        <v>-2.29</v>
      </c>
      <c r="AO324" t="s">
        <v>3189</v>
      </c>
      <c r="AQ324">
        <f>(Table2[[#This Row],[Sharpe Ratio]]-AVERAGE(Table2[Sharpe Ratio]))/_xlfn.STDEV.P(Table2[Sharpe Ratio])</f>
        <v>-0.71560041255099383</v>
      </c>
      <c r="AR3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4">
        <f>_xlfn.RANK.AVG(Table2[[#This Row],[1Y Return vs Nifty Z-Score]],Table2[1Y Return vs Nifty Z-Score])</f>
        <v>331</v>
      </c>
      <c r="AT324">
        <f>_xlfn.RANK.AVG(Table2[[#This Row],[6M Return vs Nifty Z-Score]],Table2[6M Return vs Nifty Z-Score])</f>
        <v>129</v>
      </c>
      <c r="AU324">
        <f>_xlfn.RANK.AVG(Table2[[#This Row],[Sharpe Ratio Z-Score]],Table2[Sharpe Ratio Z-Score])</f>
        <v>539.5</v>
      </c>
      <c r="AV324">
        <f>(Table2[[#This Row],[Rank 1Y]]+Table2[[#This Row],[Rank 6M]]+Table2[[#This Row],[Rank Sharpe]])/3</f>
        <v>333.16666666666669</v>
      </c>
    </row>
    <row r="325" spans="1:48" x14ac:dyDescent="0.3">
      <c r="A325" t="s">
        <v>93</v>
      </c>
      <c r="B325" t="s">
        <v>94</v>
      </c>
      <c r="C325" t="s">
        <v>3140</v>
      </c>
      <c r="D325" t="s">
        <v>95</v>
      </c>
      <c r="E325">
        <v>305378.84265464998</v>
      </c>
      <c r="F325">
        <v>1408.15</v>
      </c>
      <c r="G325">
        <v>50.204077211579701</v>
      </c>
      <c r="H325">
        <f>(Table2[[#This Row],[1Y Return vs Nifty]]-AVERAGE(Table2[1Y Return vs Nifty]))/_xlfn.STDEV.P(Table2[1Y Return vs Nifty])</f>
        <v>0.39776370369788766</v>
      </c>
      <c r="I325">
        <v>-0.95213761005016495</v>
      </c>
      <c r="J325">
        <f>(Table2[[#This Row],[1M Return vs Nifty]]-AVERAGE(Table2[1M Return vs Nifty]))/_xlfn.STDEV.P(Table2[1M Return vs Nifty])</f>
        <v>6.8232852406831343E-2</v>
      </c>
      <c r="K325">
        <v>-6.52330754900178</v>
      </c>
      <c r="L325">
        <f>(Table2[[#This Row],[6M Return vs Nifty]]-AVERAGE(Table2[6M Return vs Nifty]))/_xlfn.STDEV.P(Table2[6M Return vs Nifty])</f>
        <v>-0.52180525099383757</v>
      </c>
      <c r="M325">
        <v>0.82511311147804101</v>
      </c>
      <c r="N325">
        <f>(Table2[[#This Row],[1W Return vs Nifty]]-AVERAGE(Table2[1W Return vs Nifty]))/_xlfn.STDEV.P(Table2[1W Return vs Nifty])</f>
        <v>1.5869439587877288E-3</v>
      </c>
      <c r="O325">
        <v>1435.58</v>
      </c>
      <c r="P325">
        <v>1452.5316265878</v>
      </c>
      <c r="Q325">
        <v>1329.5594228887801</v>
      </c>
      <c r="R325">
        <v>35.997190032512997</v>
      </c>
      <c r="S325" s="1">
        <f>(Table2[[#This Row],[Close Price]]-Table2[[#This Row],[20D EMA]])/Table2[[#This Row],[20D EMA]]</f>
        <v>-1.9107259783502025E-2</v>
      </c>
      <c r="T325" s="1">
        <f>(Table2[[#This Row],[Close Price]]-Table2[[#This Row],[50D EMA]])/Table2[[#This Row],[50D EMA]]</f>
        <v>-3.0554671427057721E-2</v>
      </c>
      <c r="U325" s="1">
        <f>(Table2[[#This Row],[Close Price]]-Table2[[#This Row],[200D EMA]])/Table2[[#This Row],[200D EMA]]</f>
        <v>5.9110240398630332E-2</v>
      </c>
      <c r="V325">
        <v>1.01953171731058</v>
      </c>
      <c r="W325">
        <v>1404.35</v>
      </c>
      <c r="X325">
        <v>1432.95</v>
      </c>
      <c r="Y325">
        <v>1337</v>
      </c>
      <c r="Z325">
        <v>1432.95</v>
      </c>
      <c r="AA325">
        <v>1337</v>
      </c>
      <c r="AB325">
        <v>1472.85</v>
      </c>
      <c r="AC325" s="1">
        <f>(Table2[[#This Row],[Close Price]]/Table2[[#This Row],[Day Low]])-1</f>
        <v>2.705878164275477E-3</v>
      </c>
      <c r="AD325" s="1">
        <f>(Table2[[#This Row],[Day High]]/Table2[[#This Row],[Close Price]])-1</f>
        <v>1.7611760110783692E-2</v>
      </c>
      <c r="AE325" s="1">
        <f>(Table2[[#This Row],[Close Price]]/Table2[[#This Row],[Current Week Low]])-1</f>
        <v>5.3216155572176627E-2</v>
      </c>
      <c r="AF325" s="1">
        <f>(Table2[[#This Row],[Current Week High]]/Table2[[#This Row],[Close Price]])-1</f>
        <v>1.7611760110783692E-2</v>
      </c>
      <c r="AG325" s="1">
        <f>(Table2[[#This Row],[Close Price]]/Table2[[#This Row],[Current Month Low]])-1</f>
        <v>5.3216155572176627E-2</v>
      </c>
      <c r="AH325" s="1">
        <f>(Table2[[#This Row],[Current Month High]]/Table2[[#This Row],[Close Price]])-1</f>
        <v>4.5946809643858888E-2</v>
      </c>
      <c r="AI325">
        <v>15.1439832404218</v>
      </c>
      <c r="AJ325">
        <v>86.633532140490402</v>
      </c>
      <c r="AK325" t="str">
        <f>IF(AND(Table2[[#This Row],[20D EMA]]&gt;Table2[[#This Row],[50D EMA]],Table2[[#This Row],[50D EMA]]&gt;Table2[[#This Row],[200D EMA]]),"Uptrend","Downtrend/NoTrend")</f>
        <v>Downtrend/NoTrend</v>
      </c>
      <c r="AL325">
        <v>-0.04</v>
      </c>
      <c r="AM325" t="s">
        <v>3189</v>
      </c>
      <c r="AN325">
        <v>-2.12</v>
      </c>
      <c r="AO325" t="s">
        <v>3189</v>
      </c>
      <c r="AP325">
        <v>7.1655649720794995E-2</v>
      </c>
      <c r="AQ325">
        <f>(Table2[[#This Row],[Sharpe Ratio]]-AVERAGE(Table2[Sharpe Ratio]))/_xlfn.STDEV.P(Table2[Sharpe Ratio])</f>
        <v>0.11987280985969161</v>
      </c>
      <c r="AR3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5">
        <f>_xlfn.RANK.AVG(Table2[[#This Row],[1Y Return vs Nifty Z-Score]],Table2[1Y Return vs Nifty Z-Score])</f>
        <v>194</v>
      </c>
      <c r="AT325">
        <f>_xlfn.RANK.AVG(Table2[[#This Row],[6M Return vs Nifty Z-Score]],Table2[6M Return vs Nifty Z-Score])</f>
        <v>497</v>
      </c>
      <c r="AU325">
        <f>_xlfn.RANK.AVG(Table2[[#This Row],[Sharpe Ratio Z-Score]],Table2[Sharpe Ratio Z-Score])</f>
        <v>311</v>
      </c>
      <c r="AV325">
        <f>(Table2[[#This Row],[Rank 1Y]]+Table2[[#This Row],[Rank 6M]]+Table2[[#This Row],[Rank Sharpe]])/3</f>
        <v>334</v>
      </c>
    </row>
    <row r="326" spans="1:48" x14ac:dyDescent="0.3">
      <c r="A326" t="s">
        <v>288</v>
      </c>
      <c r="B326" t="s">
        <v>289</v>
      </c>
      <c r="C326" t="s">
        <v>3140</v>
      </c>
      <c r="D326" t="s">
        <v>48</v>
      </c>
      <c r="E326">
        <v>94967.429712287994</v>
      </c>
      <c r="F326">
        <v>87.69</v>
      </c>
      <c r="G326">
        <v>23.8126783440084</v>
      </c>
      <c r="H326">
        <f>(Table2[[#This Row],[1Y Return vs Nifty]]-AVERAGE(Table2[1Y Return vs Nifty]))/_xlfn.STDEV.P(Table2[1Y Return vs Nifty])</f>
        <v>-4.5676911057456415E-2</v>
      </c>
      <c r="I326">
        <v>-3.4978881162245199</v>
      </c>
      <c r="J326">
        <f>(Table2[[#This Row],[1M Return vs Nifty]]-AVERAGE(Table2[1M Return vs Nifty]))/_xlfn.STDEV.P(Table2[1M Return vs Nifty])</f>
        <v>-0.21011343957285433</v>
      </c>
      <c r="K326">
        <v>-6.9228817514790304</v>
      </c>
      <c r="L326">
        <f>(Table2[[#This Row],[6M Return vs Nifty]]-AVERAGE(Table2[6M Return vs Nifty]))/_xlfn.STDEV.P(Table2[6M Return vs Nifty])</f>
        <v>-0.53485193645973816</v>
      </c>
      <c r="M326">
        <v>-2.7232524290994302</v>
      </c>
      <c r="N326">
        <f>(Table2[[#This Row],[1W Return vs Nifty]]-AVERAGE(Table2[1W Return vs Nifty]))/_xlfn.STDEV.P(Table2[1W Return vs Nifty])</f>
        <v>-0.98040030391777355</v>
      </c>
      <c r="O326">
        <v>91.78</v>
      </c>
      <c r="P326">
        <v>93.210888841911895</v>
      </c>
      <c r="Q326">
        <v>85.757508786099194</v>
      </c>
      <c r="R326">
        <v>33.245087799021</v>
      </c>
      <c r="S326" s="1">
        <f>(Table2[[#This Row],[Close Price]]-Table2[[#This Row],[20D EMA]])/Table2[[#This Row],[20D EMA]]</f>
        <v>-4.4563085639572932E-2</v>
      </c>
      <c r="T326" s="1">
        <f>(Table2[[#This Row],[Close Price]]-Table2[[#This Row],[50D EMA]])/Table2[[#This Row],[50D EMA]]</f>
        <v>-5.9230084709045845E-2</v>
      </c>
      <c r="U326" s="1">
        <f>(Table2[[#This Row],[Close Price]]-Table2[[#This Row],[200D EMA]])/Table2[[#This Row],[200D EMA]]</f>
        <v>2.253436744205015E-2</v>
      </c>
      <c r="V326">
        <v>0.91952382719691605</v>
      </c>
      <c r="W326">
        <v>86.93</v>
      </c>
      <c r="X326">
        <v>89.55</v>
      </c>
      <c r="Y326">
        <v>84.57</v>
      </c>
      <c r="Z326">
        <v>90.48</v>
      </c>
      <c r="AA326">
        <v>84.57</v>
      </c>
      <c r="AB326">
        <v>94.93</v>
      </c>
      <c r="AC326" s="1">
        <f>(Table2[[#This Row],[Close Price]]/Table2[[#This Row],[Day Low]])-1</f>
        <v>8.7426665132863679E-3</v>
      </c>
      <c r="AD326" s="1">
        <f>(Table2[[#This Row],[Day High]]/Table2[[#This Row],[Close Price]])-1</f>
        <v>2.1211084502223754E-2</v>
      </c>
      <c r="AE326" s="1">
        <f>(Table2[[#This Row],[Close Price]]/Table2[[#This Row],[Current Week Low]])-1</f>
        <v>3.6892515076268229E-2</v>
      </c>
      <c r="AF326" s="1">
        <f>(Table2[[#This Row],[Current Week High]]/Table2[[#This Row],[Close Price]])-1</f>
        <v>3.1816626753335742E-2</v>
      </c>
      <c r="AG326" s="1">
        <f>(Table2[[#This Row],[Close Price]]/Table2[[#This Row],[Current Month Low]])-1</f>
        <v>3.6892515076268229E-2</v>
      </c>
      <c r="AH326" s="1">
        <f>(Table2[[#This Row],[Current Month High]]/Table2[[#This Row],[Close Price]])-1</f>
        <v>8.256357623446231E-2</v>
      </c>
      <c r="AI326">
        <v>18.314517048694199</v>
      </c>
      <c r="AJ326">
        <v>68.634615384615302</v>
      </c>
      <c r="AK326" t="str">
        <f>IF(AND(Table2[[#This Row],[20D EMA]]&gt;Table2[[#This Row],[50D EMA]],Table2[[#This Row],[50D EMA]]&gt;Table2[[#This Row],[200D EMA]]),"Uptrend","Downtrend/NoTrend")</f>
        <v>Downtrend/NoTrend</v>
      </c>
      <c r="AL326">
        <v>-7.0000000000000007E-2</v>
      </c>
      <c r="AM326" t="s">
        <v>3189</v>
      </c>
      <c r="AN326">
        <v>-7.24</v>
      </c>
      <c r="AO326" t="s">
        <v>3189</v>
      </c>
      <c r="AP326">
        <v>0.11455377553648</v>
      </c>
      <c r="AQ326">
        <f>(Table2[[#This Row],[Sharpe Ratio]]-AVERAGE(Table2[Sharpe Ratio]))/_xlfn.STDEV.P(Table2[Sharpe Ratio])</f>
        <v>0.62004600695245704</v>
      </c>
      <c r="AR3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6">
        <f>_xlfn.RANK.AVG(Table2[[#This Row],[1Y Return vs Nifty Z-Score]],Table2[1Y Return vs Nifty Z-Score])</f>
        <v>314</v>
      </c>
      <c r="AT326">
        <f>_xlfn.RANK.AVG(Table2[[#This Row],[6M Return vs Nifty Z-Score]],Table2[6M Return vs Nifty Z-Score])</f>
        <v>502</v>
      </c>
      <c r="AU326">
        <f>_xlfn.RANK.AVG(Table2[[#This Row],[Sharpe Ratio Z-Score]],Table2[Sharpe Ratio Z-Score])</f>
        <v>188</v>
      </c>
      <c r="AV326">
        <f>(Table2[[#This Row],[Rank 1Y]]+Table2[[#This Row],[Rank 6M]]+Table2[[#This Row],[Rank Sharpe]])/3</f>
        <v>334.66666666666669</v>
      </c>
    </row>
    <row r="327" spans="1:48" x14ac:dyDescent="0.3">
      <c r="A327" t="s">
        <v>1401</v>
      </c>
      <c r="B327" t="s">
        <v>1402</v>
      </c>
      <c r="C327" t="s">
        <v>3141</v>
      </c>
      <c r="D327" t="s">
        <v>117</v>
      </c>
      <c r="E327">
        <v>7886.20445956</v>
      </c>
      <c r="F327">
        <v>691.95</v>
      </c>
      <c r="G327">
        <v>12.4659844287866</v>
      </c>
      <c r="H327">
        <f>(Table2[[#This Row],[1Y Return vs Nifty]]-AVERAGE(Table2[1Y Return vs Nifty]))/_xlfn.STDEV.P(Table2[1Y Return vs Nifty])</f>
        <v>-0.23632936379232408</v>
      </c>
      <c r="I327">
        <v>7.8400625737330403</v>
      </c>
      <c r="J327">
        <f>(Table2[[#This Row],[1M Return vs Nifty]]-AVERAGE(Table2[1M Return vs Nifty]))/_xlfn.STDEV.P(Table2[1M Return vs Nifty])</f>
        <v>1.0295510623271069</v>
      </c>
      <c r="K327">
        <v>10.5654040892537</v>
      </c>
      <c r="L327">
        <f>(Table2[[#This Row],[6M Return vs Nifty]]-AVERAGE(Table2[6M Return vs Nifty]))/_xlfn.STDEV.P(Table2[6M Return vs Nifty])</f>
        <v>3.616632069312288E-2</v>
      </c>
      <c r="M327">
        <v>3.7233151957641701</v>
      </c>
      <c r="N327">
        <f>(Table2[[#This Row],[1W Return vs Nifty]]-AVERAGE(Table2[1W Return vs Nifty]))/_xlfn.STDEV.P(Table2[1W Return vs Nifty])</f>
        <v>0.80364565408679878</v>
      </c>
      <c r="O327">
        <v>695.01</v>
      </c>
      <c r="P327">
        <v>670.08233641514198</v>
      </c>
      <c r="Q327">
        <v>612.23671448893401</v>
      </c>
      <c r="R327">
        <v>67.017774994848594</v>
      </c>
      <c r="S327" s="1">
        <f>(Table2[[#This Row],[Close Price]]-Table2[[#This Row],[20D EMA]])/Table2[[#This Row],[20D EMA]]</f>
        <v>-4.4028143479949147E-3</v>
      </c>
      <c r="T327" s="1">
        <f>(Table2[[#This Row],[Close Price]]-Table2[[#This Row],[50D EMA]])/Table2[[#This Row],[50D EMA]]</f>
        <v>3.2634293424069906E-2</v>
      </c>
      <c r="U327" s="1">
        <f>(Table2[[#This Row],[Close Price]]-Table2[[#This Row],[200D EMA]])/Table2[[#This Row],[200D EMA]]</f>
        <v>0.13020010663294976</v>
      </c>
      <c r="V327">
        <v>1.3490184642485601</v>
      </c>
      <c r="W327">
        <v>685.2</v>
      </c>
      <c r="X327">
        <v>716.7</v>
      </c>
      <c r="Y327">
        <v>663.3</v>
      </c>
      <c r="Z327">
        <v>725</v>
      </c>
      <c r="AA327">
        <v>663.3</v>
      </c>
      <c r="AB327">
        <v>743.95</v>
      </c>
      <c r="AC327" s="1">
        <f>(Table2[[#This Row],[Close Price]]/Table2[[#This Row],[Day Low]])-1</f>
        <v>9.8511383537653874E-3</v>
      </c>
      <c r="AD327" s="1">
        <f>(Table2[[#This Row],[Day High]]/Table2[[#This Row],[Close Price]])-1</f>
        <v>3.5768480381530354E-2</v>
      </c>
      <c r="AE327" s="1">
        <f>(Table2[[#This Row],[Close Price]]/Table2[[#This Row],[Current Week Low]])-1</f>
        <v>4.3193125282677602E-2</v>
      </c>
      <c r="AF327" s="1">
        <f>(Table2[[#This Row],[Current Week High]]/Table2[[#This Row],[Close Price]])-1</f>
        <v>4.7763566731700235E-2</v>
      </c>
      <c r="AG327" s="1">
        <f>(Table2[[#This Row],[Close Price]]/Table2[[#This Row],[Current Month Low]])-1</f>
        <v>4.3193125282677602E-2</v>
      </c>
      <c r="AH327" s="1">
        <f>(Table2[[#This Row],[Current Month High]]/Table2[[#This Row],[Close Price]])-1</f>
        <v>7.5149938579377018E-2</v>
      </c>
      <c r="AI327">
        <v>21.634511164101401</v>
      </c>
      <c r="AJ327">
        <v>47.994866859159401</v>
      </c>
      <c r="AK327" t="str">
        <f>IF(AND(Table2[[#This Row],[20D EMA]]&gt;Table2[[#This Row],[50D EMA]],Table2[[#This Row],[50D EMA]]&gt;Table2[[#This Row],[200D EMA]]),"Uptrend","Downtrend/NoTrend")</f>
        <v>Uptrend</v>
      </c>
      <c r="AL327">
        <v>0</v>
      </c>
      <c r="AM327">
        <v>0</v>
      </c>
      <c r="AN327">
        <v>5.36</v>
      </c>
      <c r="AO327" t="s">
        <v>3188</v>
      </c>
      <c r="AP327">
        <v>6.6149547669549003E-2</v>
      </c>
      <c r="AQ327">
        <f>(Table2[[#This Row],[Sharpe Ratio]]-AVERAGE(Table2[Sharpe Ratio]))/_xlfn.STDEV.P(Table2[Sharpe Ratio])</f>
        <v>5.5674092220521811E-2</v>
      </c>
      <c r="AR3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1.6887077655352263</v>
      </c>
      <c r="AS327">
        <f>_xlfn.RANK.AVG(Table2[[#This Row],[1Y Return vs Nifty Z-Score]],Table2[1Y Return vs Nifty Z-Score])</f>
        <v>372</v>
      </c>
      <c r="AT327">
        <f>_xlfn.RANK.AVG(Table2[[#This Row],[6M Return vs Nifty Z-Score]],Table2[6M Return vs Nifty Z-Score])</f>
        <v>298</v>
      </c>
      <c r="AU327">
        <f>_xlfn.RANK.AVG(Table2[[#This Row],[Sharpe Ratio Z-Score]],Table2[Sharpe Ratio Z-Score])</f>
        <v>334</v>
      </c>
      <c r="AV327">
        <f>(Table2[[#This Row],[Rank 1Y]]+Table2[[#This Row],[Rank 6M]]+Table2[[#This Row],[Rank Sharpe]])/3</f>
        <v>334.66666666666669</v>
      </c>
    </row>
    <row r="328" spans="1:48" x14ac:dyDescent="0.3">
      <c r="A328" t="s">
        <v>1650</v>
      </c>
      <c r="B328" t="s">
        <v>1651</v>
      </c>
      <c r="C328" t="s">
        <v>3133</v>
      </c>
      <c r="D328" t="s">
        <v>482</v>
      </c>
      <c r="E328">
        <v>5504.5279799999998</v>
      </c>
      <c r="F328">
        <v>489.6</v>
      </c>
      <c r="G328">
        <v>22.014492466141299</v>
      </c>
      <c r="H328">
        <f>(Table2[[#This Row],[1Y Return vs Nifty]]-AVERAGE(Table2[1Y Return vs Nifty]))/_xlfn.STDEV.P(Table2[1Y Return vs Nifty])</f>
        <v>-7.5890870352564685E-2</v>
      </c>
      <c r="I328">
        <v>7.4358579029903202</v>
      </c>
      <c r="J328">
        <f>(Table2[[#This Row],[1M Return vs Nifty]]-AVERAGE(Table2[1M Return vs Nifty]))/_xlfn.STDEV.P(Table2[1M Return vs Nifty])</f>
        <v>0.985356287140288</v>
      </c>
      <c r="K328">
        <v>26.085928580930801</v>
      </c>
      <c r="L328">
        <f>(Table2[[#This Row],[6M Return vs Nifty]]-AVERAGE(Table2[6M Return vs Nifty]))/_xlfn.STDEV.P(Table2[6M Return vs Nifty])</f>
        <v>0.54293427531413618</v>
      </c>
      <c r="M328">
        <v>-2.00024655360505</v>
      </c>
      <c r="N328">
        <f>(Table2[[#This Row],[1W Return vs Nifty]]-AVERAGE(Table2[1W Return vs Nifty]))/_xlfn.STDEV.P(Table2[1W Return vs Nifty])</f>
        <v>-0.78031309707386831</v>
      </c>
      <c r="O328">
        <v>497.02</v>
      </c>
      <c r="P328">
        <v>472.33509324366599</v>
      </c>
      <c r="Q328">
        <v>406.77226282970997</v>
      </c>
      <c r="R328">
        <v>40.0656856741845</v>
      </c>
      <c r="S328" s="1">
        <f>(Table2[[#This Row],[Close Price]]-Table2[[#This Row],[20D EMA]])/Table2[[#This Row],[20D EMA]]</f>
        <v>-1.4928976701138706E-2</v>
      </c>
      <c r="T328" s="1">
        <f>(Table2[[#This Row],[Close Price]]-Table2[[#This Row],[50D EMA]])/Table2[[#This Row],[50D EMA]]</f>
        <v>3.6552242260406195E-2</v>
      </c>
      <c r="U328" s="1">
        <f>(Table2[[#This Row],[Close Price]]-Table2[[#This Row],[200D EMA]])/Table2[[#This Row],[200D EMA]]</f>
        <v>0.20362189052444027</v>
      </c>
      <c r="V328">
        <v>0.49170625649919503</v>
      </c>
      <c r="W328">
        <v>485.2</v>
      </c>
      <c r="X328">
        <v>498.45</v>
      </c>
      <c r="Y328">
        <v>461</v>
      </c>
      <c r="Z328">
        <v>498.45</v>
      </c>
      <c r="AA328">
        <v>461</v>
      </c>
      <c r="AB328">
        <v>525.6</v>
      </c>
      <c r="AC328" s="1">
        <f>(Table2[[#This Row],[Close Price]]/Table2[[#This Row],[Day Low]])-1</f>
        <v>9.0684253915911395E-3</v>
      </c>
      <c r="AD328" s="1">
        <f>(Table2[[#This Row],[Day High]]/Table2[[#This Row],[Close Price]])-1</f>
        <v>1.8075980392156854E-2</v>
      </c>
      <c r="AE328" s="1">
        <f>(Table2[[#This Row],[Close Price]]/Table2[[#This Row],[Current Week Low]])-1</f>
        <v>6.2039045553145433E-2</v>
      </c>
      <c r="AF328" s="1">
        <f>(Table2[[#This Row],[Current Week High]]/Table2[[#This Row],[Close Price]])-1</f>
        <v>1.8075980392156854E-2</v>
      </c>
      <c r="AG328" s="1">
        <f>(Table2[[#This Row],[Close Price]]/Table2[[#This Row],[Current Month Low]])-1</f>
        <v>6.2039045553145433E-2</v>
      </c>
      <c r="AH328" s="1">
        <f>(Table2[[#This Row],[Current Month High]]/Table2[[#This Row],[Close Price]])-1</f>
        <v>7.3529411764705843E-2</v>
      </c>
      <c r="AI328">
        <v>16.625816993463999</v>
      </c>
      <c r="AJ328">
        <v>68.189625558227405</v>
      </c>
      <c r="AK328" t="str">
        <f>IF(AND(Table2[[#This Row],[20D EMA]]&gt;Table2[[#This Row],[50D EMA]],Table2[[#This Row],[50D EMA]]&gt;Table2[[#This Row],[200D EMA]]),"Uptrend","Downtrend/NoTrend")</f>
        <v>Uptrend</v>
      </c>
      <c r="AL328">
        <v>0.12</v>
      </c>
      <c r="AM328" t="s">
        <v>3188</v>
      </c>
      <c r="AN328">
        <v>-9</v>
      </c>
      <c r="AO328" t="s">
        <v>3189</v>
      </c>
      <c r="AP328">
        <v>3.6457737174999998E-5</v>
      </c>
      <c r="AQ328">
        <f>(Table2[[#This Row],[Sharpe Ratio]]-AVERAGE(Table2[Sharpe Ratio]))/_xlfn.STDEV.P(Table2[Sharpe Ratio])</f>
        <v>-0.71517533144045919</v>
      </c>
      <c r="AR3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-4.3088736412468021E-2</v>
      </c>
      <c r="AS328">
        <f>_xlfn.RANK.AVG(Table2[[#This Row],[1Y Return vs Nifty Z-Score]],Table2[1Y Return vs Nifty Z-Score])</f>
        <v>324</v>
      </c>
      <c r="AT328">
        <f>_xlfn.RANK.AVG(Table2[[#This Row],[6M Return vs Nifty Z-Score]],Table2[6M Return vs Nifty Z-Score])</f>
        <v>166</v>
      </c>
      <c r="AU328">
        <f>_xlfn.RANK.AVG(Table2[[#This Row],[Sharpe Ratio Z-Score]],Table2[Sharpe Ratio Z-Score])</f>
        <v>514</v>
      </c>
      <c r="AV328">
        <f>(Table2[[#This Row],[Rank 1Y]]+Table2[[#This Row],[Rank 6M]]+Table2[[#This Row],[Rank Sharpe]])/3</f>
        <v>334.66666666666669</v>
      </c>
    </row>
    <row r="329" spans="1:48" x14ac:dyDescent="0.3">
      <c r="A329" t="s">
        <v>813</v>
      </c>
      <c r="B329" t="s">
        <v>814</v>
      </c>
      <c r="C329" t="s">
        <v>3133</v>
      </c>
      <c r="D329" t="s">
        <v>51</v>
      </c>
      <c r="E329">
        <v>20099.388193499999</v>
      </c>
      <c r="F329">
        <v>1948.55</v>
      </c>
      <c r="G329">
        <v>42.132700300918003</v>
      </c>
      <c r="H329">
        <f>(Table2[[#This Row],[1Y Return vs Nifty]]-AVERAGE(Table2[1Y Return vs Nifty]))/_xlfn.STDEV.P(Table2[1Y Return vs Nifty])</f>
        <v>0.26214465761602718</v>
      </c>
      <c r="I329">
        <v>3.1110820738405098</v>
      </c>
      <c r="J329">
        <f>(Table2[[#This Row],[1M Return vs Nifty]]-AVERAGE(Table2[1M Return vs Nifty]))/_xlfn.STDEV.P(Table2[1M Return vs Nifty])</f>
        <v>0.51249560705101349</v>
      </c>
      <c r="K329">
        <v>17.242099249654899</v>
      </c>
      <c r="L329">
        <f>(Table2[[#This Row],[6M Return vs Nifty]]-AVERAGE(Table2[6M Return vs Nifty]))/_xlfn.STDEV.P(Table2[6M Return vs Nifty])</f>
        <v>0.25417023878744749</v>
      </c>
      <c r="M329">
        <v>0.518219364536053</v>
      </c>
      <c r="N329">
        <f>(Table2[[#This Row],[1W Return vs Nifty]]-AVERAGE(Table2[1W Return vs Nifty]))/_xlfn.STDEV.P(Table2[1W Return vs Nifty])</f>
        <v>-8.3343918576035417E-2</v>
      </c>
      <c r="O329">
        <v>1995.47</v>
      </c>
      <c r="P329">
        <v>1885.71317937647</v>
      </c>
      <c r="Q329">
        <v>1592.71842662579</v>
      </c>
      <c r="R329">
        <v>35.0882038128264</v>
      </c>
      <c r="S329" s="1">
        <f>(Table2[[#This Row],[Close Price]]-Table2[[#This Row],[20D EMA]])/Table2[[#This Row],[20D EMA]]</f>
        <v>-2.3513257528301638E-2</v>
      </c>
      <c r="T329" s="1">
        <f>(Table2[[#This Row],[Close Price]]-Table2[[#This Row],[50D EMA]])/Table2[[#This Row],[50D EMA]]</f>
        <v>3.3322575941431148E-2</v>
      </c>
      <c r="U329" s="1">
        <f>(Table2[[#This Row],[Close Price]]-Table2[[#This Row],[200D EMA]])/Table2[[#This Row],[200D EMA]]</f>
        <v>0.2234114752649953</v>
      </c>
      <c r="V329">
        <v>0.55082642454446396</v>
      </c>
      <c r="W329">
        <v>1915.05</v>
      </c>
      <c r="X329">
        <v>1989</v>
      </c>
      <c r="Y329">
        <v>1820</v>
      </c>
      <c r="Z329">
        <v>1989</v>
      </c>
      <c r="AA329">
        <v>1820</v>
      </c>
      <c r="AB329">
        <v>2038.35</v>
      </c>
      <c r="AC329" s="1">
        <f>(Table2[[#This Row],[Close Price]]/Table2[[#This Row],[Day Low]])-1</f>
        <v>1.7493015848150106E-2</v>
      </c>
      <c r="AD329" s="1">
        <f>(Table2[[#This Row],[Day High]]/Table2[[#This Row],[Close Price]])-1</f>
        <v>2.0759025942367337E-2</v>
      </c>
      <c r="AE329" s="1">
        <f>(Table2[[#This Row],[Close Price]]/Table2[[#This Row],[Current Week Low]])-1</f>
        <v>7.0631868131868059E-2</v>
      </c>
      <c r="AF329" s="1">
        <f>(Table2[[#This Row],[Current Week High]]/Table2[[#This Row],[Close Price]])-1</f>
        <v>2.0759025942367337E-2</v>
      </c>
      <c r="AG329" s="1">
        <f>(Table2[[#This Row],[Close Price]]/Table2[[#This Row],[Current Month Low]])-1</f>
        <v>7.0631868131868059E-2</v>
      </c>
      <c r="AH329" s="1">
        <f>(Table2[[#This Row],[Current Month High]]/Table2[[#This Row],[Close Price]])-1</f>
        <v>4.6085550794180197E-2</v>
      </c>
      <c r="AI329">
        <v>36.717046008570399</v>
      </c>
      <c r="AJ329">
        <v>80.087800369685695</v>
      </c>
      <c r="AK329" t="str">
        <f>IF(AND(Table2[[#This Row],[20D EMA]]&gt;Table2[[#This Row],[50D EMA]],Table2[[#This Row],[50D EMA]]&gt;Table2[[#This Row],[200D EMA]]),"Uptrend","Downtrend/NoTrend")</f>
        <v>Uptrend</v>
      </c>
      <c r="AL329">
        <v>0.02</v>
      </c>
      <c r="AM329" t="s">
        <v>3188</v>
      </c>
      <c r="AN329">
        <v>-25.09</v>
      </c>
      <c r="AO329" t="s">
        <v>3189</v>
      </c>
      <c r="AQ329">
        <f>(Table2[[#This Row],[Sharpe Ratio]]-AVERAGE(Table2[Sharpe Ratio]))/_xlfn.STDEV.P(Table2[Sharpe Ratio])</f>
        <v>-0.71560041255099383</v>
      </c>
      <c r="AR3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0.22986617232745893</v>
      </c>
      <c r="AS329">
        <f>_xlfn.RANK.AVG(Table2[[#This Row],[1Y Return vs Nifty Z-Score]],Table2[1Y Return vs Nifty Z-Score])</f>
        <v>224</v>
      </c>
      <c r="AT329">
        <f>_xlfn.RANK.AVG(Table2[[#This Row],[6M Return vs Nifty Z-Score]],Table2[6M Return vs Nifty Z-Score])</f>
        <v>242</v>
      </c>
      <c r="AU329">
        <f>_xlfn.RANK.AVG(Table2[[#This Row],[Sharpe Ratio Z-Score]],Table2[Sharpe Ratio Z-Score])</f>
        <v>539.5</v>
      </c>
      <c r="AV329">
        <f>(Table2[[#This Row],[Rank 1Y]]+Table2[[#This Row],[Rank 6M]]+Table2[[#This Row],[Rank Sharpe]])/3</f>
        <v>335.16666666666669</v>
      </c>
    </row>
    <row r="330" spans="1:48" x14ac:dyDescent="0.3">
      <c r="A330" t="s">
        <v>126</v>
      </c>
      <c r="B330" t="s">
        <v>127</v>
      </c>
      <c r="C330" t="s">
        <v>3127</v>
      </c>
      <c r="D330" t="s">
        <v>18</v>
      </c>
      <c r="E330">
        <v>238154.685329295</v>
      </c>
      <c r="F330">
        <v>164.74</v>
      </c>
      <c r="G330">
        <v>59.7786997439921</v>
      </c>
      <c r="H330">
        <f>(Table2[[#This Row],[1Y Return vs Nifty]]-AVERAGE(Table2[1Y Return vs Nifty]))/_xlfn.STDEV.P(Table2[1Y Return vs Nifty])</f>
        <v>0.55864098508520987</v>
      </c>
      <c r="I330">
        <v>-6.3848348874579601</v>
      </c>
      <c r="J330">
        <f>(Table2[[#This Row],[1M Return vs Nifty]]-AVERAGE(Table2[1M Return vs Nifty]))/_xlfn.STDEV.P(Table2[1M Return vs Nifty])</f>
        <v>-0.52576531785653036</v>
      </c>
      <c r="K330">
        <v>-12.7938964749393</v>
      </c>
      <c r="L330">
        <f>(Table2[[#This Row],[6M Return vs Nifty]]-AVERAGE(Table2[6M Return vs Nifty]))/_xlfn.STDEV.P(Table2[6M Return vs Nifty])</f>
        <v>-0.72654920316959015</v>
      </c>
      <c r="M330">
        <v>-2.3849528580632802</v>
      </c>
      <c r="N330">
        <f>(Table2[[#This Row],[1W Return vs Nifty]]-AVERAGE(Table2[1W Return vs Nifty]))/_xlfn.STDEV.P(Table2[1W Return vs Nifty])</f>
        <v>-0.88677808238488542</v>
      </c>
      <c r="O330">
        <v>170.56</v>
      </c>
      <c r="P330">
        <v>171.333764593316</v>
      </c>
      <c r="Q330">
        <v>158.61432221671399</v>
      </c>
      <c r="R330">
        <v>38.478101656330502</v>
      </c>
      <c r="S330" s="1">
        <f>(Table2[[#This Row],[Close Price]]-Table2[[#This Row],[20D EMA]])/Table2[[#This Row],[20D EMA]]</f>
        <v>-3.4122889305816091E-2</v>
      </c>
      <c r="T330" s="1">
        <f>(Table2[[#This Row],[Close Price]]-Table2[[#This Row],[50D EMA]])/Table2[[#This Row],[50D EMA]]</f>
        <v>-3.8484910484323932E-2</v>
      </c>
      <c r="U330" s="1">
        <f>(Table2[[#This Row],[Close Price]]-Table2[[#This Row],[200D EMA]])/Table2[[#This Row],[200D EMA]]</f>
        <v>3.8619953719668129E-2</v>
      </c>
      <c r="V330">
        <v>0.988690712831784</v>
      </c>
      <c r="W330">
        <v>164.46</v>
      </c>
      <c r="X330">
        <v>169.24</v>
      </c>
      <c r="Y330">
        <v>160.76</v>
      </c>
      <c r="Z330">
        <v>170.79</v>
      </c>
      <c r="AA330">
        <v>160.76</v>
      </c>
      <c r="AB330">
        <v>181.34</v>
      </c>
      <c r="AC330" s="1">
        <f>(Table2[[#This Row],[Close Price]]/Table2[[#This Row],[Day Low]])-1</f>
        <v>1.702541651465328E-3</v>
      </c>
      <c r="AD330" s="1">
        <f>(Table2[[#This Row],[Day High]]/Table2[[#This Row],[Close Price]])-1</f>
        <v>2.7315770304722653E-2</v>
      </c>
      <c r="AE330" s="1">
        <f>(Table2[[#This Row],[Close Price]]/Table2[[#This Row],[Current Week Low]])-1</f>
        <v>2.4757402338890344E-2</v>
      </c>
      <c r="AF330" s="1">
        <f>(Table2[[#This Row],[Current Week High]]/Table2[[#This Row],[Close Price]])-1</f>
        <v>3.6724535631904809E-2</v>
      </c>
      <c r="AG330" s="1">
        <f>(Table2[[#This Row],[Close Price]]/Table2[[#This Row],[Current Month Low]])-1</f>
        <v>2.4757402338890344E-2</v>
      </c>
      <c r="AH330" s="1">
        <f>(Table2[[#This Row],[Current Month High]]/Table2[[#This Row],[Close Price]])-1</f>
        <v>0.10076484156853227</v>
      </c>
      <c r="AI330">
        <v>19.460968799320099</v>
      </c>
      <c r="AJ330">
        <v>92.678362573099406</v>
      </c>
      <c r="AK330" t="str">
        <f>IF(AND(Table2[[#This Row],[20D EMA]]&gt;Table2[[#This Row],[50D EMA]],Table2[[#This Row],[50D EMA]]&gt;Table2[[#This Row],[200D EMA]]),"Uptrend","Downtrend/NoTrend")</f>
        <v>Downtrend/NoTrend</v>
      </c>
      <c r="AL330">
        <v>-0.01</v>
      </c>
      <c r="AM330" t="s">
        <v>3189</v>
      </c>
      <c r="AN330">
        <v>-1.38</v>
      </c>
      <c r="AO330" t="s">
        <v>3189</v>
      </c>
      <c r="AP330">
        <v>8.1222264455632007E-2</v>
      </c>
      <c r="AQ330">
        <f>(Table2[[#This Row],[Sharpe Ratio]]-AVERAGE(Table2[Sharpe Ratio]))/_xlfn.STDEV.P(Table2[Sharpe Ratio])</f>
        <v>0.2314153116891921</v>
      </c>
      <c r="AR3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0">
        <f>_xlfn.RANK.AVG(Table2[[#This Row],[1Y Return vs Nifty Z-Score]],Table2[1Y Return vs Nifty Z-Score])</f>
        <v>160</v>
      </c>
      <c r="AT330">
        <f>_xlfn.RANK.AVG(Table2[[#This Row],[6M Return vs Nifty Z-Score]],Table2[6M Return vs Nifty Z-Score])</f>
        <v>563</v>
      </c>
      <c r="AU330">
        <f>_xlfn.RANK.AVG(Table2[[#This Row],[Sharpe Ratio Z-Score]],Table2[Sharpe Ratio Z-Score])</f>
        <v>283</v>
      </c>
      <c r="AV330">
        <f>(Table2[[#This Row],[Rank 1Y]]+Table2[[#This Row],[Rank 6M]]+Table2[[#This Row],[Rank Sharpe]])/3</f>
        <v>335.33333333333331</v>
      </c>
    </row>
    <row r="331" spans="1:48" x14ac:dyDescent="0.3">
      <c r="A331" t="s">
        <v>610</v>
      </c>
      <c r="B331" t="s">
        <v>611</v>
      </c>
      <c r="C331" t="s">
        <v>3146</v>
      </c>
      <c r="D331" t="s">
        <v>612</v>
      </c>
      <c r="E331">
        <v>31993.759874700001</v>
      </c>
      <c r="F331">
        <v>809.4</v>
      </c>
      <c r="G331">
        <v>4.3423879017661102</v>
      </c>
      <c r="H331">
        <f>(Table2[[#This Row],[1Y Return vs Nifty]]-AVERAGE(Table2[1Y Return vs Nifty]))/_xlfn.STDEV.P(Table2[1Y Return vs Nifty])</f>
        <v>-0.37282582826707183</v>
      </c>
      <c r="I331">
        <v>-0.107519104404732</v>
      </c>
      <c r="J331">
        <f>(Table2[[#This Row],[1M Return vs Nifty]]-AVERAGE(Table2[1M Return vs Nifty]))/_xlfn.STDEV.P(Table2[1M Return vs Nifty])</f>
        <v>0.16058142647708551</v>
      </c>
      <c r="K331">
        <v>25.531457752396602</v>
      </c>
      <c r="L331">
        <f>(Table2[[#This Row],[6M Return vs Nifty]]-AVERAGE(Table2[6M Return vs Nifty]))/_xlfn.STDEV.P(Table2[6M Return vs Nifty])</f>
        <v>0.52482998716176243</v>
      </c>
      <c r="M331">
        <v>-1.9869108839343601</v>
      </c>
      <c r="N331">
        <f>(Table2[[#This Row],[1W Return vs Nifty]]-AVERAGE(Table2[1W Return vs Nifty]))/_xlfn.STDEV.P(Table2[1W Return vs Nifty])</f>
        <v>-0.77662253661476166</v>
      </c>
      <c r="O331">
        <v>817.85</v>
      </c>
      <c r="P331">
        <v>812.15645650083502</v>
      </c>
      <c r="Q331">
        <v>730.73197679889199</v>
      </c>
      <c r="R331">
        <v>40.195382249375101</v>
      </c>
      <c r="S331" s="1">
        <f>(Table2[[#This Row],[Close Price]]-Table2[[#This Row],[20D EMA]])/Table2[[#This Row],[20D EMA]]</f>
        <v>-1.0331967964785775E-2</v>
      </c>
      <c r="T331" s="1">
        <f>(Table2[[#This Row],[Close Price]]-Table2[[#This Row],[50D EMA]])/Table2[[#This Row],[50D EMA]]</f>
        <v>-3.3939969063488062E-3</v>
      </c>
      <c r="U331" s="1">
        <f>(Table2[[#This Row],[Close Price]]-Table2[[#This Row],[200D EMA]])/Table2[[#This Row],[200D EMA]]</f>
        <v>0.10765646734898336</v>
      </c>
      <c r="V331">
        <v>0.49704660419795399</v>
      </c>
      <c r="W331">
        <v>796.15</v>
      </c>
      <c r="X331">
        <v>812.95</v>
      </c>
      <c r="Y331">
        <v>786.05</v>
      </c>
      <c r="Z331">
        <v>817.6</v>
      </c>
      <c r="AA331">
        <v>786.05</v>
      </c>
      <c r="AB331">
        <v>853</v>
      </c>
      <c r="AC331" s="1">
        <f>(Table2[[#This Row],[Close Price]]/Table2[[#This Row],[Day Low]])-1</f>
        <v>1.6642592476292073E-2</v>
      </c>
      <c r="AD331" s="1">
        <f>(Table2[[#This Row],[Day High]]/Table2[[#This Row],[Close Price]])-1</f>
        <v>4.3859649122808264E-3</v>
      </c>
      <c r="AE331" s="1">
        <f>(Table2[[#This Row],[Close Price]]/Table2[[#This Row],[Current Week Low]])-1</f>
        <v>2.9705489472679814E-2</v>
      </c>
      <c r="AF331" s="1">
        <f>(Table2[[#This Row],[Current Week High]]/Table2[[#This Row],[Close Price]])-1</f>
        <v>1.0130961205831568E-2</v>
      </c>
      <c r="AG331" s="1">
        <f>(Table2[[#This Row],[Close Price]]/Table2[[#This Row],[Current Month Low]])-1</f>
        <v>2.9705489472679814E-2</v>
      </c>
      <c r="AH331" s="1">
        <f>(Table2[[#This Row],[Current Month High]]/Table2[[#This Row],[Close Price]])-1</f>
        <v>5.3867062021250245E-2</v>
      </c>
      <c r="AI331">
        <v>13.787991104521801</v>
      </c>
      <c r="AJ331">
        <v>42.600422832980897</v>
      </c>
      <c r="AK331" t="str">
        <f>IF(AND(Table2[[#This Row],[20D EMA]]&gt;Table2[[#This Row],[50D EMA]],Table2[[#This Row],[50D EMA]]&gt;Table2[[#This Row],[200D EMA]]),"Uptrend","Downtrend/NoTrend")</f>
        <v>Uptrend</v>
      </c>
      <c r="AL331">
        <v>-0.02</v>
      </c>
      <c r="AM331" t="s">
        <v>3189</v>
      </c>
      <c r="AN331">
        <v>0.27</v>
      </c>
      <c r="AO331" t="s">
        <v>3188</v>
      </c>
      <c r="AP331">
        <v>3.5657537914263002E-2</v>
      </c>
      <c r="AQ331">
        <f>(Table2[[#This Row],[Sharpe Ratio]]-AVERAGE(Table2[Sharpe Ratio]))/_xlfn.STDEV.P(Table2[Sharpe Ratio])</f>
        <v>-0.29984927191462668</v>
      </c>
      <c r="AR3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-0.76388622315761223</v>
      </c>
      <c r="AS331">
        <f>_xlfn.RANK.AVG(Table2[[#This Row],[1Y Return vs Nifty Z-Score]],Table2[1Y Return vs Nifty Z-Score])</f>
        <v>421</v>
      </c>
      <c r="AT331">
        <f>_xlfn.RANK.AVG(Table2[[#This Row],[6M Return vs Nifty Z-Score]],Table2[6M Return vs Nifty Z-Score])</f>
        <v>171</v>
      </c>
      <c r="AU331">
        <f>_xlfn.RANK.AVG(Table2[[#This Row],[Sharpe Ratio Z-Score]],Table2[Sharpe Ratio Z-Score])</f>
        <v>416</v>
      </c>
      <c r="AV331">
        <f>(Table2[[#This Row],[Rank 1Y]]+Table2[[#This Row],[Rank 6M]]+Table2[[#This Row],[Rank Sharpe]])/3</f>
        <v>336</v>
      </c>
    </row>
    <row r="332" spans="1:48" x14ac:dyDescent="0.3">
      <c r="A332" t="s">
        <v>305</v>
      </c>
      <c r="B332" t="s">
        <v>306</v>
      </c>
      <c r="C332" t="s">
        <v>3129</v>
      </c>
      <c r="D332" t="s">
        <v>227</v>
      </c>
      <c r="E332">
        <v>90134.333922949998</v>
      </c>
      <c r="F332">
        <v>4369.8</v>
      </c>
      <c r="G332">
        <v>34.426697828873301</v>
      </c>
      <c r="H332">
        <f>(Table2[[#This Row],[1Y Return vs Nifty]]-AVERAGE(Table2[1Y Return vs Nifty]))/_xlfn.STDEV.P(Table2[1Y Return vs Nifty])</f>
        <v>0.13266480356749596</v>
      </c>
      <c r="I332">
        <v>-5.0197989893812904</v>
      </c>
      <c r="J332">
        <f>(Table2[[#This Row],[1M Return vs Nifty]]-AVERAGE(Table2[1M Return vs Nifty]))/_xlfn.STDEV.P(Table2[1M Return vs Nifty])</f>
        <v>-0.37651554662903569</v>
      </c>
      <c r="K332">
        <v>7.6474465281976096</v>
      </c>
      <c r="L332">
        <f>(Table2[[#This Row],[6M Return vs Nifty]]-AVERAGE(Table2[6M Return vs Nifty]))/_xlfn.STDEV.P(Table2[6M Return vs Nifty])</f>
        <v>-5.9109285854857176E-2</v>
      </c>
      <c r="M332">
        <v>-1.8657492984266801E-2</v>
      </c>
      <c r="N332">
        <f>(Table2[[#This Row],[1W Return vs Nifty]]-AVERAGE(Table2[1W Return vs Nifty]))/_xlfn.STDEV.P(Table2[1W Return vs Nifty])</f>
        <v>-0.23192112172382509</v>
      </c>
      <c r="O332">
        <v>4336.5200000000004</v>
      </c>
      <c r="P332">
        <v>4299.4960205893203</v>
      </c>
      <c r="Q332">
        <v>3847.3115378469702</v>
      </c>
      <c r="R332">
        <v>31.038375158080701</v>
      </c>
      <c r="S332" s="1">
        <f>(Table2[[#This Row],[Close Price]]-Table2[[#This Row],[20D EMA]])/Table2[[#This Row],[20D EMA]]</f>
        <v>7.6743563963730691E-3</v>
      </c>
      <c r="T332" s="1">
        <f>(Table2[[#This Row],[Close Price]]-Table2[[#This Row],[50D EMA]])/Table2[[#This Row],[50D EMA]]</f>
        <v>1.635167914425549E-2</v>
      </c>
      <c r="U332" s="1">
        <f>(Table2[[#This Row],[Close Price]]-Table2[[#This Row],[200D EMA]])/Table2[[#This Row],[200D EMA]]</f>
        <v>0.13580612253860383</v>
      </c>
      <c r="V332">
        <v>0.72668776423607195</v>
      </c>
      <c r="W332">
        <v>4239.3500000000004</v>
      </c>
      <c r="X332">
        <v>4388.95</v>
      </c>
      <c r="Y332">
        <v>4100</v>
      </c>
      <c r="Z332">
        <v>4388.95</v>
      </c>
      <c r="AA332">
        <v>4100</v>
      </c>
      <c r="AB332">
        <v>4390.7</v>
      </c>
      <c r="AC332" s="1">
        <f>(Table2[[#This Row],[Close Price]]/Table2[[#This Row],[Day Low]])-1</f>
        <v>3.0771226721077571E-2</v>
      </c>
      <c r="AD332" s="1">
        <f>(Table2[[#This Row],[Day High]]/Table2[[#This Row],[Close Price]])-1</f>
        <v>4.382351595038525E-3</v>
      </c>
      <c r="AE332" s="1">
        <f>(Table2[[#This Row],[Close Price]]/Table2[[#This Row],[Current Week Low]])-1</f>
        <v>6.5804878048780546E-2</v>
      </c>
      <c r="AF332" s="1">
        <f>(Table2[[#This Row],[Current Week High]]/Table2[[#This Row],[Close Price]])-1</f>
        <v>4.382351595038525E-3</v>
      </c>
      <c r="AG332" s="1">
        <f>(Table2[[#This Row],[Close Price]]/Table2[[#This Row],[Current Month Low]])-1</f>
        <v>6.5804878048780546E-2</v>
      </c>
      <c r="AH332" s="1">
        <f>(Table2[[#This Row],[Current Month High]]/Table2[[#This Row],[Close Price]])-1</f>
        <v>4.7828275893633254E-3</v>
      </c>
      <c r="AI332">
        <v>4.03679802279279</v>
      </c>
      <c r="AJ332">
        <v>63.454776688860598</v>
      </c>
      <c r="AK332" t="str">
        <f>IF(AND(Table2[[#This Row],[20D EMA]]&gt;Table2[[#This Row],[50D EMA]],Table2[[#This Row],[50D EMA]]&gt;Table2[[#This Row],[200D EMA]]),"Uptrend","Downtrend/NoTrend")</f>
        <v>Uptrend</v>
      </c>
      <c r="AL332">
        <v>0.08</v>
      </c>
      <c r="AM332" t="s">
        <v>3188</v>
      </c>
      <c r="AN332">
        <v>-0.19</v>
      </c>
      <c r="AO332" t="s">
        <v>3189</v>
      </c>
      <c r="AP332">
        <v>3.1060968399987E-2</v>
      </c>
      <c r="AQ332">
        <f>(Table2[[#This Row],[Sharpe Ratio]]-AVERAGE(Table2[Sharpe Ratio]))/_xlfn.STDEV.P(Table2[Sharpe Ratio])</f>
        <v>-0.35344324195174998</v>
      </c>
      <c r="AR3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-0.88832439259197193</v>
      </c>
      <c r="AS332">
        <f>_xlfn.RANK.AVG(Table2[[#This Row],[1Y Return vs Nifty Z-Score]],Table2[1Y Return vs Nifty Z-Score])</f>
        <v>256</v>
      </c>
      <c r="AT332">
        <f>_xlfn.RANK.AVG(Table2[[#This Row],[6M Return vs Nifty Z-Score]],Table2[6M Return vs Nifty Z-Score])</f>
        <v>328</v>
      </c>
      <c r="AU332">
        <f>_xlfn.RANK.AVG(Table2[[#This Row],[Sharpe Ratio Z-Score]],Table2[Sharpe Ratio Z-Score])</f>
        <v>428</v>
      </c>
      <c r="AV332">
        <f>(Table2[[#This Row],[Rank 1Y]]+Table2[[#This Row],[Rank 6M]]+Table2[[#This Row],[Rank Sharpe]])/3</f>
        <v>337.33333333333331</v>
      </c>
    </row>
    <row r="333" spans="1:48" x14ac:dyDescent="0.3">
      <c r="A333" t="s">
        <v>859</v>
      </c>
      <c r="B333" t="s">
        <v>860</v>
      </c>
      <c r="C333" t="s">
        <v>3135</v>
      </c>
      <c r="D333" t="s">
        <v>190</v>
      </c>
      <c r="E333">
        <v>18689.969344935002</v>
      </c>
      <c r="F333">
        <v>744.8</v>
      </c>
      <c r="G333">
        <v>-3.73241207958662</v>
      </c>
      <c r="H333">
        <f>(Table2[[#This Row],[1Y Return vs Nifty]]-AVERAGE(Table2[1Y Return vs Nifty]))/_xlfn.STDEV.P(Table2[1Y Return vs Nifty])</f>
        <v>-0.50850239038206113</v>
      </c>
      <c r="I333">
        <v>9.88563228271979</v>
      </c>
      <c r="J333">
        <f>(Table2[[#This Row],[1M Return vs Nifty]]-AVERAGE(Table2[1M Return vs Nifty]))/_xlfn.STDEV.P(Table2[1M Return vs Nifty])</f>
        <v>1.2532087782350421</v>
      </c>
      <c r="K333">
        <v>14.9613863685684</v>
      </c>
      <c r="L333">
        <f>(Table2[[#This Row],[6M Return vs Nifty]]-AVERAGE(Table2[6M Return vs Nifty]))/_xlfn.STDEV.P(Table2[6M Return vs Nifty])</f>
        <v>0.17970160839768207</v>
      </c>
      <c r="M333">
        <v>1.2096042409793</v>
      </c>
      <c r="N333">
        <f>(Table2[[#This Row],[1W Return vs Nifty]]-AVERAGE(Table2[1W Return vs Nifty]))/_xlfn.STDEV.P(Table2[1W Return vs Nifty])</f>
        <v>0.10799238099007107</v>
      </c>
      <c r="O333">
        <v>740.65</v>
      </c>
      <c r="P333">
        <v>704.99054185334899</v>
      </c>
      <c r="Q333">
        <v>632.47133566479204</v>
      </c>
      <c r="R333">
        <v>55.709815870753197</v>
      </c>
      <c r="S333" s="1">
        <f>(Table2[[#This Row],[Close Price]]-Table2[[#This Row],[20D EMA]])/Table2[[#This Row],[20D EMA]]</f>
        <v>5.6031863903327856E-3</v>
      </c>
      <c r="T333" s="1">
        <f>(Table2[[#This Row],[Close Price]]-Table2[[#This Row],[50D EMA]])/Table2[[#This Row],[50D EMA]]</f>
        <v>5.6468074085073428E-2</v>
      </c>
      <c r="U333" s="1">
        <f>(Table2[[#This Row],[Close Price]]-Table2[[#This Row],[200D EMA]])/Table2[[#This Row],[200D EMA]]</f>
        <v>0.17760277502084582</v>
      </c>
      <c r="V333">
        <v>0.858889077601111</v>
      </c>
      <c r="W333">
        <v>726.95</v>
      </c>
      <c r="X333">
        <v>761.65</v>
      </c>
      <c r="Y333">
        <v>720.3</v>
      </c>
      <c r="Z333">
        <v>780.35</v>
      </c>
      <c r="AA333">
        <v>720.3</v>
      </c>
      <c r="AB333">
        <v>808.8</v>
      </c>
      <c r="AC333" s="1">
        <f>(Table2[[#This Row],[Close Price]]/Table2[[#This Row],[Day Low]])-1</f>
        <v>2.4554646124217427E-2</v>
      </c>
      <c r="AD333" s="1">
        <f>(Table2[[#This Row],[Day High]]/Table2[[#This Row],[Close Price]])-1</f>
        <v>2.262352309344795E-2</v>
      </c>
      <c r="AE333" s="1">
        <f>(Table2[[#This Row],[Close Price]]/Table2[[#This Row],[Current Week Low]])-1</f>
        <v>3.4013605442176909E-2</v>
      </c>
      <c r="AF333" s="1">
        <f>(Table2[[#This Row],[Current Week High]]/Table2[[#This Row],[Close Price]])-1</f>
        <v>4.7730934479054854E-2</v>
      </c>
      <c r="AG333" s="1">
        <f>(Table2[[#This Row],[Close Price]]/Table2[[#This Row],[Current Month Low]])-1</f>
        <v>3.4013605442176909E-2</v>
      </c>
      <c r="AH333" s="1">
        <f>(Table2[[#This Row],[Current Month High]]/Table2[[#This Row],[Close Price]])-1</f>
        <v>8.5929108485499395E-2</v>
      </c>
      <c r="AI333">
        <v>11.969656283566</v>
      </c>
      <c r="AJ333">
        <v>48.499651081646803</v>
      </c>
      <c r="AK333" t="str">
        <f>IF(AND(Table2[[#This Row],[20D EMA]]&gt;Table2[[#This Row],[50D EMA]],Table2[[#This Row],[50D EMA]]&gt;Table2[[#This Row],[200D EMA]]),"Uptrend","Downtrend/NoTrend")</f>
        <v>Uptrend</v>
      </c>
      <c r="AL333">
        <v>0.16</v>
      </c>
      <c r="AM333" t="s">
        <v>3188</v>
      </c>
      <c r="AN333">
        <v>-4.21</v>
      </c>
      <c r="AO333" t="s">
        <v>3189</v>
      </c>
      <c r="AP333">
        <v>8.2416163809013995E-2</v>
      </c>
      <c r="AQ333">
        <f>(Table2[[#This Row],[Sharpe Ratio]]-AVERAGE(Table2[Sharpe Ratio]))/_xlfn.STDEV.P(Table2[Sharpe Ratio])</f>
        <v>0.24533565075374197</v>
      </c>
      <c r="AR3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1.2777360279944761</v>
      </c>
      <c r="AS333">
        <f>_xlfn.RANK.AVG(Table2[[#This Row],[1Y Return vs Nifty Z-Score]],Table2[1Y Return vs Nifty Z-Score])</f>
        <v>480</v>
      </c>
      <c r="AT333">
        <f>_xlfn.RANK.AVG(Table2[[#This Row],[6M Return vs Nifty Z-Score]],Table2[6M Return vs Nifty Z-Score])</f>
        <v>262</v>
      </c>
      <c r="AU333">
        <f>_xlfn.RANK.AVG(Table2[[#This Row],[Sharpe Ratio Z-Score]],Table2[Sharpe Ratio Z-Score])</f>
        <v>278</v>
      </c>
      <c r="AV333">
        <f>(Table2[[#This Row],[Rank 1Y]]+Table2[[#This Row],[Rank 6M]]+Table2[[#This Row],[Rank Sharpe]])/3</f>
        <v>340</v>
      </c>
    </row>
    <row r="334" spans="1:48" x14ac:dyDescent="0.3">
      <c r="A334" t="s">
        <v>252</v>
      </c>
      <c r="B334" t="s">
        <v>253</v>
      </c>
      <c r="C334" t="s">
        <v>3129</v>
      </c>
      <c r="D334" t="s">
        <v>43</v>
      </c>
      <c r="E334">
        <v>105201.24814318</v>
      </c>
      <c r="F334">
        <v>2083.75</v>
      </c>
      <c r="G334">
        <v>32.435966957131903</v>
      </c>
      <c r="H334">
        <f>(Table2[[#This Row],[1Y Return vs Nifty]]-AVERAGE(Table2[1Y Return vs Nifty]))/_xlfn.STDEV.P(Table2[1Y Return vs Nifty])</f>
        <v>9.9215613321572263E-2</v>
      </c>
      <c r="I334">
        <v>-7.5650818452534097</v>
      </c>
      <c r="J334">
        <f>(Table2[[#This Row],[1M Return vs Nifty]]-AVERAGE(Table2[1M Return vs Nifty]))/_xlfn.STDEV.P(Table2[1M Return vs Nifty])</f>
        <v>-0.65481070683942388</v>
      </c>
      <c r="K334">
        <v>12.0770180788282</v>
      </c>
      <c r="L334">
        <f>(Table2[[#This Row],[6M Return vs Nifty]]-AVERAGE(Table2[6M Return vs Nifty]))/_xlfn.STDEV.P(Table2[6M Return vs Nifty])</f>
        <v>8.5522740966417585E-2</v>
      </c>
      <c r="M334">
        <v>0.71344833816398701</v>
      </c>
      <c r="N334">
        <f>(Table2[[#This Row],[1W Return vs Nifty]]-AVERAGE(Table2[1W Return vs Nifty]))/_xlfn.STDEV.P(Table2[1W Return vs Nifty])</f>
        <v>-2.9315560920566572E-2</v>
      </c>
      <c r="O334">
        <v>2152.66</v>
      </c>
      <c r="P334">
        <v>2095.2904849188099</v>
      </c>
      <c r="Q334">
        <v>1812.9764337404999</v>
      </c>
      <c r="R334">
        <v>35.201875030016097</v>
      </c>
      <c r="S334" s="1">
        <f>(Table2[[#This Row],[Close Price]]-Table2[[#This Row],[20D EMA]])/Table2[[#This Row],[20D EMA]]</f>
        <v>-3.2011557793613414E-2</v>
      </c>
      <c r="T334" s="1">
        <f>(Table2[[#This Row],[Close Price]]-Table2[[#This Row],[50D EMA]])/Table2[[#This Row],[50D EMA]]</f>
        <v>-5.507820992780881E-3</v>
      </c>
      <c r="U334" s="1">
        <f>(Table2[[#This Row],[Close Price]]-Table2[[#This Row],[200D EMA]])/Table2[[#This Row],[200D EMA]]</f>
        <v>0.14935305347618058</v>
      </c>
      <c r="V334">
        <v>0.83538777738978798</v>
      </c>
      <c r="W334">
        <v>2070</v>
      </c>
      <c r="X334">
        <v>2118.75</v>
      </c>
      <c r="Y334">
        <v>2060</v>
      </c>
      <c r="Z334">
        <v>2165.8000000000002</v>
      </c>
      <c r="AA334">
        <v>2060</v>
      </c>
      <c r="AB334">
        <v>2214.25</v>
      </c>
      <c r="AC334" s="1">
        <f>(Table2[[#This Row],[Close Price]]/Table2[[#This Row],[Day Low]])-1</f>
        <v>6.6425120772946045E-3</v>
      </c>
      <c r="AD334" s="1">
        <f>(Table2[[#This Row],[Day High]]/Table2[[#This Row],[Close Price]])-1</f>
        <v>1.6796640671865593E-2</v>
      </c>
      <c r="AE334" s="1">
        <f>(Table2[[#This Row],[Close Price]]/Table2[[#This Row],[Current Week Low]])-1</f>
        <v>1.1529126213592145E-2</v>
      </c>
      <c r="AF334" s="1">
        <f>(Table2[[#This Row],[Current Week High]]/Table2[[#This Row],[Close Price]])-1</f>
        <v>3.937612477504504E-2</v>
      </c>
      <c r="AG334" s="1">
        <f>(Table2[[#This Row],[Close Price]]/Table2[[#This Row],[Current Month Low]])-1</f>
        <v>1.1529126213592145E-2</v>
      </c>
      <c r="AH334" s="1">
        <f>(Table2[[#This Row],[Current Month High]]/Table2[[#This Row],[Close Price]])-1</f>
        <v>6.2627474505098979E-2</v>
      </c>
      <c r="AI334">
        <v>10.4691061787642</v>
      </c>
      <c r="AJ334">
        <v>61.262237356344002</v>
      </c>
      <c r="AK334" t="str">
        <f>IF(AND(Table2[[#This Row],[20D EMA]]&gt;Table2[[#This Row],[50D EMA]],Table2[[#This Row],[50D EMA]]&gt;Table2[[#This Row],[200D EMA]]),"Uptrend","Downtrend/NoTrend")</f>
        <v>Uptrend</v>
      </c>
      <c r="AL334">
        <v>0.1</v>
      </c>
      <c r="AM334" t="s">
        <v>3188</v>
      </c>
      <c r="AN334">
        <v>-6.73</v>
      </c>
      <c r="AO334" t="s">
        <v>3189</v>
      </c>
      <c r="AP334">
        <v>1.4716612827278E-2</v>
      </c>
      <c r="AQ334">
        <f>(Table2[[#This Row],[Sharpe Ratio]]-AVERAGE(Table2[Sharpe Ratio]))/_xlfn.STDEV.P(Table2[Sharpe Ratio])</f>
        <v>-0.54401120793579671</v>
      </c>
      <c r="AR3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-1.0433991214077973</v>
      </c>
      <c r="AS334">
        <f>_xlfn.RANK.AVG(Table2[[#This Row],[1Y Return vs Nifty Z-Score]],Table2[1Y Return vs Nifty Z-Score])</f>
        <v>266</v>
      </c>
      <c r="AT334">
        <f>_xlfn.RANK.AVG(Table2[[#This Row],[6M Return vs Nifty Z-Score]],Table2[6M Return vs Nifty Z-Score])</f>
        <v>285</v>
      </c>
      <c r="AU334">
        <f>_xlfn.RANK.AVG(Table2[[#This Row],[Sharpe Ratio Z-Score]],Table2[Sharpe Ratio Z-Score])</f>
        <v>470</v>
      </c>
      <c r="AV334">
        <f>(Table2[[#This Row],[Rank 1Y]]+Table2[[#This Row],[Rank 6M]]+Table2[[#This Row],[Rank Sharpe]])/3</f>
        <v>340.33333333333331</v>
      </c>
    </row>
    <row r="335" spans="1:48" x14ac:dyDescent="0.3">
      <c r="A335" t="s">
        <v>762</v>
      </c>
      <c r="B335" t="s">
        <v>763</v>
      </c>
      <c r="C335" t="s">
        <v>3141</v>
      </c>
      <c r="D335" t="s">
        <v>271</v>
      </c>
      <c r="E335">
        <v>21513.0107606399</v>
      </c>
      <c r="F335">
        <v>673.2</v>
      </c>
      <c r="G335">
        <v>7.2851054144255096</v>
      </c>
      <c r="H335">
        <f>(Table2[[#This Row],[1Y Return vs Nifty]]-AVERAGE(Table2[1Y Return vs Nifty]))/_xlfn.STDEV.P(Table2[1Y Return vs Nifty])</f>
        <v>-0.32338091367906813</v>
      </c>
      <c r="I335">
        <v>-9.58612392949194</v>
      </c>
      <c r="J335">
        <f>(Table2[[#This Row],[1M Return vs Nifty]]-AVERAGE(Table2[1M Return vs Nifty]))/_xlfn.STDEV.P(Table2[1M Return vs Nifty])</f>
        <v>-0.8757866307244655</v>
      </c>
      <c r="K335">
        <v>-1.5221079896961101</v>
      </c>
      <c r="L335">
        <f>(Table2[[#This Row],[6M Return vs Nifty]]-AVERAGE(Table2[6M Return vs Nifty]))/_xlfn.STDEV.P(Table2[6M Return vs Nifty])</f>
        <v>-0.35850872885117752</v>
      </c>
      <c r="M335">
        <v>-1.50622895824463</v>
      </c>
      <c r="N335">
        <f>(Table2[[#This Row],[1W Return vs Nifty]]-AVERAGE(Table2[1W Return vs Nifty]))/_xlfn.STDEV.P(Table2[1W Return vs Nifty])</f>
        <v>-0.64359691794210228</v>
      </c>
      <c r="O335">
        <v>684.56</v>
      </c>
      <c r="P335">
        <v>687.04137339976296</v>
      </c>
      <c r="Q335">
        <v>642.84025045762905</v>
      </c>
      <c r="R335">
        <v>36.956561488893897</v>
      </c>
      <c r="S335" s="1">
        <f>(Table2[[#This Row],[Close Price]]-Table2[[#This Row],[20D EMA]])/Table2[[#This Row],[20D EMA]]</f>
        <v>-1.6594600911534273E-2</v>
      </c>
      <c r="T335" s="1">
        <f>(Table2[[#This Row],[Close Price]]-Table2[[#This Row],[50D EMA]])/Table2[[#This Row],[50D EMA]]</f>
        <v>-2.0146346254622357E-2</v>
      </c>
      <c r="U335" s="1">
        <f>(Table2[[#This Row],[Close Price]]-Table2[[#This Row],[200D EMA]])/Table2[[#This Row],[200D EMA]]</f>
        <v>4.7227518066515449E-2</v>
      </c>
      <c r="V335">
        <v>0.76655260939949199</v>
      </c>
      <c r="W335">
        <v>644.6</v>
      </c>
      <c r="X335">
        <v>695</v>
      </c>
      <c r="Y335">
        <v>624.70000000000005</v>
      </c>
      <c r="Z335">
        <v>695</v>
      </c>
      <c r="AA335">
        <v>624.70000000000005</v>
      </c>
      <c r="AB335">
        <v>698.9</v>
      </c>
      <c r="AC335" s="1">
        <f>(Table2[[#This Row],[Close Price]]/Table2[[#This Row],[Day Low]])-1</f>
        <v>4.4368600682593851E-2</v>
      </c>
      <c r="AD335" s="1">
        <f>(Table2[[#This Row],[Day High]]/Table2[[#This Row],[Close Price]])-1</f>
        <v>3.2382650029708859E-2</v>
      </c>
      <c r="AE335" s="1">
        <f>(Table2[[#This Row],[Close Price]]/Table2[[#This Row],[Current Week Low]])-1</f>
        <v>7.7637265887626095E-2</v>
      </c>
      <c r="AF335" s="1">
        <f>(Table2[[#This Row],[Current Week High]]/Table2[[#This Row],[Close Price]])-1</f>
        <v>3.2382650029708859E-2</v>
      </c>
      <c r="AG335" s="1">
        <f>(Table2[[#This Row],[Close Price]]/Table2[[#This Row],[Current Month Low]])-1</f>
        <v>7.7637265887626095E-2</v>
      </c>
      <c r="AH335" s="1">
        <f>(Table2[[#This Row],[Current Month High]]/Table2[[#This Row],[Close Price]])-1</f>
        <v>3.8175876411170373E-2</v>
      </c>
      <c r="AI335">
        <v>18.679441473559098</v>
      </c>
      <c r="AJ335">
        <v>44.2159383033419</v>
      </c>
      <c r="AK335" t="str">
        <f>IF(AND(Table2[[#This Row],[20D EMA]]&gt;Table2[[#This Row],[50D EMA]],Table2[[#This Row],[50D EMA]]&gt;Table2[[#This Row],[200D EMA]]),"Uptrend","Downtrend/NoTrend")</f>
        <v>Downtrend/NoTrend</v>
      </c>
      <c r="AL335">
        <v>-0.01</v>
      </c>
      <c r="AM335" t="s">
        <v>3189</v>
      </c>
      <c r="AN335">
        <v>-7</v>
      </c>
      <c r="AO335" t="s">
        <v>3189</v>
      </c>
      <c r="AP335">
        <v>0.115568578192131</v>
      </c>
      <c r="AQ335">
        <f>(Table2[[#This Row],[Sharpe Ratio]]-AVERAGE(Table2[Sharpe Ratio]))/_xlfn.STDEV.P(Table2[Sharpe Ratio])</f>
        <v>0.63187815763605648</v>
      </c>
      <c r="AR3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5">
        <f>_xlfn.RANK.AVG(Table2[[#This Row],[1Y Return vs Nifty Z-Score]],Table2[1Y Return vs Nifty Z-Score])</f>
        <v>404</v>
      </c>
      <c r="AT335">
        <f>_xlfn.RANK.AVG(Table2[[#This Row],[6M Return vs Nifty Z-Score]],Table2[6M Return vs Nifty Z-Score])</f>
        <v>434</v>
      </c>
      <c r="AU335">
        <f>_xlfn.RANK.AVG(Table2[[#This Row],[Sharpe Ratio Z-Score]],Table2[Sharpe Ratio Z-Score])</f>
        <v>185</v>
      </c>
      <c r="AV335">
        <f>(Table2[[#This Row],[Rank 1Y]]+Table2[[#This Row],[Rank 6M]]+Table2[[#This Row],[Rank Sharpe]])/3</f>
        <v>341</v>
      </c>
    </row>
    <row r="336" spans="1:48" x14ac:dyDescent="0.3">
      <c r="A336" t="s">
        <v>2125</v>
      </c>
      <c r="B336" t="s">
        <v>2126</v>
      </c>
      <c r="C336" t="s">
        <v>3129</v>
      </c>
      <c r="D336" t="s">
        <v>562</v>
      </c>
      <c r="E336">
        <v>2920.5643935119901</v>
      </c>
      <c r="F336">
        <v>63.62</v>
      </c>
      <c r="G336">
        <v>31.8177687310084</v>
      </c>
      <c r="H336">
        <f>(Table2[[#This Row],[1Y Return vs Nifty]]-AVERAGE(Table2[1Y Return vs Nifty]))/_xlfn.STDEV.P(Table2[1Y Return vs Nifty])</f>
        <v>8.882835788246346E-2</v>
      </c>
      <c r="I336">
        <v>-2.1970797793860202</v>
      </c>
      <c r="J336">
        <f>(Table2[[#This Row],[1M Return vs Nifty]]-AVERAGE(Table2[1M Return vs Nifty]))/_xlfn.STDEV.P(Table2[1M Return vs Nifty])</f>
        <v>-6.7886156790391297E-2</v>
      </c>
      <c r="K336">
        <v>42.418199020452299</v>
      </c>
      <c r="L336">
        <f>(Table2[[#This Row],[6M Return vs Nifty]]-AVERAGE(Table2[6M Return vs Nifty]))/_xlfn.STDEV.P(Table2[6M Return vs Nifty])</f>
        <v>1.0762069291727041</v>
      </c>
      <c r="M336">
        <v>5.5340763761434602</v>
      </c>
      <c r="N336">
        <f>(Table2[[#This Row],[1W Return vs Nifty]]-AVERAGE(Table2[1W Return vs Nifty]))/_xlfn.STDEV.P(Table2[1W Return vs Nifty])</f>
        <v>1.3047621167928909</v>
      </c>
      <c r="O336">
        <v>53.08</v>
      </c>
      <c r="P336">
        <v>53.154001189879097</v>
      </c>
      <c r="Q336">
        <v>48.862123835278098</v>
      </c>
      <c r="R336">
        <v>40.3434822471228</v>
      </c>
      <c r="S336" s="1">
        <f>(Table2[[#This Row],[Close Price]]-Table2[[#This Row],[20D EMA]])/Table2[[#This Row],[20D EMA]]</f>
        <v>0.1985681989449887</v>
      </c>
      <c r="T336" s="1">
        <f>(Table2[[#This Row],[Close Price]]-Table2[[#This Row],[50D EMA]])/Table2[[#This Row],[50D EMA]]</f>
        <v>0.19689954802713333</v>
      </c>
      <c r="U336" s="1">
        <f>(Table2[[#This Row],[Close Price]]-Table2[[#This Row],[200D EMA]])/Table2[[#This Row],[200D EMA]]</f>
        <v>0.30203100083150336</v>
      </c>
      <c r="V336">
        <v>1.3015065933169601</v>
      </c>
      <c r="W336">
        <v>53.25</v>
      </c>
      <c r="X336">
        <v>63.62</v>
      </c>
      <c r="Y336">
        <v>47.05</v>
      </c>
      <c r="Z336">
        <v>63.62</v>
      </c>
      <c r="AA336">
        <v>47.05</v>
      </c>
      <c r="AB336">
        <v>63.62</v>
      </c>
      <c r="AC336" s="1">
        <f>(Table2[[#This Row],[Close Price]]/Table2[[#This Row],[Day Low]])-1</f>
        <v>0.19474178403755871</v>
      </c>
      <c r="AD336" s="1">
        <f>(Table2[[#This Row],[Day High]]/Table2[[#This Row],[Close Price]])-1</f>
        <v>0</v>
      </c>
      <c r="AE336" s="1">
        <f>(Table2[[#This Row],[Close Price]]/Table2[[#This Row],[Current Week Low]])-1</f>
        <v>0.3521785334750267</v>
      </c>
      <c r="AF336" s="1">
        <f>(Table2[[#This Row],[Current Week High]]/Table2[[#This Row],[Close Price]])-1</f>
        <v>0</v>
      </c>
      <c r="AG336" s="1">
        <f>(Table2[[#This Row],[Close Price]]/Table2[[#This Row],[Current Month Low]])-1</f>
        <v>0.3521785334750267</v>
      </c>
      <c r="AH336" s="1">
        <f>(Table2[[#This Row],[Current Month High]]/Table2[[#This Row],[Close Price]])-1</f>
        <v>0</v>
      </c>
      <c r="AI336">
        <v>0</v>
      </c>
      <c r="AJ336">
        <v>91.338345864661605</v>
      </c>
      <c r="AK336" t="str">
        <f>IF(AND(Table2[[#This Row],[20D EMA]]&gt;Table2[[#This Row],[50D EMA]],Table2[[#This Row],[50D EMA]]&gt;Table2[[#This Row],[200D EMA]]),"Uptrend","Downtrend/NoTrend")</f>
        <v>Downtrend/NoTrend</v>
      </c>
      <c r="AL336">
        <v>0.18</v>
      </c>
      <c r="AM336" t="s">
        <v>3188</v>
      </c>
      <c r="AN336">
        <v>24.77</v>
      </c>
      <c r="AO336" t="s">
        <v>3188</v>
      </c>
      <c r="AP336">
        <v>-5.7810149479272002E-2</v>
      </c>
      <c r="AQ336">
        <f>(Table2[[#This Row],[Sharpe Ratio]]-AVERAGE(Table2[Sharpe Ratio]))/_xlfn.STDEV.P(Table2[Sharpe Ratio])</f>
        <v>-1.3896412182890809</v>
      </c>
      <c r="AR3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6">
        <f>_xlfn.RANK.AVG(Table2[[#This Row],[1Y Return vs Nifty Z-Score]],Table2[1Y Return vs Nifty Z-Score])</f>
        <v>268</v>
      </c>
      <c r="AT336">
        <f>_xlfn.RANK.AVG(Table2[[#This Row],[6M Return vs Nifty Z-Score]],Table2[6M Return vs Nifty Z-Score])</f>
        <v>86</v>
      </c>
      <c r="AU336">
        <f>_xlfn.RANK.AVG(Table2[[#This Row],[Sharpe Ratio Z-Score]],Table2[Sharpe Ratio Z-Score])</f>
        <v>671</v>
      </c>
      <c r="AV336">
        <f>(Table2[[#This Row],[Rank 1Y]]+Table2[[#This Row],[Rank 6M]]+Table2[[#This Row],[Rank Sharpe]])/3</f>
        <v>341.66666666666669</v>
      </c>
    </row>
    <row r="337" spans="1:48" x14ac:dyDescent="0.3">
      <c r="A337" t="s">
        <v>179</v>
      </c>
      <c r="B337" t="s">
        <v>180</v>
      </c>
      <c r="C337" t="s">
        <v>3131</v>
      </c>
      <c r="D337" t="s">
        <v>120</v>
      </c>
      <c r="E337">
        <v>149482.86449760001</v>
      </c>
      <c r="F337">
        <v>6097.25</v>
      </c>
      <c r="G337">
        <v>6.7888652306431299</v>
      </c>
      <c r="H337">
        <f>(Table2[[#This Row],[1Y Return vs Nifty]]-AVERAGE(Table2[1Y Return vs Nifty]))/_xlfn.STDEV.P(Table2[1Y Return vs Nifty])</f>
        <v>-0.33171897310770854</v>
      </c>
      <c r="I337">
        <v>5.5086969009239803</v>
      </c>
      <c r="J337">
        <f>(Table2[[#This Row],[1M Return vs Nifty]]-AVERAGE(Table2[1M Return vs Nifty]))/_xlfn.STDEV.P(Table2[1M Return vs Nifty])</f>
        <v>0.77464509699340767</v>
      </c>
      <c r="K337">
        <v>16.835554007580399</v>
      </c>
      <c r="L337">
        <f>(Table2[[#This Row],[6M Return vs Nifty]]-AVERAGE(Table2[6M Return vs Nifty]))/_xlfn.STDEV.P(Table2[6M Return vs Nifty])</f>
        <v>0.24089593862462244</v>
      </c>
      <c r="M337">
        <v>-0.49778857005156901</v>
      </c>
      <c r="N337">
        <f>(Table2[[#This Row],[1W Return vs Nifty]]-AVERAGE(Table2[1W Return vs Nifty]))/_xlfn.STDEV.P(Table2[1W Return vs Nifty])</f>
        <v>-0.36451755305566647</v>
      </c>
      <c r="O337">
        <v>6158.58</v>
      </c>
      <c r="P337">
        <v>5987.07600623702</v>
      </c>
      <c r="Q337">
        <v>5446.1051245190101</v>
      </c>
      <c r="R337">
        <v>48.683607202158797</v>
      </c>
      <c r="S337" s="1">
        <f>(Table2[[#This Row],[Close Price]]-Table2[[#This Row],[20D EMA]])/Table2[[#This Row],[20D EMA]]</f>
        <v>-9.9584644512208872E-3</v>
      </c>
      <c r="T337" s="1">
        <f>(Table2[[#This Row],[Close Price]]-Table2[[#This Row],[50D EMA]])/Table2[[#This Row],[50D EMA]]</f>
        <v>1.8401970118335984E-2</v>
      </c>
      <c r="U337" s="1">
        <f>(Table2[[#This Row],[Close Price]]-Table2[[#This Row],[200D EMA]])/Table2[[#This Row],[200D EMA]]</f>
        <v>0.11956156934052899</v>
      </c>
      <c r="V337">
        <v>1.31633592890591</v>
      </c>
      <c r="W337">
        <v>6070.05</v>
      </c>
      <c r="X337">
        <v>6185</v>
      </c>
      <c r="Y337">
        <v>6052.05</v>
      </c>
      <c r="Z337">
        <v>6235</v>
      </c>
      <c r="AA337">
        <v>6052.05</v>
      </c>
      <c r="AB337">
        <v>6469.9</v>
      </c>
      <c r="AC337" s="1">
        <f>(Table2[[#This Row],[Close Price]]/Table2[[#This Row],[Day Low]])-1</f>
        <v>4.4810174545513171E-3</v>
      </c>
      <c r="AD337" s="1">
        <f>(Table2[[#This Row],[Day High]]/Table2[[#This Row],[Close Price]])-1</f>
        <v>1.4391733978432963E-2</v>
      </c>
      <c r="AE337" s="1">
        <f>(Table2[[#This Row],[Close Price]]/Table2[[#This Row],[Current Week Low]])-1</f>
        <v>7.4685437165917801E-3</v>
      </c>
      <c r="AF337" s="1">
        <f>(Table2[[#This Row],[Current Week High]]/Table2[[#This Row],[Close Price]])-1</f>
        <v>2.2592152199762294E-2</v>
      </c>
      <c r="AG337" s="1">
        <f>(Table2[[#This Row],[Close Price]]/Table2[[#This Row],[Current Month Low]])-1</f>
        <v>7.4685437165917801E-3</v>
      </c>
      <c r="AH337" s="1">
        <f>(Table2[[#This Row],[Current Month High]]/Table2[[#This Row],[Close Price]])-1</f>
        <v>6.1117717003567051E-2</v>
      </c>
      <c r="AI337">
        <v>6.1117717003566998</v>
      </c>
      <c r="AJ337">
        <v>40.240816983692497</v>
      </c>
      <c r="AK337" t="str">
        <f>IF(AND(Table2[[#This Row],[20D EMA]]&gt;Table2[[#This Row],[50D EMA]],Table2[[#This Row],[50D EMA]]&gt;Table2[[#This Row],[200D EMA]]),"Uptrend","Downtrend/NoTrend")</f>
        <v>Uptrend</v>
      </c>
      <c r="AL337">
        <v>0.01</v>
      </c>
      <c r="AM337" t="s">
        <v>3188</v>
      </c>
      <c r="AN337">
        <v>-1.82</v>
      </c>
      <c r="AO337" t="s">
        <v>3189</v>
      </c>
      <c r="AP337">
        <v>4.7565849366805003E-2</v>
      </c>
      <c r="AQ337">
        <f>(Table2[[#This Row],[Sharpe Ratio]]-AVERAGE(Table2[Sharpe Ratio]))/_xlfn.STDEV.P(Table2[Sharpe Ratio])</f>
        <v>-0.16100362078325411</v>
      </c>
      <c r="AR3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0.15830088867140102</v>
      </c>
      <c r="AS337">
        <f>_xlfn.RANK.AVG(Table2[[#This Row],[1Y Return vs Nifty Z-Score]],Table2[1Y Return vs Nifty Z-Score])</f>
        <v>406</v>
      </c>
      <c r="AT337">
        <f>_xlfn.RANK.AVG(Table2[[#This Row],[6M Return vs Nifty Z-Score]],Table2[6M Return vs Nifty Z-Score])</f>
        <v>244</v>
      </c>
      <c r="AU337">
        <f>_xlfn.RANK.AVG(Table2[[#This Row],[Sharpe Ratio Z-Score]],Table2[Sharpe Ratio Z-Score])</f>
        <v>380</v>
      </c>
      <c r="AV337">
        <f>(Table2[[#This Row],[Rank 1Y]]+Table2[[#This Row],[Rank 6M]]+Table2[[#This Row],[Rank Sharpe]])/3</f>
        <v>343.33333333333331</v>
      </c>
    </row>
    <row r="338" spans="1:48" x14ac:dyDescent="0.3">
      <c r="A338" t="s">
        <v>1948</v>
      </c>
      <c r="B338" t="s">
        <v>1949</v>
      </c>
      <c r="C338" t="s">
        <v>3138</v>
      </c>
      <c r="D338" t="s">
        <v>48</v>
      </c>
      <c r="E338">
        <v>3640.9517298000001</v>
      </c>
      <c r="F338">
        <v>2190.8000000000002</v>
      </c>
      <c r="G338">
        <v>0.115457455397816</v>
      </c>
      <c r="H338">
        <f>(Table2[[#This Row],[1Y Return vs Nifty]]-AVERAGE(Table2[1Y Return vs Nifty]))/_xlfn.STDEV.P(Table2[1Y Return vs Nifty])</f>
        <v>-0.44384868859634435</v>
      </c>
      <c r="I338">
        <v>5.59703038409807</v>
      </c>
      <c r="J338">
        <f>(Table2[[#This Row],[1M Return vs Nifty]]-AVERAGE(Table2[1M Return vs Nifty]))/_xlfn.STDEV.P(Table2[1M Return vs Nifty])</f>
        <v>0.78430326948105911</v>
      </c>
      <c r="K338">
        <v>17.546755229300601</v>
      </c>
      <c r="L338">
        <f>(Table2[[#This Row],[6M Return vs Nifty]]-AVERAGE(Table2[6M Return vs Nifty]))/_xlfn.STDEV.P(Table2[6M Return vs Nifty])</f>
        <v>0.26411770465761863</v>
      </c>
      <c r="M338">
        <v>5.4245033556789304</v>
      </c>
      <c r="N338">
        <f>(Table2[[#This Row],[1W Return vs Nifty]]-AVERAGE(Table2[1W Return vs Nifty]))/_xlfn.STDEV.P(Table2[1W Return vs Nifty])</f>
        <v>1.2744384910060238</v>
      </c>
      <c r="O338">
        <v>2073.37</v>
      </c>
      <c r="P338">
        <v>2008.8412560076499</v>
      </c>
      <c r="Q338">
        <v>1809.3136929908501</v>
      </c>
      <c r="R338">
        <v>69.333672610290805</v>
      </c>
      <c r="S338" s="1">
        <f>(Table2[[#This Row],[Close Price]]-Table2[[#This Row],[20D EMA]])/Table2[[#This Row],[20D EMA]]</f>
        <v>5.6637262041989753E-2</v>
      </c>
      <c r="T338" s="1">
        <f>(Table2[[#This Row],[Close Price]]-Table2[[#This Row],[50D EMA]])/Table2[[#This Row],[50D EMA]]</f>
        <v>9.0578956126166565E-2</v>
      </c>
      <c r="U338" s="1">
        <f>(Table2[[#This Row],[Close Price]]-Table2[[#This Row],[200D EMA]])/Table2[[#This Row],[200D EMA]]</f>
        <v>0.21084586298495411</v>
      </c>
      <c r="V338">
        <v>0.74787995024200904</v>
      </c>
      <c r="W338">
        <v>2160.15</v>
      </c>
      <c r="X338">
        <v>2230</v>
      </c>
      <c r="Y338">
        <v>2050.1</v>
      </c>
      <c r="Z338">
        <v>2230</v>
      </c>
      <c r="AA338">
        <v>2010</v>
      </c>
      <c r="AB338">
        <v>2230</v>
      </c>
      <c r="AC338" s="1">
        <f>(Table2[[#This Row],[Close Price]]/Table2[[#This Row],[Day Low]])-1</f>
        <v>1.4188829479434339E-2</v>
      </c>
      <c r="AD338" s="1">
        <f>(Table2[[#This Row],[Day High]]/Table2[[#This Row],[Close Price]])-1</f>
        <v>1.7893007120686422E-2</v>
      </c>
      <c r="AE338" s="1">
        <f>(Table2[[#This Row],[Close Price]]/Table2[[#This Row],[Current Week Low]])-1</f>
        <v>6.8630798497634427E-2</v>
      </c>
      <c r="AF338" s="1">
        <f>(Table2[[#This Row],[Current Week High]]/Table2[[#This Row],[Close Price]])-1</f>
        <v>1.7893007120686422E-2</v>
      </c>
      <c r="AG338" s="1">
        <f>(Table2[[#This Row],[Close Price]]/Table2[[#This Row],[Current Month Low]])-1</f>
        <v>8.9950248756218931E-2</v>
      </c>
      <c r="AH338" s="1">
        <f>(Table2[[#This Row],[Current Month High]]/Table2[[#This Row],[Close Price]])-1</f>
        <v>1.7893007120686422E-2</v>
      </c>
      <c r="AI338">
        <v>3.3640679203943602</v>
      </c>
      <c r="AJ338">
        <v>54.936350777934898</v>
      </c>
      <c r="AK338" t="str">
        <f>IF(AND(Table2[[#This Row],[20D EMA]]&gt;Table2[[#This Row],[50D EMA]],Table2[[#This Row],[50D EMA]]&gt;Table2[[#This Row],[200D EMA]]),"Uptrend","Downtrend/NoTrend")</f>
        <v>Uptrend</v>
      </c>
      <c r="AL338">
        <v>0.14000000000000001</v>
      </c>
      <c r="AM338" t="s">
        <v>3188</v>
      </c>
      <c r="AN338">
        <v>8.3800000000000008</v>
      </c>
      <c r="AO338" t="s">
        <v>3188</v>
      </c>
      <c r="AP338">
        <v>6.6187728605051996E-2</v>
      </c>
      <c r="AQ338">
        <f>(Table2[[#This Row],[Sharpe Ratio]]-AVERAGE(Table2[Sharpe Ratio]))/_xlfn.STDEV.P(Table2[Sharpe Ratio])</f>
        <v>5.6119265062351237E-2</v>
      </c>
      <c r="AR3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1.9351300416107085</v>
      </c>
      <c r="AS338">
        <f>_xlfn.RANK.AVG(Table2[[#This Row],[1Y Return vs Nifty Z-Score]],Table2[1Y Return vs Nifty Z-Score])</f>
        <v>458</v>
      </c>
      <c r="AT338">
        <f>_xlfn.RANK.AVG(Table2[[#This Row],[6M Return vs Nifty Z-Score]],Table2[6M Return vs Nifty Z-Score])</f>
        <v>240</v>
      </c>
      <c r="AU338">
        <f>_xlfn.RANK.AVG(Table2[[#This Row],[Sharpe Ratio Z-Score]],Table2[Sharpe Ratio Z-Score])</f>
        <v>333</v>
      </c>
      <c r="AV338">
        <f>(Table2[[#This Row],[Rank 1Y]]+Table2[[#This Row],[Rank 6M]]+Table2[[#This Row],[Rank Sharpe]])/3</f>
        <v>343.66666666666669</v>
      </c>
    </row>
    <row r="339" spans="1:48" x14ac:dyDescent="0.3">
      <c r="A339" t="s">
        <v>1755</v>
      </c>
      <c r="B339" t="s">
        <v>1756</v>
      </c>
      <c r="C339" t="s">
        <v>3143</v>
      </c>
      <c r="D339" t="s">
        <v>482</v>
      </c>
      <c r="E339">
        <v>4629.53978577</v>
      </c>
      <c r="F339">
        <v>407.7</v>
      </c>
      <c r="G339">
        <v>4.3386523699825004</v>
      </c>
      <c r="H339">
        <f>(Table2[[#This Row],[1Y Return vs Nifty]]-AVERAGE(Table2[1Y Return vs Nifty]))/_xlfn.STDEV.P(Table2[1Y Return vs Nifty])</f>
        <v>-0.3728885944174708</v>
      </c>
      <c r="I339">
        <v>8.6725679384733496</v>
      </c>
      <c r="J339">
        <f>(Table2[[#This Row],[1M Return vs Nifty]]-AVERAGE(Table2[1M Return vs Nifty]))/_xlfn.STDEV.P(Table2[1M Return vs Nifty])</f>
        <v>1.1205752144451739</v>
      </c>
      <c r="K339">
        <v>-2.3880888640421598</v>
      </c>
      <c r="L339">
        <f>(Table2[[#This Row],[6M Return vs Nifty]]-AVERAGE(Table2[6M Return vs Nifty]))/_xlfn.STDEV.P(Table2[6M Return vs Nifty])</f>
        <v>-0.38678427821605876</v>
      </c>
      <c r="M339">
        <v>-1.6266734466292501</v>
      </c>
      <c r="N339">
        <f>(Table2[[#This Row],[1W Return vs Nifty]]-AVERAGE(Table2[1W Return vs Nifty]))/_xlfn.STDEV.P(Table2[1W Return vs Nifty])</f>
        <v>-0.67692915226750516</v>
      </c>
      <c r="O339">
        <v>398.14</v>
      </c>
      <c r="P339">
        <v>387.60805061598802</v>
      </c>
      <c r="Q339">
        <v>367.16455095173001</v>
      </c>
      <c r="R339">
        <v>51.320704209978302</v>
      </c>
      <c r="S339" s="1">
        <f>(Table2[[#This Row],[Close Price]]-Table2[[#This Row],[20D EMA]])/Table2[[#This Row],[20D EMA]]</f>
        <v>2.4011654191992773E-2</v>
      </c>
      <c r="T339" s="1">
        <f>(Table2[[#This Row],[Close Price]]-Table2[[#This Row],[50D EMA]])/Table2[[#This Row],[50D EMA]]</f>
        <v>5.1835738066022555E-2</v>
      </c>
      <c r="U339" s="1">
        <f>(Table2[[#This Row],[Close Price]]-Table2[[#This Row],[200D EMA]])/Table2[[#This Row],[200D EMA]]</f>
        <v>0.110401314460227</v>
      </c>
      <c r="V339">
        <v>1.79215993341557</v>
      </c>
      <c r="W339">
        <v>400.4</v>
      </c>
      <c r="X339">
        <v>411.95</v>
      </c>
      <c r="Y339">
        <v>379.55</v>
      </c>
      <c r="Z339">
        <v>411.95</v>
      </c>
      <c r="AA339">
        <v>379.55</v>
      </c>
      <c r="AB339">
        <v>438.95</v>
      </c>
      <c r="AC339" s="1">
        <f>(Table2[[#This Row],[Close Price]]/Table2[[#This Row],[Day Low]])-1</f>
        <v>1.8231768231768308E-2</v>
      </c>
      <c r="AD339" s="1">
        <f>(Table2[[#This Row],[Day High]]/Table2[[#This Row],[Close Price]])-1</f>
        <v>1.0424331616384563E-2</v>
      </c>
      <c r="AE339" s="1">
        <f>(Table2[[#This Row],[Close Price]]/Table2[[#This Row],[Current Week Low]])-1</f>
        <v>7.416677644579095E-2</v>
      </c>
      <c r="AF339" s="1">
        <f>(Table2[[#This Row],[Current Week High]]/Table2[[#This Row],[Close Price]])-1</f>
        <v>1.0424331616384563E-2</v>
      </c>
      <c r="AG339" s="1">
        <f>(Table2[[#This Row],[Close Price]]/Table2[[#This Row],[Current Month Low]])-1</f>
        <v>7.416677644579095E-2</v>
      </c>
      <c r="AH339" s="1">
        <f>(Table2[[#This Row],[Current Month High]]/Table2[[#This Row],[Close Price]])-1</f>
        <v>7.6649497179298587E-2</v>
      </c>
      <c r="AI339">
        <v>12.545989698307499</v>
      </c>
      <c r="AJ339">
        <v>44.805540756526298</v>
      </c>
      <c r="AK339" t="str">
        <f>IF(AND(Table2[[#This Row],[20D EMA]]&gt;Table2[[#This Row],[50D EMA]],Table2[[#This Row],[50D EMA]]&gt;Table2[[#This Row],[200D EMA]]),"Uptrend","Downtrend/NoTrend")</f>
        <v>Uptrend</v>
      </c>
      <c r="AL339">
        <v>0.12</v>
      </c>
      <c r="AM339" t="s">
        <v>3188</v>
      </c>
      <c r="AN339">
        <v>5.55</v>
      </c>
      <c r="AO339" t="s">
        <v>3188</v>
      </c>
      <c r="AP339">
        <v>0.121449894671716</v>
      </c>
      <c r="AQ339">
        <f>(Table2[[#This Row],[Sharpe Ratio]]-AVERAGE(Table2[Sharpe Ratio]))/_xlfn.STDEV.P(Table2[Sharpe Ratio])</f>
        <v>0.70045170976156279</v>
      </c>
      <c r="AR3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0.38442489930570201</v>
      </c>
      <c r="AS339">
        <f>_xlfn.RANK.AVG(Table2[[#This Row],[1Y Return vs Nifty Z-Score]],Table2[1Y Return vs Nifty Z-Score])</f>
        <v>422</v>
      </c>
      <c r="AT339">
        <f>_xlfn.RANK.AVG(Table2[[#This Row],[6M Return vs Nifty Z-Score]],Table2[6M Return vs Nifty Z-Score])</f>
        <v>445</v>
      </c>
      <c r="AU339">
        <f>_xlfn.RANK.AVG(Table2[[#This Row],[Sharpe Ratio Z-Score]],Table2[Sharpe Ratio Z-Score])</f>
        <v>169</v>
      </c>
      <c r="AV339">
        <f>(Table2[[#This Row],[Rank 1Y]]+Table2[[#This Row],[Rank 6M]]+Table2[[#This Row],[Rank Sharpe]])/3</f>
        <v>345.33333333333331</v>
      </c>
    </row>
    <row r="340" spans="1:48" x14ac:dyDescent="0.3">
      <c r="A340" t="s">
        <v>653</v>
      </c>
      <c r="B340" t="s">
        <v>654</v>
      </c>
      <c r="C340" t="s">
        <v>3133</v>
      </c>
      <c r="D340" t="s">
        <v>284</v>
      </c>
      <c r="E340">
        <v>29090.944987499999</v>
      </c>
      <c r="F340">
        <v>3605.55</v>
      </c>
      <c r="G340">
        <v>17.403449793481499</v>
      </c>
      <c r="H340">
        <f>(Table2[[#This Row],[1Y Return vs Nifty]]-AVERAGE(Table2[1Y Return vs Nifty]))/_xlfn.STDEV.P(Table2[1Y Return vs Nifty])</f>
        <v>-0.1533677637786218</v>
      </c>
      <c r="I340">
        <v>5.9886704670656403</v>
      </c>
      <c r="J340">
        <f>(Table2[[#This Row],[1M Return vs Nifty]]-AVERAGE(Table2[1M Return vs Nifty]))/_xlfn.STDEV.P(Table2[1M Return vs Nifty])</f>
        <v>0.82712426259104677</v>
      </c>
      <c r="K340">
        <v>47.2130126900432</v>
      </c>
      <c r="L340">
        <f>(Table2[[#This Row],[6M Return vs Nifty]]-AVERAGE(Table2[6M Return vs Nifty]))/_xlfn.STDEV.P(Table2[6M Return vs Nifty])</f>
        <v>1.2327646484321573</v>
      </c>
      <c r="M340">
        <v>8.7779749632722108</v>
      </c>
      <c r="N340">
        <f>(Table2[[#This Row],[1W Return vs Nifty]]-AVERAGE(Table2[1W Return vs Nifty]))/_xlfn.STDEV.P(Table2[1W Return vs Nifty])</f>
        <v>2.2024901015615672</v>
      </c>
      <c r="O340">
        <v>3400.12</v>
      </c>
      <c r="P340">
        <v>3283.9397626960099</v>
      </c>
      <c r="Q340">
        <v>2850.56092511519</v>
      </c>
      <c r="R340">
        <v>75.548006990251196</v>
      </c>
      <c r="S340" s="1">
        <f>(Table2[[#This Row],[Close Price]]-Table2[[#This Row],[20D EMA]])/Table2[[#This Row],[20D EMA]]</f>
        <v>6.0418455819206469E-2</v>
      </c>
      <c r="T340" s="1">
        <f>(Table2[[#This Row],[Close Price]]-Table2[[#This Row],[50D EMA]])/Table2[[#This Row],[50D EMA]]</f>
        <v>9.7934268148682044E-2</v>
      </c>
      <c r="U340" s="1">
        <f>(Table2[[#This Row],[Close Price]]-Table2[[#This Row],[200D EMA]])/Table2[[#This Row],[200D EMA]]</f>
        <v>0.26485631941169663</v>
      </c>
      <c r="V340">
        <v>1.00210185724023</v>
      </c>
      <c r="W340">
        <v>3556</v>
      </c>
      <c r="X340">
        <v>3621.5</v>
      </c>
      <c r="Y340">
        <v>3375.05</v>
      </c>
      <c r="Z340">
        <v>3621.5</v>
      </c>
      <c r="AA340">
        <v>3303.1</v>
      </c>
      <c r="AB340">
        <v>3621.5</v>
      </c>
      <c r="AC340" s="1">
        <f>(Table2[[#This Row],[Close Price]]/Table2[[#This Row],[Day Low]])-1</f>
        <v>1.3934195725534337E-2</v>
      </c>
      <c r="AD340" s="1">
        <f>(Table2[[#This Row],[Day High]]/Table2[[#This Row],[Close Price]])-1</f>
        <v>4.4237356297929242E-3</v>
      </c>
      <c r="AE340" s="1">
        <f>(Table2[[#This Row],[Close Price]]/Table2[[#This Row],[Current Week Low]])-1</f>
        <v>6.8295284514303445E-2</v>
      </c>
      <c r="AF340" s="1">
        <f>(Table2[[#This Row],[Current Week High]]/Table2[[#This Row],[Close Price]])-1</f>
        <v>4.4237356297929242E-3</v>
      </c>
      <c r="AG340" s="1">
        <f>(Table2[[#This Row],[Close Price]]/Table2[[#This Row],[Current Month Low]])-1</f>
        <v>9.1565499076625034E-2</v>
      </c>
      <c r="AH340" s="1">
        <f>(Table2[[#This Row],[Current Month High]]/Table2[[#This Row],[Close Price]])-1</f>
        <v>4.4237356297929242E-3</v>
      </c>
      <c r="AI340">
        <v>0.44237356297929198</v>
      </c>
      <c r="AJ340">
        <v>85.499305448371601</v>
      </c>
      <c r="AK340" t="str">
        <f>IF(AND(Table2[[#This Row],[20D EMA]]&gt;Table2[[#This Row],[50D EMA]],Table2[[#This Row],[50D EMA]]&gt;Table2[[#This Row],[200D EMA]]),"Uptrend","Downtrend/NoTrend")</f>
        <v>Uptrend</v>
      </c>
      <c r="AL340">
        <v>0.02</v>
      </c>
      <c r="AM340" t="s">
        <v>3188</v>
      </c>
      <c r="AN340">
        <v>9.5299999999999994</v>
      </c>
      <c r="AO340" t="s">
        <v>3188</v>
      </c>
      <c r="AP340">
        <v>-2.6166031963339002E-2</v>
      </c>
      <c r="AQ340">
        <f>(Table2[[#This Row],[Sharpe Ratio]]-AVERAGE(Table2[Sharpe Ratio]))/_xlfn.STDEV.P(Table2[Sharpe Ratio])</f>
        <v>-1.0206847865995567</v>
      </c>
      <c r="AR3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3.0883264622065929</v>
      </c>
      <c r="AS340">
        <f>_xlfn.RANK.AVG(Table2[[#This Row],[1Y Return vs Nifty Z-Score]],Table2[1Y Return vs Nifty Z-Score])</f>
        <v>348</v>
      </c>
      <c r="AT340">
        <f>_xlfn.RANK.AVG(Table2[[#This Row],[6M Return vs Nifty Z-Score]],Table2[6M Return vs Nifty Z-Score])</f>
        <v>72</v>
      </c>
      <c r="AU340">
        <f>_xlfn.RANK.AVG(Table2[[#This Row],[Sharpe Ratio Z-Score]],Table2[Sharpe Ratio Z-Score])</f>
        <v>617</v>
      </c>
      <c r="AV340">
        <f>(Table2[[#This Row],[Rank 1Y]]+Table2[[#This Row],[Rank 6M]]+Table2[[#This Row],[Rank Sharpe]])/3</f>
        <v>345.66666666666669</v>
      </c>
    </row>
    <row r="341" spans="1:48" x14ac:dyDescent="0.3">
      <c r="A341" t="s">
        <v>1799</v>
      </c>
      <c r="B341" t="s">
        <v>1800</v>
      </c>
      <c r="C341" t="s">
        <v>3145</v>
      </c>
      <c r="D341" t="s">
        <v>114</v>
      </c>
      <c r="E341">
        <v>4412.7542460300001</v>
      </c>
      <c r="F341">
        <v>255.05</v>
      </c>
      <c r="G341">
        <v>51.013801545131699</v>
      </c>
      <c r="H341">
        <f>(Table2[[#This Row],[1Y Return vs Nifty]]-AVERAGE(Table2[1Y Return vs Nifty]))/_xlfn.STDEV.P(Table2[1Y Return vs Nifty])</f>
        <v>0.41136907028169023</v>
      </c>
      <c r="I341">
        <v>-7.2945780563949496</v>
      </c>
      <c r="J341">
        <f>(Table2[[#This Row],[1M Return vs Nifty]]-AVERAGE(Table2[1M Return vs Nifty]))/_xlfn.STDEV.P(Table2[1M Return vs Nifty])</f>
        <v>-0.62523446737189015</v>
      </c>
      <c r="K341">
        <v>-11.7418012765353</v>
      </c>
      <c r="L341">
        <f>(Table2[[#This Row],[6M Return vs Nifty]]-AVERAGE(Table2[6M Return vs Nifty]))/_xlfn.STDEV.P(Table2[6M Return vs Nifty])</f>
        <v>-0.69219674735872527</v>
      </c>
      <c r="M341">
        <v>-2.9357899988718601</v>
      </c>
      <c r="N341">
        <f>(Table2[[#This Row],[1W Return vs Nifty]]-AVERAGE(Table2[1W Return vs Nifty]))/_xlfn.STDEV.P(Table2[1W Return vs Nifty])</f>
        <v>-1.039218703776666</v>
      </c>
      <c r="O341">
        <v>266.64999999999998</v>
      </c>
      <c r="P341">
        <v>271.58685161373398</v>
      </c>
      <c r="Q341">
        <v>252.284615860228</v>
      </c>
      <c r="R341">
        <v>30.150072352780001</v>
      </c>
      <c r="S341" s="1">
        <f>(Table2[[#This Row],[Close Price]]-Table2[[#This Row],[20D EMA]])/Table2[[#This Row],[20D EMA]]</f>
        <v>-4.3502718919932369E-2</v>
      </c>
      <c r="T341" s="1">
        <f>(Table2[[#This Row],[Close Price]]-Table2[[#This Row],[50D EMA]])/Table2[[#This Row],[50D EMA]]</f>
        <v>-6.0889735697711937E-2</v>
      </c>
      <c r="U341" s="1">
        <f>(Table2[[#This Row],[Close Price]]-Table2[[#This Row],[200D EMA]])/Table2[[#This Row],[200D EMA]]</f>
        <v>1.0961366511956092E-2</v>
      </c>
      <c r="V341">
        <v>0.64725644940317995</v>
      </c>
      <c r="W341">
        <v>254.25</v>
      </c>
      <c r="X341">
        <v>258.64999999999998</v>
      </c>
      <c r="Y341">
        <v>242</v>
      </c>
      <c r="Z341">
        <v>259.85000000000002</v>
      </c>
      <c r="AA341">
        <v>242</v>
      </c>
      <c r="AB341">
        <v>278.45</v>
      </c>
      <c r="AC341" s="1">
        <f>(Table2[[#This Row],[Close Price]]/Table2[[#This Row],[Day Low]])-1</f>
        <v>3.1465093411997547E-3</v>
      </c>
      <c r="AD341" s="1">
        <f>(Table2[[#This Row],[Day High]]/Table2[[#This Row],[Close Price]])-1</f>
        <v>1.4114879435404681E-2</v>
      </c>
      <c r="AE341" s="1">
        <f>(Table2[[#This Row],[Close Price]]/Table2[[#This Row],[Current Week Low]])-1</f>
        <v>5.3925619834710892E-2</v>
      </c>
      <c r="AF341" s="1">
        <f>(Table2[[#This Row],[Current Week High]]/Table2[[#This Row],[Close Price]])-1</f>
        <v>1.8819839247206538E-2</v>
      </c>
      <c r="AG341" s="1">
        <f>(Table2[[#This Row],[Close Price]]/Table2[[#This Row],[Current Month Low]])-1</f>
        <v>5.3925619834710892E-2</v>
      </c>
      <c r="AH341" s="1">
        <f>(Table2[[#This Row],[Current Month High]]/Table2[[#This Row],[Close Price]])-1</f>
        <v>9.1746716330131317E-2</v>
      </c>
      <c r="AI341">
        <v>25.6420309743187</v>
      </c>
      <c r="AJ341">
        <v>97.102009273570303</v>
      </c>
      <c r="AK341" t="str">
        <f>IF(AND(Table2[[#This Row],[20D EMA]]&gt;Table2[[#This Row],[50D EMA]],Table2[[#This Row],[50D EMA]]&gt;Table2[[#This Row],[200D EMA]]),"Uptrend","Downtrend/NoTrend")</f>
        <v>Downtrend/NoTrend</v>
      </c>
      <c r="AL341">
        <v>0</v>
      </c>
      <c r="AM341">
        <v>0</v>
      </c>
      <c r="AN341">
        <v>-4.13</v>
      </c>
      <c r="AO341" t="s">
        <v>3189</v>
      </c>
      <c r="AP341">
        <v>7.5608209577341004E-2</v>
      </c>
      <c r="AQ341">
        <f>(Table2[[#This Row],[Sharpe Ratio]]-AVERAGE(Table2[Sharpe Ratio]))/_xlfn.STDEV.P(Table2[Sharpe Ratio])</f>
        <v>0.16595791177401104</v>
      </c>
      <c r="AR3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1">
        <f>_xlfn.RANK.AVG(Table2[[#This Row],[1Y Return vs Nifty Z-Score]],Table2[1Y Return vs Nifty Z-Score])</f>
        <v>190</v>
      </c>
      <c r="AT341">
        <f>_xlfn.RANK.AVG(Table2[[#This Row],[6M Return vs Nifty Z-Score]],Table2[6M Return vs Nifty Z-Score])</f>
        <v>551</v>
      </c>
      <c r="AU341">
        <f>_xlfn.RANK.AVG(Table2[[#This Row],[Sharpe Ratio Z-Score]],Table2[Sharpe Ratio Z-Score])</f>
        <v>298</v>
      </c>
      <c r="AV341">
        <f>(Table2[[#This Row],[Rank 1Y]]+Table2[[#This Row],[Rank 6M]]+Table2[[#This Row],[Rank Sharpe]])/3</f>
        <v>346.33333333333331</v>
      </c>
    </row>
    <row r="342" spans="1:48" x14ac:dyDescent="0.3">
      <c r="A342" t="s">
        <v>712</v>
      </c>
      <c r="B342" t="s">
        <v>713</v>
      </c>
      <c r="C342" t="s">
        <v>3129</v>
      </c>
      <c r="D342" t="s">
        <v>579</v>
      </c>
      <c r="E342">
        <v>24551.251776735</v>
      </c>
      <c r="F342">
        <v>946.05</v>
      </c>
      <c r="G342">
        <v>5.0275942298104397</v>
      </c>
      <c r="H342">
        <f>(Table2[[#This Row],[1Y Return vs Nifty]]-AVERAGE(Table2[1Y Return vs Nifty]))/_xlfn.STDEV.P(Table2[1Y Return vs Nifty])</f>
        <v>-0.36131267139096601</v>
      </c>
      <c r="I342">
        <v>-8.3795462670083101</v>
      </c>
      <c r="J342">
        <f>(Table2[[#This Row],[1M Return vs Nifty]]-AVERAGE(Table2[1M Return vs Nifty]))/_xlfn.STDEV.P(Table2[1M Return vs Nifty])</f>
        <v>-0.74386230525608699</v>
      </c>
      <c r="K342">
        <v>13.4166467972085</v>
      </c>
      <c r="L342">
        <f>(Table2[[#This Row],[6M Return vs Nifty]]-AVERAGE(Table2[6M Return vs Nifty]))/_xlfn.STDEV.P(Table2[6M Return vs Nifty])</f>
        <v>0.129263589152908</v>
      </c>
      <c r="M342">
        <v>-2.14758062898932E-2</v>
      </c>
      <c r="N342">
        <f>(Table2[[#This Row],[1W Return vs Nifty]]-AVERAGE(Table2[1W Return vs Nifty]))/_xlfn.STDEV.P(Table2[1W Return vs Nifty])</f>
        <v>-0.23270107173038379</v>
      </c>
      <c r="O342">
        <v>976.58</v>
      </c>
      <c r="P342">
        <v>942.68323000180703</v>
      </c>
      <c r="Q342">
        <v>819.06657638630895</v>
      </c>
      <c r="R342">
        <v>31.511889114784999</v>
      </c>
      <c r="S342" s="1">
        <f>(Table2[[#This Row],[Close Price]]-Table2[[#This Row],[20D EMA]])/Table2[[#This Row],[20D EMA]]</f>
        <v>-3.1262159782096795E-2</v>
      </c>
      <c r="T342" s="1">
        <f>(Table2[[#This Row],[Close Price]]-Table2[[#This Row],[50D EMA]])/Table2[[#This Row],[50D EMA]]</f>
        <v>3.5714754342097165E-3</v>
      </c>
      <c r="U342" s="1">
        <f>(Table2[[#This Row],[Close Price]]-Table2[[#This Row],[200D EMA]])/Table2[[#This Row],[200D EMA]]</f>
        <v>0.15503431256337807</v>
      </c>
      <c r="V342">
        <v>0.50148653387058895</v>
      </c>
      <c r="W342">
        <v>940.45</v>
      </c>
      <c r="X342">
        <v>983</v>
      </c>
      <c r="Y342">
        <v>916.75</v>
      </c>
      <c r="Z342">
        <v>983</v>
      </c>
      <c r="AA342">
        <v>916.75</v>
      </c>
      <c r="AB342">
        <v>992</v>
      </c>
      <c r="AC342" s="1">
        <f>(Table2[[#This Row],[Close Price]]/Table2[[#This Row],[Day Low]])-1</f>
        <v>5.9545962039448952E-3</v>
      </c>
      <c r="AD342" s="1">
        <f>(Table2[[#This Row],[Day High]]/Table2[[#This Row],[Close Price]])-1</f>
        <v>3.9057132286877128E-2</v>
      </c>
      <c r="AE342" s="1">
        <f>(Table2[[#This Row],[Close Price]]/Table2[[#This Row],[Current Week Low]])-1</f>
        <v>3.1960730842650609E-2</v>
      </c>
      <c r="AF342" s="1">
        <f>(Table2[[#This Row],[Current Week High]]/Table2[[#This Row],[Close Price]])-1</f>
        <v>3.9057132286877128E-2</v>
      </c>
      <c r="AG342" s="1">
        <f>(Table2[[#This Row],[Close Price]]/Table2[[#This Row],[Current Month Low]])-1</f>
        <v>3.1960730842650609E-2</v>
      </c>
      <c r="AH342" s="1">
        <f>(Table2[[#This Row],[Current Month High]]/Table2[[#This Row],[Close Price]])-1</f>
        <v>4.8570371544844448E-2</v>
      </c>
      <c r="AI342">
        <v>27.0757359547592</v>
      </c>
      <c r="AJ342">
        <v>56.630794701986702</v>
      </c>
      <c r="AK342" t="str">
        <f>IF(AND(Table2[[#This Row],[20D EMA]]&gt;Table2[[#This Row],[50D EMA]],Table2[[#This Row],[50D EMA]]&gt;Table2[[#This Row],[200D EMA]]),"Uptrend","Downtrend/NoTrend")</f>
        <v>Uptrend</v>
      </c>
      <c r="AL342">
        <v>0.2</v>
      </c>
      <c r="AM342" t="s">
        <v>3188</v>
      </c>
      <c r="AN342">
        <v>-6.21</v>
      </c>
      <c r="AO342" t="s">
        <v>3189</v>
      </c>
      <c r="AP342">
        <v>5.7604277612072999E-2</v>
      </c>
      <c r="AQ342">
        <f>(Table2[[#This Row],[Sharpe Ratio]]-AVERAGE(Table2[Sharpe Ratio]))/_xlfn.STDEV.P(Table2[Sharpe Ratio])</f>
        <v>-4.3959981842128543E-2</v>
      </c>
      <c r="AR3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-1.2525724410666572</v>
      </c>
      <c r="AS342">
        <f>_xlfn.RANK.AVG(Table2[[#This Row],[1Y Return vs Nifty Z-Score]],Table2[1Y Return vs Nifty Z-Score])</f>
        <v>417</v>
      </c>
      <c r="AT342">
        <f>_xlfn.RANK.AVG(Table2[[#This Row],[6M Return vs Nifty Z-Score]],Table2[6M Return vs Nifty Z-Score])</f>
        <v>272</v>
      </c>
      <c r="AU342">
        <f>_xlfn.RANK.AVG(Table2[[#This Row],[Sharpe Ratio Z-Score]],Table2[Sharpe Ratio Z-Score])</f>
        <v>352</v>
      </c>
      <c r="AV342">
        <f>(Table2[[#This Row],[Rank 1Y]]+Table2[[#This Row],[Rank 6M]]+Table2[[#This Row],[Rank Sharpe]])/3</f>
        <v>347</v>
      </c>
    </row>
    <row r="343" spans="1:48" x14ac:dyDescent="0.3">
      <c r="A343" t="s">
        <v>401</v>
      </c>
      <c r="B343" t="s">
        <v>402</v>
      </c>
      <c r="C343" t="s">
        <v>3131</v>
      </c>
      <c r="D343" t="s">
        <v>403</v>
      </c>
      <c r="E343">
        <v>59081.17995813</v>
      </c>
      <c r="F343">
        <v>1706.15</v>
      </c>
      <c r="G343">
        <v>8.8108388296569498</v>
      </c>
      <c r="H343">
        <f>(Table2[[#This Row],[1Y Return vs Nifty]]-AVERAGE(Table2[1Y Return vs Nifty]))/_xlfn.STDEV.P(Table2[1Y Return vs Nifty])</f>
        <v>-0.29774482796046131</v>
      </c>
      <c r="I343">
        <v>-11.4169083964732</v>
      </c>
      <c r="J343">
        <f>(Table2[[#This Row],[1M Return vs Nifty]]-AVERAGE(Table2[1M Return vs Nifty]))/_xlfn.STDEV.P(Table2[1M Return vs Nifty])</f>
        <v>-1.0759602402601589</v>
      </c>
      <c r="K343">
        <v>16.017823785380301</v>
      </c>
      <c r="L343">
        <f>(Table2[[#This Row],[6M Return vs Nifty]]-AVERAGE(Table2[6M Return vs Nifty]))/_xlfn.STDEV.P(Table2[6M Return vs Nifty])</f>
        <v>0.21419584402676575</v>
      </c>
      <c r="M343">
        <v>3.19165355874626</v>
      </c>
      <c r="N343">
        <f>(Table2[[#This Row],[1W Return vs Nifty]]-AVERAGE(Table2[1W Return vs Nifty]))/_xlfn.STDEV.P(Table2[1W Return vs Nifty])</f>
        <v>0.65651172953296066</v>
      </c>
      <c r="O343">
        <v>1735.85</v>
      </c>
      <c r="P343">
        <v>1752.16290915735</v>
      </c>
      <c r="Q343">
        <v>1593.31010045315</v>
      </c>
      <c r="R343">
        <v>17.694203397530298</v>
      </c>
      <c r="S343" s="1">
        <f>(Table2[[#This Row],[Close Price]]-Table2[[#This Row],[20D EMA]])/Table2[[#This Row],[20D EMA]]</f>
        <v>-1.7109773309905707E-2</v>
      </c>
      <c r="T343" s="1">
        <f>(Table2[[#This Row],[Close Price]]-Table2[[#This Row],[50D EMA]])/Table2[[#This Row],[50D EMA]]</f>
        <v>-2.6260634166419161E-2</v>
      </c>
      <c r="U343" s="1">
        <f>(Table2[[#This Row],[Close Price]]-Table2[[#This Row],[200D EMA]])/Table2[[#This Row],[200D EMA]]</f>
        <v>7.0821053299516254E-2</v>
      </c>
      <c r="V343">
        <v>0.63037585076758595</v>
      </c>
      <c r="W343">
        <v>1682.9</v>
      </c>
      <c r="X343">
        <v>1715</v>
      </c>
      <c r="Y343">
        <v>1593.75</v>
      </c>
      <c r="Z343">
        <v>1715</v>
      </c>
      <c r="AA343">
        <v>1593.75</v>
      </c>
      <c r="AB343">
        <v>1715</v>
      </c>
      <c r="AC343" s="1">
        <f>(Table2[[#This Row],[Close Price]]/Table2[[#This Row],[Day Low]])-1</f>
        <v>1.3815437637411554E-2</v>
      </c>
      <c r="AD343" s="1">
        <f>(Table2[[#This Row],[Day High]]/Table2[[#This Row],[Close Price]])-1</f>
        <v>5.1871171936817007E-3</v>
      </c>
      <c r="AE343" s="1">
        <f>(Table2[[#This Row],[Close Price]]/Table2[[#This Row],[Current Week Low]])-1</f>
        <v>7.0525490196078566E-2</v>
      </c>
      <c r="AF343" s="1">
        <f>(Table2[[#This Row],[Current Week High]]/Table2[[#This Row],[Close Price]])-1</f>
        <v>5.1871171936817007E-3</v>
      </c>
      <c r="AG343" s="1">
        <f>(Table2[[#This Row],[Close Price]]/Table2[[#This Row],[Current Month Low]])-1</f>
        <v>7.0525490196078566E-2</v>
      </c>
      <c r="AH343" s="1">
        <f>(Table2[[#This Row],[Current Month High]]/Table2[[#This Row],[Close Price]])-1</f>
        <v>5.1871171936817007E-3</v>
      </c>
      <c r="AI343">
        <v>16.765817776866001</v>
      </c>
      <c r="AJ343">
        <v>45.831018419590499</v>
      </c>
      <c r="AK343" t="str">
        <f>IF(AND(Table2[[#This Row],[20D EMA]]&gt;Table2[[#This Row],[50D EMA]],Table2[[#This Row],[50D EMA]]&gt;Table2[[#This Row],[200D EMA]]),"Uptrend","Downtrend/NoTrend")</f>
        <v>Downtrend/NoTrend</v>
      </c>
      <c r="AL343">
        <v>0.04</v>
      </c>
      <c r="AM343" t="s">
        <v>3188</v>
      </c>
      <c r="AN343">
        <v>-1.41</v>
      </c>
      <c r="AO343" t="s">
        <v>3189</v>
      </c>
      <c r="AP343">
        <v>4.3825327792750002E-2</v>
      </c>
      <c r="AQ343">
        <f>(Table2[[#This Row],[Sharpe Ratio]]-AVERAGE(Table2[Sharpe Ratio]))/_xlfn.STDEV.P(Table2[Sharpe Ratio])</f>
        <v>-0.20461644999001369</v>
      </c>
      <c r="AR3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3">
        <f>_xlfn.RANK.AVG(Table2[[#This Row],[1Y Return vs Nifty Z-Score]],Table2[1Y Return vs Nifty Z-Score])</f>
        <v>392</v>
      </c>
      <c r="AT343">
        <f>_xlfn.RANK.AVG(Table2[[#This Row],[6M Return vs Nifty Z-Score]],Table2[6M Return vs Nifty Z-Score])</f>
        <v>255</v>
      </c>
      <c r="AU343">
        <f>_xlfn.RANK.AVG(Table2[[#This Row],[Sharpe Ratio Z-Score]],Table2[Sharpe Ratio Z-Score])</f>
        <v>395</v>
      </c>
      <c r="AV343">
        <f>(Table2[[#This Row],[Rank 1Y]]+Table2[[#This Row],[Rank 6M]]+Table2[[#This Row],[Rank Sharpe]])/3</f>
        <v>347.33333333333331</v>
      </c>
    </row>
    <row r="344" spans="1:48" x14ac:dyDescent="0.3">
      <c r="A344" t="s">
        <v>998</v>
      </c>
      <c r="B344" t="s">
        <v>999</v>
      </c>
      <c r="C344" t="s">
        <v>3131</v>
      </c>
      <c r="D344" t="s">
        <v>1000</v>
      </c>
      <c r="E344">
        <v>14225.42135595</v>
      </c>
      <c r="F344">
        <v>749.85</v>
      </c>
      <c r="G344">
        <v>26.226905548607998</v>
      </c>
      <c r="H344">
        <f>(Table2[[#This Row],[1Y Return vs Nifty]]-AVERAGE(Table2[1Y Return vs Nifty]))/_xlfn.STDEV.P(Table2[1Y Return vs Nifty])</f>
        <v>-5.1119375545857189E-3</v>
      </c>
      <c r="I344">
        <v>-4.1614788056987999</v>
      </c>
      <c r="J344">
        <f>(Table2[[#This Row],[1M Return vs Nifty]]-AVERAGE(Table2[1M Return vs Nifty]))/_xlfn.STDEV.P(Table2[1M Return vs Nifty])</f>
        <v>-0.28266886374322214</v>
      </c>
      <c r="K344">
        <v>28.286346815664299</v>
      </c>
      <c r="L344">
        <f>(Table2[[#This Row],[6M Return vs Nifty]]-AVERAGE(Table2[6M Return vs Nifty]))/_xlfn.STDEV.P(Table2[6M Return vs Nifty])</f>
        <v>0.61478116739079569</v>
      </c>
      <c r="M344">
        <v>4.4537312016382202</v>
      </c>
      <c r="N344">
        <f>(Table2[[#This Row],[1W Return vs Nifty]]-AVERAGE(Table2[1W Return vs Nifty]))/_xlfn.STDEV.P(Table2[1W Return vs Nifty])</f>
        <v>1.0057835666583768</v>
      </c>
      <c r="O344">
        <v>766.29</v>
      </c>
      <c r="P344">
        <v>771.85234040147702</v>
      </c>
      <c r="Q344">
        <v>665.64248253202402</v>
      </c>
      <c r="R344">
        <v>30.415626533229201</v>
      </c>
      <c r="S344" s="1">
        <f>(Table2[[#This Row],[Close Price]]-Table2[[#This Row],[20D EMA]])/Table2[[#This Row],[20D EMA]]</f>
        <v>-2.1454018713541793E-2</v>
      </c>
      <c r="T344" s="1">
        <f>(Table2[[#This Row],[Close Price]]-Table2[[#This Row],[50D EMA]])/Table2[[#This Row],[50D EMA]]</f>
        <v>-2.8505893225681662E-2</v>
      </c>
      <c r="U344" s="1">
        <f>(Table2[[#This Row],[Close Price]]-Table2[[#This Row],[200D EMA]])/Table2[[#This Row],[200D EMA]]</f>
        <v>0.12650562378119365</v>
      </c>
      <c r="V344">
        <v>0.66643696590167001</v>
      </c>
      <c r="W344">
        <v>740.7</v>
      </c>
      <c r="X344">
        <v>756</v>
      </c>
      <c r="Y344">
        <v>703</v>
      </c>
      <c r="Z344">
        <v>756</v>
      </c>
      <c r="AA344">
        <v>703</v>
      </c>
      <c r="AB344">
        <v>757</v>
      </c>
      <c r="AC344" s="1">
        <f>(Table2[[#This Row],[Close Price]]/Table2[[#This Row],[Day Low]])-1</f>
        <v>1.2353179424868355E-2</v>
      </c>
      <c r="AD344" s="1">
        <f>(Table2[[#This Row],[Day High]]/Table2[[#This Row],[Close Price]])-1</f>
        <v>8.2016403280655847E-3</v>
      </c>
      <c r="AE344" s="1">
        <f>(Table2[[#This Row],[Close Price]]/Table2[[#This Row],[Current Week Low]])-1</f>
        <v>6.6642958748222014E-2</v>
      </c>
      <c r="AF344" s="1">
        <f>(Table2[[#This Row],[Current Week High]]/Table2[[#This Row],[Close Price]])-1</f>
        <v>8.2016403280655847E-3</v>
      </c>
      <c r="AG344" s="1">
        <f>(Table2[[#This Row],[Close Price]]/Table2[[#This Row],[Current Month Low]])-1</f>
        <v>6.6642958748222014E-2</v>
      </c>
      <c r="AH344" s="1">
        <f>(Table2[[#This Row],[Current Month High]]/Table2[[#This Row],[Close Price]])-1</f>
        <v>9.5352403814095155E-3</v>
      </c>
      <c r="AI344">
        <v>16.916716676668599</v>
      </c>
      <c r="AJ344">
        <v>67.995967290243001</v>
      </c>
      <c r="AK344" t="str">
        <f>IF(AND(Table2[[#This Row],[20D EMA]]&gt;Table2[[#This Row],[50D EMA]],Table2[[#This Row],[50D EMA]]&gt;Table2[[#This Row],[200D EMA]]),"Uptrend","Downtrend/NoTrend")</f>
        <v>Downtrend/NoTrend</v>
      </c>
      <c r="AL344">
        <v>-0.12</v>
      </c>
      <c r="AM344" t="s">
        <v>3189</v>
      </c>
      <c r="AN344">
        <v>-4.1500000000000004</v>
      </c>
      <c r="AO344" t="s">
        <v>3189</v>
      </c>
      <c r="AP344">
        <v>-1.5084060215523E-2</v>
      </c>
      <c r="AQ344">
        <f>(Table2[[#This Row],[Sharpe Ratio]]-AVERAGE(Table2[Sharpe Ratio]))/_xlfn.STDEV.P(Table2[Sharpe Ratio])</f>
        <v>-0.89147389139606159</v>
      </c>
      <c r="AR3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4">
        <f>_xlfn.RANK.AVG(Table2[[#This Row],[1Y Return vs Nifty Z-Score]],Table2[1Y Return vs Nifty Z-Score])</f>
        <v>295</v>
      </c>
      <c r="AT344">
        <f>_xlfn.RANK.AVG(Table2[[#This Row],[6M Return vs Nifty Z-Score]],Table2[6M Return vs Nifty Z-Score])</f>
        <v>147</v>
      </c>
      <c r="AU344">
        <f>_xlfn.RANK.AVG(Table2[[#This Row],[Sharpe Ratio Z-Score]],Table2[Sharpe Ratio Z-Score])</f>
        <v>600</v>
      </c>
      <c r="AV344">
        <f>(Table2[[#This Row],[Rank 1Y]]+Table2[[#This Row],[Rank 6M]]+Table2[[#This Row],[Rank Sharpe]])/3</f>
        <v>347.33333333333331</v>
      </c>
    </row>
    <row r="345" spans="1:48" x14ac:dyDescent="0.3">
      <c r="A345" t="s">
        <v>1063</v>
      </c>
      <c r="B345" t="s">
        <v>1064</v>
      </c>
      <c r="C345" t="s">
        <v>3140</v>
      </c>
      <c r="D345" t="s">
        <v>72</v>
      </c>
      <c r="E345">
        <v>12864</v>
      </c>
      <c r="F345">
        <v>85</v>
      </c>
      <c r="G345">
        <v>24.022093928423999</v>
      </c>
      <c r="H345">
        <f>(Table2[[#This Row],[1Y Return vs Nifty]]-AVERAGE(Table2[1Y Return vs Nifty]))/_xlfn.STDEV.P(Table2[1Y Return vs Nifty])</f>
        <v>-4.2158212561837473E-2</v>
      </c>
      <c r="I345">
        <v>-10.484992730175099</v>
      </c>
      <c r="J345">
        <f>(Table2[[#This Row],[1M Return vs Nifty]]-AVERAGE(Table2[1M Return vs Nifty]))/_xlfn.STDEV.P(Table2[1M Return vs Nifty])</f>
        <v>-0.9740668027364392</v>
      </c>
      <c r="K345">
        <v>2.4760005086654502</v>
      </c>
      <c r="L345">
        <f>(Table2[[#This Row],[6M Return vs Nifty]]-AVERAGE(Table2[6M Return vs Nifty]))/_xlfn.STDEV.P(Table2[6M Return vs Nifty])</f>
        <v>-0.22796460534851595</v>
      </c>
      <c r="M345">
        <v>0.65165833209077695</v>
      </c>
      <c r="N345">
        <f>(Table2[[#This Row],[1W Return vs Nifty]]-AVERAGE(Table2[1W Return vs Nifty]))/_xlfn.STDEV.P(Table2[1W Return vs Nifty])</f>
        <v>-4.6415546059141895E-2</v>
      </c>
      <c r="O345">
        <v>89.84</v>
      </c>
      <c r="P345">
        <v>92.410634952195693</v>
      </c>
      <c r="Q345">
        <v>81.004829950374699</v>
      </c>
      <c r="R345">
        <v>22.153167170849802</v>
      </c>
      <c r="S345" s="1">
        <f>(Table2[[#This Row],[Close Price]]-Table2[[#This Row],[20D EMA]])/Table2[[#This Row],[20D EMA]]</f>
        <v>-5.3873552983081066E-2</v>
      </c>
      <c r="T345" s="1">
        <f>(Table2[[#This Row],[Close Price]]-Table2[[#This Row],[50D EMA]])/Table2[[#This Row],[50D EMA]]</f>
        <v>-8.0192447070937645E-2</v>
      </c>
      <c r="U345" s="1">
        <f>(Table2[[#This Row],[Close Price]]-Table2[[#This Row],[200D EMA]])/Table2[[#This Row],[200D EMA]]</f>
        <v>4.9320146120581061E-2</v>
      </c>
      <c r="V345">
        <v>0.14669362528230501</v>
      </c>
      <c r="W345">
        <v>84.46</v>
      </c>
      <c r="X345">
        <v>86.83</v>
      </c>
      <c r="Y345">
        <v>80.05</v>
      </c>
      <c r="Z345">
        <v>87.24</v>
      </c>
      <c r="AA345">
        <v>80.05</v>
      </c>
      <c r="AB345">
        <v>91.17</v>
      </c>
      <c r="AC345" s="1">
        <f>(Table2[[#This Row],[Close Price]]/Table2[[#This Row],[Day Low]])-1</f>
        <v>6.3935590812218557E-3</v>
      </c>
      <c r="AD345" s="1">
        <f>(Table2[[#This Row],[Day High]]/Table2[[#This Row],[Close Price]])-1</f>
        <v>2.1529411764705797E-2</v>
      </c>
      <c r="AE345" s="1">
        <f>(Table2[[#This Row],[Close Price]]/Table2[[#This Row],[Current Week Low]])-1</f>
        <v>6.1836352279825091E-2</v>
      </c>
      <c r="AF345" s="1">
        <f>(Table2[[#This Row],[Current Week High]]/Table2[[#This Row],[Close Price]])-1</f>
        <v>2.6352941176470468E-2</v>
      </c>
      <c r="AG345" s="1">
        <f>(Table2[[#This Row],[Close Price]]/Table2[[#This Row],[Current Month Low]])-1</f>
        <v>6.1836352279825091E-2</v>
      </c>
      <c r="AH345" s="1">
        <f>(Table2[[#This Row],[Current Month High]]/Table2[[#This Row],[Close Price]])-1</f>
        <v>7.258823529411762E-2</v>
      </c>
      <c r="AI345">
        <v>55.058823529411697</v>
      </c>
      <c r="AJ345">
        <v>71.026156941649802</v>
      </c>
      <c r="AK345" t="str">
        <f>IF(AND(Table2[[#This Row],[20D EMA]]&gt;Table2[[#This Row],[50D EMA]],Table2[[#This Row],[50D EMA]]&gt;Table2[[#This Row],[200D EMA]]),"Uptrend","Downtrend/NoTrend")</f>
        <v>Downtrend/NoTrend</v>
      </c>
      <c r="AL345">
        <v>-0.06</v>
      </c>
      <c r="AM345" t="s">
        <v>3189</v>
      </c>
      <c r="AN345">
        <v>-6.93</v>
      </c>
      <c r="AO345" t="s">
        <v>3189</v>
      </c>
      <c r="AP345">
        <v>6.6023560965046996E-2</v>
      </c>
      <c r="AQ345">
        <f>(Table2[[#This Row],[Sharpe Ratio]]-AVERAGE(Table2[Sharpe Ratio]))/_xlfn.STDEV.P(Table2[Sharpe Ratio])</f>
        <v>5.4205142899689016E-2</v>
      </c>
      <c r="AR3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5">
        <f>_xlfn.RANK.AVG(Table2[[#This Row],[1Y Return vs Nifty Z-Score]],Table2[1Y Return vs Nifty Z-Score])</f>
        <v>310</v>
      </c>
      <c r="AT345">
        <f>_xlfn.RANK.AVG(Table2[[#This Row],[6M Return vs Nifty Z-Score]],Table2[6M Return vs Nifty Z-Score])</f>
        <v>397</v>
      </c>
      <c r="AU345">
        <f>_xlfn.RANK.AVG(Table2[[#This Row],[Sharpe Ratio Z-Score]],Table2[Sharpe Ratio Z-Score])</f>
        <v>335</v>
      </c>
      <c r="AV345">
        <f>(Table2[[#This Row],[Rank 1Y]]+Table2[[#This Row],[Rank 6M]]+Table2[[#This Row],[Rank Sharpe]])/3</f>
        <v>347.33333333333331</v>
      </c>
    </row>
    <row r="346" spans="1:48" x14ac:dyDescent="0.3">
      <c r="A346" t="s">
        <v>567</v>
      </c>
      <c r="B346" t="s">
        <v>568</v>
      </c>
      <c r="C346" t="s">
        <v>3132</v>
      </c>
      <c r="D346" t="s">
        <v>48</v>
      </c>
      <c r="E346">
        <v>36046.790999999997</v>
      </c>
      <c r="F346">
        <v>60.08</v>
      </c>
      <c r="G346">
        <v>60.782625063955102</v>
      </c>
      <c r="H346">
        <f>(Table2[[#This Row],[1Y Return vs Nifty]]-AVERAGE(Table2[1Y Return vs Nifty]))/_xlfn.STDEV.P(Table2[1Y Return vs Nifty])</f>
        <v>0.57550940738016709</v>
      </c>
      <c r="I346">
        <v>-4.2692814362133902</v>
      </c>
      <c r="J346">
        <f>(Table2[[#This Row],[1M Return vs Nifty]]-AVERAGE(Table2[1M Return vs Nifty]))/_xlfn.STDEV.P(Table2[1M Return vs Nifty])</f>
        <v>-0.29445574639201899</v>
      </c>
      <c r="K346">
        <v>-24.9899915284944</v>
      </c>
      <c r="L346">
        <f>(Table2[[#This Row],[6M Return vs Nifty]]-AVERAGE(Table2[6M Return vs Nifty]))/_xlfn.STDEV.P(Table2[6M Return vs Nifty])</f>
        <v>-1.1247696465552455</v>
      </c>
      <c r="M346">
        <v>1.27702189781986</v>
      </c>
      <c r="N346">
        <f>(Table2[[#This Row],[1W Return vs Nifty]]-AVERAGE(Table2[1W Return vs Nifty]))/_xlfn.STDEV.P(Table2[1W Return vs Nifty])</f>
        <v>0.12664978213492997</v>
      </c>
      <c r="O346">
        <v>60.74</v>
      </c>
      <c r="P346">
        <v>62.3786952886012</v>
      </c>
      <c r="Q346">
        <v>59.132174256367399</v>
      </c>
      <c r="R346">
        <v>37.315628223753997</v>
      </c>
      <c r="S346" s="1">
        <f>(Table2[[#This Row],[Close Price]]-Table2[[#This Row],[20D EMA]])/Table2[[#This Row],[20D EMA]]</f>
        <v>-1.0865986170563117E-2</v>
      </c>
      <c r="T346" s="1">
        <f>(Table2[[#This Row],[Close Price]]-Table2[[#This Row],[50D EMA]])/Table2[[#This Row],[50D EMA]]</f>
        <v>-3.6850647131461488E-2</v>
      </c>
      <c r="U346" s="1">
        <f>(Table2[[#This Row],[Close Price]]-Table2[[#This Row],[200D EMA]])/Table2[[#This Row],[200D EMA]]</f>
        <v>1.6028934426177241E-2</v>
      </c>
      <c r="V346">
        <v>0.48710544042896597</v>
      </c>
      <c r="W346">
        <v>59.7</v>
      </c>
      <c r="X346">
        <v>60.89</v>
      </c>
      <c r="Y346">
        <v>55.06</v>
      </c>
      <c r="Z346">
        <v>60.89</v>
      </c>
      <c r="AA346">
        <v>55.06</v>
      </c>
      <c r="AB346">
        <v>61.82</v>
      </c>
      <c r="AC346" s="1">
        <f>(Table2[[#This Row],[Close Price]]/Table2[[#This Row],[Day Low]])-1</f>
        <v>6.3651591289781706E-3</v>
      </c>
      <c r="AD346" s="1">
        <f>(Table2[[#This Row],[Day High]]/Table2[[#This Row],[Close Price]])-1</f>
        <v>1.3482023968042656E-2</v>
      </c>
      <c r="AE346" s="1">
        <f>(Table2[[#This Row],[Close Price]]/Table2[[#This Row],[Current Week Low]])-1</f>
        <v>9.1173265528514236E-2</v>
      </c>
      <c r="AF346" s="1">
        <f>(Table2[[#This Row],[Current Week High]]/Table2[[#This Row],[Close Price]])-1</f>
        <v>1.3482023968042656E-2</v>
      </c>
      <c r="AG346" s="1">
        <f>(Table2[[#This Row],[Close Price]]/Table2[[#This Row],[Current Month Low]])-1</f>
        <v>9.1173265528514236E-2</v>
      </c>
      <c r="AH346" s="1">
        <f>(Table2[[#This Row],[Current Month High]]/Table2[[#This Row],[Close Price]])-1</f>
        <v>2.8961384820239688E-2</v>
      </c>
      <c r="AI346">
        <v>30.0765645805592</v>
      </c>
      <c r="AJ346">
        <v>93.806451612903203</v>
      </c>
      <c r="AK346" t="str">
        <f>IF(AND(Table2[[#This Row],[20D EMA]]&gt;Table2[[#This Row],[50D EMA]],Table2[[#This Row],[50D EMA]]&gt;Table2[[#This Row],[200D EMA]]),"Uptrend","Downtrend/NoTrend")</f>
        <v>Downtrend/NoTrend</v>
      </c>
      <c r="AL346">
        <v>-0.11</v>
      </c>
      <c r="AM346" t="s">
        <v>3189</v>
      </c>
      <c r="AN346">
        <v>-4.76</v>
      </c>
      <c r="AO346" t="s">
        <v>3189</v>
      </c>
      <c r="AP346">
        <v>0.106430190465157</v>
      </c>
      <c r="AQ346">
        <f>(Table2[[#This Row],[Sharpe Ratio]]-AVERAGE(Table2[Sharpe Ratio]))/_xlfn.STDEV.P(Table2[Sharpe Ratio])</f>
        <v>0.52532859355224182</v>
      </c>
      <c r="AR3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6">
        <f>_xlfn.RANK.AVG(Table2[[#This Row],[1Y Return vs Nifty Z-Score]],Table2[1Y Return vs Nifty Z-Score])</f>
        <v>157</v>
      </c>
      <c r="AT346">
        <f>_xlfn.RANK.AVG(Table2[[#This Row],[6M Return vs Nifty Z-Score]],Table2[6M Return vs Nifty Z-Score])</f>
        <v>673</v>
      </c>
      <c r="AU346">
        <f>_xlfn.RANK.AVG(Table2[[#This Row],[Sharpe Ratio Z-Score]],Table2[Sharpe Ratio Z-Score])</f>
        <v>214</v>
      </c>
      <c r="AV346">
        <f>(Table2[[#This Row],[Rank 1Y]]+Table2[[#This Row],[Rank 6M]]+Table2[[#This Row],[Rank Sharpe]])/3</f>
        <v>348</v>
      </c>
    </row>
    <row r="347" spans="1:48" x14ac:dyDescent="0.3">
      <c r="A347" t="s">
        <v>552</v>
      </c>
      <c r="B347" t="s">
        <v>553</v>
      </c>
      <c r="C347" t="s">
        <v>3133</v>
      </c>
      <c r="D347" t="s">
        <v>51</v>
      </c>
      <c r="E347">
        <v>37837.447072520001</v>
      </c>
      <c r="F347">
        <v>1612.2</v>
      </c>
      <c r="G347">
        <v>36.240501989223397</v>
      </c>
      <c r="H347">
        <f>(Table2[[#This Row],[1Y Return vs Nifty]]-AVERAGE(Table2[1Y Return vs Nifty]))/_xlfn.STDEV.P(Table2[1Y Return vs Nifty])</f>
        <v>0.16314118854229001</v>
      </c>
      <c r="I347">
        <v>9.1101569072601993</v>
      </c>
      <c r="J347">
        <f>(Table2[[#This Row],[1M Return vs Nifty]]-AVERAGE(Table2[1M Return vs Nifty]))/_xlfn.STDEV.P(Table2[1M Return vs Nifty])</f>
        <v>1.1684201492012005</v>
      </c>
      <c r="K347">
        <v>11.6068522830658</v>
      </c>
      <c r="L347">
        <f>(Table2[[#This Row],[6M Return vs Nifty]]-AVERAGE(Table2[6M Return vs Nifty]))/_xlfn.STDEV.P(Table2[6M Return vs Nifty])</f>
        <v>7.0171136142814991E-2</v>
      </c>
      <c r="M347">
        <v>8.1213884885966099</v>
      </c>
      <c r="N347">
        <f>(Table2[[#This Row],[1W Return vs Nifty]]-AVERAGE(Table2[1W Return vs Nifty]))/_xlfn.STDEV.P(Table2[1W Return vs Nifty])</f>
        <v>2.0207840349552679</v>
      </c>
      <c r="O347">
        <v>1482.68</v>
      </c>
      <c r="P347">
        <v>1417.22154925218</v>
      </c>
      <c r="Q347">
        <v>1256.9737764478</v>
      </c>
      <c r="R347">
        <v>59.853578203461403</v>
      </c>
      <c r="S347" s="1">
        <f>(Table2[[#This Row],[Close Price]]-Table2[[#This Row],[20D EMA]])/Table2[[#This Row],[20D EMA]]</f>
        <v>8.7355329538403415E-2</v>
      </c>
      <c r="T347" s="1">
        <f>(Table2[[#This Row],[Close Price]]-Table2[[#This Row],[50D EMA]])/Table2[[#This Row],[50D EMA]]</f>
        <v>0.13757796079992121</v>
      </c>
      <c r="U347" s="1">
        <f>(Table2[[#This Row],[Close Price]]-Table2[[#This Row],[200D EMA]])/Table2[[#This Row],[200D EMA]]</f>
        <v>0.28260432334242258</v>
      </c>
      <c r="V347">
        <v>0.82880285001465903</v>
      </c>
      <c r="W347">
        <v>1540</v>
      </c>
      <c r="X347">
        <v>1618</v>
      </c>
      <c r="Y347">
        <v>1464.1</v>
      </c>
      <c r="Z347">
        <v>1618</v>
      </c>
      <c r="AA347">
        <v>1453.1</v>
      </c>
      <c r="AB347">
        <v>1618</v>
      </c>
      <c r="AC347" s="1">
        <f>(Table2[[#This Row],[Close Price]]/Table2[[#This Row],[Day Low]])-1</f>
        <v>4.6883116883116971E-2</v>
      </c>
      <c r="AD347" s="1">
        <f>(Table2[[#This Row],[Day High]]/Table2[[#This Row],[Close Price]])-1</f>
        <v>3.5975685398834667E-3</v>
      </c>
      <c r="AE347" s="1">
        <f>(Table2[[#This Row],[Close Price]]/Table2[[#This Row],[Current Week Low]])-1</f>
        <v>0.101154292739567</v>
      </c>
      <c r="AF347" s="1">
        <f>(Table2[[#This Row],[Current Week High]]/Table2[[#This Row],[Close Price]])-1</f>
        <v>3.5975685398834667E-3</v>
      </c>
      <c r="AG347" s="1">
        <f>(Table2[[#This Row],[Close Price]]/Table2[[#This Row],[Current Month Low]])-1</f>
        <v>0.10949005574289461</v>
      </c>
      <c r="AH347" s="1">
        <f>(Table2[[#This Row],[Current Month High]]/Table2[[#This Row],[Close Price]])-1</f>
        <v>3.5975685398834667E-3</v>
      </c>
      <c r="AI347">
        <v>0.359756853988346</v>
      </c>
      <c r="AJ347">
        <v>74.244798703053206</v>
      </c>
      <c r="AK347" t="str">
        <f>IF(AND(Table2[[#This Row],[20D EMA]]&gt;Table2[[#This Row],[50D EMA]],Table2[[#This Row],[50D EMA]]&gt;Table2[[#This Row],[200D EMA]]),"Uptrend","Downtrend/NoTrend")</f>
        <v>Uptrend</v>
      </c>
      <c r="AL347">
        <v>0.15</v>
      </c>
      <c r="AM347" t="s">
        <v>3188</v>
      </c>
      <c r="AN347">
        <v>12.38</v>
      </c>
      <c r="AO347" t="s">
        <v>3188</v>
      </c>
      <c r="AP347">
        <v>1.700277524139E-3</v>
      </c>
      <c r="AQ347">
        <f>(Table2[[#This Row],[Sharpe Ratio]]-AVERAGE(Table2[Sharpe Ratio]))/_xlfn.STDEV.P(Table2[Sharpe Ratio])</f>
        <v>-0.69577592770409102</v>
      </c>
      <c r="AR3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2.7267405811374825</v>
      </c>
      <c r="AS347">
        <f>_xlfn.RANK.AVG(Table2[[#This Row],[1Y Return vs Nifty Z-Score]],Table2[1Y Return vs Nifty Z-Score])</f>
        <v>251</v>
      </c>
      <c r="AT347">
        <f>_xlfn.RANK.AVG(Table2[[#This Row],[6M Return vs Nifty Z-Score]],Table2[6M Return vs Nifty Z-Score])</f>
        <v>290</v>
      </c>
      <c r="AU347">
        <f>_xlfn.RANK.AVG(Table2[[#This Row],[Sharpe Ratio Z-Score]],Table2[Sharpe Ratio Z-Score])</f>
        <v>505</v>
      </c>
      <c r="AV347">
        <f>(Table2[[#This Row],[Rank 1Y]]+Table2[[#This Row],[Rank 6M]]+Table2[[#This Row],[Rank Sharpe]])/3</f>
        <v>348.66666666666669</v>
      </c>
    </row>
    <row r="348" spans="1:48" x14ac:dyDescent="0.3">
      <c r="A348" t="s">
        <v>620</v>
      </c>
      <c r="B348" t="s">
        <v>621</v>
      </c>
      <c r="C348" t="s">
        <v>3127</v>
      </c>
      <c r="D348" t="s">
        <v>18</v>
      </c>
      <c r="E348">
        <v>31439.869460603</v>
      </c>
      <c r="F348">
        <v>177.19</v>
      </c>
      <c r="G348">
        <v>63.525279256609302</v>
      </c>
      <c r="H348">
        <f>(Table2[[#This Row],[1Y Return vs Nifty]]-AVERAGE(Table2[1Y Return vs Nifty]))/_xlfn.STDEV.P(Table2[1Y Return vs Nifty])</f>
        <v>0.62159276458887969</v>
      </c>
      <c r="I348">
        <v>-10.9268033330411</v>
      </c>
      <c r="J348">
        <f>(Table2[[#This Row],[1M Return vs Nifty]]-AVERAGE(Table2[1M Return vs Nifty]))/_xlfn.STDEV.P(Table2[1M Return vs Nifty])</f>
        <v>-1.0223733208994716</v>
      </c>
      <c r="K348">
        <v>-32.342344281375297</v>
      </c>
      <c r="L348">
        <f>(Table2[[#This Row],[6M Return vs Nifty]]-AVERAGE(Table2[6M Return vs Nifty]))/_xlfn.STDEV.P(Table2[6M Return vs Nifty])</f>
        <v>-1.3648347789048425</v>
      </c>
      <c r="M348">
        <v>0.44798940096592599</v>
      </c>
      <c r="N348">
        <f>(Table2[[#This Row],[1W Return vs Nifty]]-AVERAGE(Table2[1W Return vs Nifty]))/_xlfn.STDEV.P(Table2[1W Return vs Nifty])</f>
        <v>-0.10277960744631924</v>
      </c>
      <c r="O348">
        <v>183.11</v>
      </c>
      <c r="P348">
        <v>194.04279218088899</v>
      </c>
      <c r="Q348">
        <v>190.14964772183399</v>
      </c>
      <c r="R348">
        <v>38.174646186494797</v>
      </c>
      <c r="S348" s="1">
        <f>(Table2[[#This Row],[Close Price]]-Table2[[#This Row],[20D EMA]])/Table2[[#This Row],[20D EMA]]</f>
        <v>-3.2330293266342722E-2</v>
      </c>
      <c r="T348" s="1">
        <f>(Table2[[#This Row],[Close Price]]-Table2[[#This Row],[50D EMA]])/Table2[[#This Row],[50D EMA]]</f>
        <v>-8.6850905367196654E-2</v>
      </c>
      <c r="U348" s="1">
        <f>(Table2[[#This Row],[Close Price]]-Table2[[#This Row],[200D EMA]])/Table2[[#This Row],[200D EMA]]</f>
        <v>-6.8154992013408258E-2</v>
      </c>
      <c r="V348">
        <v>0.371487216308866</v>
      </c>
      <c r="W348">
        <v>175.88</v>
      </c>
      <c r="X348">
        <v>179.26</v>
      </c>
      <c r="Y348">
        <v>167.77</v>
      </c>
      <c r="Z348">
        <v>180.99</v>
      </c>
      <c r="AA348">
        <v>167.77</v>
      </c>
      <c r="AB348">
        <v>186.45</v>
      </c>
      <c r="AC348" s="1">
        <f>(Table2[[#This Row],[Close Price]]/Table2[[#This Row],[Day Low]])-1</f>
        <v>7.4482601773937507E-3</v>
      </c>
      <c r="AD348" s="1">
        <f>(Table2[[#This Row],[Day High]]/Table2[[#This Row],[Close Price]])-1</f>
        <v>1.1682374851853972E-2</v>
      </c>
      <c r="AE348" s="1">
        <f>(Table2[[#This Row],[Close Price]]/Table2[[#This Row],[Current Week Low]])-1</f>
        <v>5.6148298265482399E-2</v>
      </c>
      <c r="AF348" s="1">
        <f>(Table2[[#This Row],[Current Week High]]/Table2[[#This Row],[Close Price]])-1</f>
        <v>2.1445905525142583E-2</v>
      </c>
      <c r="AG348" s="1">
        <f>(Table2[[#This Row],[Close Price]]/Table2[[#This Row],[Current Month Low]])-1</f>
        <v>5.6148298265482399E-2</v>
      </c>
      <c r="AH348" s="1">
        <f>(Table2[[#This Row],[Current Month High]]/Table2[[#This Row],[Close Price]])-1</f>
        <v>5.2260285569162956E-2</v>
      </c>
      <c r="AI348">
        <v>63.242846661775403</v>
      </c>
      <c r="AJ348">
        <v>95.7900552486187</v>
      </c>
      <c r="AK348" t="str">
        <f>IF(AND(Table2[[#This Row],[20D EMA]]&gt;Table2[[#This Row],[50D EMA]],Table2[[#This Row],[50D EMA]]&gt;Table2[[#This Row],[200D EMA]]),"Uptrend","Downtrend/NoTrend")</f>
        <v>Downtrend/NoTrend</v>
      </c>
      <c r="AL348">
        <v>-0.16</v>
      </c>
      <c r="AM348" t="s">
        <v>3189</v>
      </c>
      <c r="AN348">
        <v>-2.5099999999999998</v>
      </c>
      <c r="AO348" t="s">
        <v>3189</v>
      </c>
      <c r="AP348">
        <v>0.11305486220697999</v>
      </c>
      <c r="AQ348">
        <f>(Table2[[#This Row],[Sharpe Ratio]]-AVERAGE(Table2[Sharpe Ratio]))/_xlfn.STDEV.P(Table2[Sharpe Ratio])</f>
        <v>0.6025693396639562</v>
      </c>
      <c r="AR3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8">
        <f>_xlfn.RANK.AVG(Table2[[#This Row],[1Y Return vs Nifty Z-Score]],Table2[1Y Return vs Nifty Z-Score])</f>
        <v>149</v>
      </c>
      <c r="AT348">
        <f>_xlfn.RANK.AVG(Table2[[#This Row],[6M Return vs Nifty Z-Score]],Table2[6M Return vs Nifty Z-Score])</f>
        <v>707</v>
      </c>
      <c r="AU348">
        <f>_xlfn.RANK.AVG(Table2[[#This Row],[Sharpe Ratio Z-Score]],Table2[Sharpe Ratio Z-Score])</f>
        <v>193</v>
      </c>
      <c r="AV348">
        <f>(Table2[[#This Row],[Rank 1Y]]+Table2[[#This Row],[Rank 6M]]+Table2[[#This Row],[Rank Sharpe]])/3</f>
        <v>349.66666666666669</v>
      </c>
    </row>
    <row r="349" spans="1:48" x14ac:dyDescent="0.3">
      <c r="A349" t="s">
        <v>1015</v>
      </c>
      <c r="B349" t="s">
        <v>1016</v>
      </c>
      <c r="C349" t="s">
        <v>3133</v>
      </c>
      <c r="D349" t="s">
        <v>284</v>
      </c>
      <c r="E349">
        <v>14005.498981795001</v>
      </c>
      <c r="F349">
        <v>1406.85</v>
      </c>
      <c r="G349">
        <v>6.5116296580795598</v>
      </c>
      <c r="H349">
        <f>(Table2[[#This Row],[1Y Return vs Nifty]]-AVERAGE(Table2[1Y Return vs Nifty]))/_xlfn.STDEV.P(Table2[1Y Return vs Nifty])</f>
        <v>-0.33637721473205456</v>
      </c>
      <c r="I349">
        <v>9.3036098108096805</v>
      </c>
      <c r="J349">
        <f>(Table2[[#This Row],[1M Return vs Nifty]]-AVERAGE(Table2[1M Return vs Nifty]))/_xlfn.STDEV.P(Table2[1M Return vs Nifty])</f>
        <v>1.18957182853706</v>
      </c>
      <c r="K349">
        <v>-6.6267873951664997</v>
      </c>
      <c r="L349">
        <f>(Table2[[#This Row],[6M Return vs Nifty]]-AVERAGE(Table2[6M Return vs Nifty]))/_xlfn.STDEV.P(Table2[6M Return vs Nifty])</f>
        <v>-0.52518402018514376</v>
      </c>
      <c r="M349">
        <v>0.89074891757989705</v>
      </c>
      <c r="N349">
        <f>(Table2[[#This Row],[1W Return vs Nifty]]-AVERAGE(Table2[1W Return vs Nifty]))/_xlfn.STDEV.P(Table2[1W Return vs Nifty])</f>
        <v>1.9751229418969452E-2</v>
      </c>
      <c r="O349">
        <v>1367.94</v>
      </c>
      <c r="P349">
        <v>1316.24837690289</v>
      </c>
      <c r="Q349">
        <v>1239.96907524259</v>
      </c>
      <c r="R349">
        <v>50.584308837937897</v>
      </c>
      <c r="S349" s="1">
        <f>(Table2[[#This Row],[Close Price]]-Table2[[#This Row],[20D EMA]])/Table2[[#This Row],[20D EMA]]</f>
        <v>2.8444230010088053E-2</v>
      </c>
      <c r="T349" s="1">
        <f>(Table2[[#This Row],[Close Price]]-Table2[[#This Row],[50D EMA]])/Table2[[#This Row],[50D EMA]]</f>
        <v>6.8833226833900474E-2</v>
      </c>
      <c r="U349" s="1">
        <f>(Table2[[#This Row],[Close Price]]-Table2[[#This Row],[200D EMA]])/Table2[[#This Row],[200D EMA]]</f>
        <v>0.13458474738554352</v>
      </c>
      <c r="V349">
        <v>1.98176584054759</v>
      </c>
      <c r="W349">
        <v>1372.25</v>
      </c>
      <c r="X349">
        <v>1421.95</v>
      </c>
      <c r="Y349">
        <v>1339.15</v>
      </c>
      <c r="Z349">
        <v>1421.95</v>
      </c>
      <c r="AA349">
        <v>1339.15</v>
      </c>
      <c r="AB349">
        <v>1464.8</v>
      </c>
      <c r="AC349" s="1">
        <f>(Table2[[#This Row],[Close Price]]/Table2[[#This Row],[Day Low]])-1</f>
        <v>2.5214064492621535E-2</v>
      </c>
      <c r="AD349" s="1">
        <f>(Table2[[#This Row],[Day High]]/Table2[[#This Row],[Close Price]])-1</f>
        <v>1.0733198279845091E-2</v>
      </c>
      <c r="AE349" s="1">
        <f>(Table2[[#This Row],[Close Price]]/Table2[[#This Row],[Current Week Low]])-1</f>
        <v>5.0554456184893182E-2</v>
      </c>
      <c r="AF349" s="1">
        <f>(Table2[[#This Row],[Current Week High]]/Table2[[#This Row],[Close Price]])-1</f>
        <v>1.0733198279845091E-2</v>
      </c>
      <c r="AG349" s="1">
        <f>(Table2[[#This Row],[Close Price]]/Table2[[#This Row],[Current Month Low]])-1</f>
        <v>5.0554456184893182E-2</v>
      </c>
      <c r="AH349" s="1">
        <f>(Table2[[#This Row],[Current Month High]]/Table2[[#This Row],[Close Price]])-1</f>
        <v>4.1191313928279571E-2</v>
      </c>
      <c r="AI349">
        <v>17.212211678572601</v>
      </c>
      <c r="AJ349">
        <v>41.683871292612899</v>
      </c>
      <c r="AK349" t="str">
        <f>IF(AND(Table2[[#This Row],[20D EMA]]&gt;Table2[[#This Row],[50D EMA]],Table2[[#This Row],[50D EMA]]&gt;Table2[[#This Row],[200D EMA]]),"Uptrend","Downtrend/NoTrend")</f>
        <v>Uptrend</v>
      </c>
      <c r="AL349">
        <v>7.0000000000000007E-2</v>
      </c>
      <c r="AM349" t="s">
        <v>3188</v>
      </c>
      <c r="AN349">
        <v>1.99</v>
      </c>
      <c r="AO349" t="s">
        <v>3188</v>
      </c>
      <c r="AP349">
        <v>0.132058324192037</v>
      </c>
      <c r="AQ349">
        <f>(Table2[[#This Row],[Sharpe Ratio]]-AVERAGE(Table2[Sharpe Ratio]))/_xlfn.STDEV.P(Table2[Sharpe Ratio])</f>
        <v>0.82414131177611405</v>
      </c>
      <c r="AR3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1.1719031348149453</v>
      </c>
      <c r="AS349">
        <f>_xlfn.RANK.AVG(Table2[[#This Row],[1Y Return vs Nifty Z-Score]],Table2[1Y Return vs Nifty Z-Score])</f>
        <v>409</v>
      </c>
      <c r="AT349">
        <f>_xlfn.RANK.AVG(Table2[[#This Row],[6M Return vs Nifty Z-Score]],Table2[6M Return vs Nifty Z-Score])</f>
        <v>498</v>
      </c>
      <c r="AU349">
        <f>_xlfn.RANK.AVG(Table2[[#This Row],[Sharpe Ratio Z-Score]],Table2[Sharpe Ratio Z-Score])</f>
        <v>143</v>
      </c>
      <c r="AV349">
        <f>(Table2[[#This Row],[Rank 1Y]]+Table2[[#This Row],[Rank 6M]]+Table2[[#This Row],[Rank Sharpe]])/3</f>
        <v>350</v>
      </c>
    </row>
    <row r="350" spans="1:48" x14ac:dyDescent="0.3">
      <c r="A350" t="s">
        <v>825</v>
      </c>
      <c r="B350" t="s">
        <v>826</v>
      </c>
      <c r="C350" t="s">
        <v>3140</v>
      </c>
      <c r="D350" t="s">
        <v>436</v>
      </c>
      <c r="E350">
        <v>19714.70988291</v>
      </c>
      <c r="F350">
        <v>8645</v>
      </c>
      <c r="G350">
        <v>1.6020397743248</v>
      </c>
      <c r="H350">
        <f>(Table2[[#This Row],[1Y Return vs Nifty]]-AVERAGE(Table2[1Y Return vs Nifty]))/_xlfn.STDEV.P(Table2[1Y Return vs Nifty])</f>
        <v>-0.41887043789060324</v>
      </c>
      <c r="I350">
        <v>5.1577450551900199</v>
      </c>
      <c r="J350">
        <f>(Table2[[#This Row],[1M Return vs Nifty]]-AVERAGE(Table2[1M Return vs Nifty]))/_xlfn.STDEV.P(Table2[1M Return vs Nifty])</f>
        <v>0.73627285875303394</v>
      </c>
      <c r="K350">
        <v>35.231100037267097</v>
      </c>
      <c r="L350">
        <f>(Table2[[#This Row],[6M Return vs Nifty]]-AVERAGE(Table2[6M Return vs Nifty]))/_xlfn.STDEV.P(Table2[6M Return vs Nifty])</f>
        <v>0.84153757548426011</v>
      </c>
      <c r="M350">
        <v>5.4703825206245398</v>
      </c>
      <c r="N350">
        <f>(Table2[[#This Row],[1W Return vs Nifty]]-AVERAGE(Table2[1W Return vs Nifty]))/_xlfn.STDEV.P(Table2[1W Return vs Nifty])</f>
        <v>1.2871352536153466</v>
      </c>
      <c r="O350">
        <v>8382.8799999999992</v>
      </c>
      <c r="P350">
        <v>8218.1608882019791</v>
      </c>
      <c r="Q350">
        <v>7522.9223049926604</v>
      </c>
      <c r="R350">
        <v>49.414762880141502</v>
      </c>
      <c r="S350" s="1">
        <f>(Table2[[#This Row],[Close Price]]-Table2[[#This Row],[20D EMA]])/Table2[[#This Row],[20D EMA]]</f>
        <v>3.1268490065466857E-2</v>
      </c>
      <c r="T350" s="1">
        <f>(Table2[[#This Row],[Close Price]]-Table2[[#This Row],[50D EMA]])/Table2[[#This Row],[50D EMA]]</f>
        <v>5.1938519774027865E-2</v>
      </c>
      <c r="U350" s="1">
        <f>(Table2[[#This Row],[Close Price]]-Table2[[#This Row],[200D EMA]])/Table2[[#This Row],[200D EMA]]</f>
        <v>0.1491544973504062</v>
      </c>
      <c r="V350">
        <v>1.4128294402199699</v>
      </c>
      <c r="W350">
        <v>8560.5499999999993</v>
      </c>
      <c r="X350">
        <v>8860</v>
      </c>
      <c r="Y350">
        <v>8251</v>
      </c>
      <c r="Z350">
        <v>8860</v>
      </c>
      <c r="AA350">
        <v>8250</v>
      </c>
      <c r="AB350">
        <v>8860</v>
      </c>
      <c r="AC350" s="1">
        <f>(Table2[[#This Row],[Close Price]]/Table2[[#This Row],[Day Low]])-1</f>
        <v>9.8650203550005866E-3</v>
      </c>
      <c r="AD350" s="1">
        <f>(Table2[[#This Row],[Day High]]/Table2[[#This Row],[Close Price]])-1</f>
        <v>2.4869866975130162E-2</v>
      </c>
      <c r="AE350" s="1">
        <f>(Table2[[#This Row],[Close Price]]/Table2[[#This Row],[Current Week Low]])-1</f>
        <v>4.7751787662101641E-2</v>
      </c>
      <c r="AF350" s="1">
        <f>(Table2[[#This Row],[Current Week High]]/Table2[[#This Row],[Close Price]])-1</f>
        <v>2.4869866975130162E-2</v>
      </c>
      <c r="AG350" s="1">
        <f>(Table2[[#This Row],[Close Price]]/Table2[[#This Row],[Current Month Low]])-1</f>
        <v>4.7878787878787854E-2</v>
      </c>
      <c r="AH350" s="1">
        <f>(Table2[[#This Row],[Current Month High]]/Table2[[#This Row],[Close Price]])-1</f>
        <v>2.4869866975130162E-2</v>
      </c>
      <c r="AI350">
        <v>9.7593984962406104</v>
      </c>
      <c r="AJ350">
        <v>57.565705537126803</v>
      </c>
      <c r="AK350" t="str">
        <f>IF(AND(Table2[[#This Row],[20D EMA]]&gt;Table2[[#This Row],[50D EMA]],Table2[[#This Row],[50D EMA]]&gt;Table2[[#This Row],[200D EMA]]),"Uptrend","Downtrend/NoTrend")</f>
        <v>Uptrend</v>
      </c>
      <c r="AL350">
        <v>0.11</v>
      </c>
      <c r="AM350" t="s">
        <v>3188</v>
      </c>
      <c r="AN350">
        <v>4.7</v>
      </c>
      <c r="AO350" t="s">
        <v>3188</v>
      </c>
      <c r="AP350">
        <v>6.0700225300430004E-3</v>
      </c>
      <c r="AQ350">
        <f>(Table2[[#This Row],[Sharpe Ratio]]-AVERAGE(Table2[Sharpe Ratio]))/_xlfn.STDEV.P(Table2[Sharpe Ratio])</f>
        <v>-0.64482663123659811</v>
      </c>
      <c r="AR3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1.8012486187254393</v>
      </c>
      <c r="AS350">
        <f>_xlfn.RANK.AVG(Table2[[#This Row],[1Y Return vs Nifty Z-Score]],Table2[1Y Return vs Nifty Z-Score])</f>
        <v>439</v>
      </c>
      <c r="AT350">
        <f>_xlfn.RANK.AVG(Table2[[#This Row],[6M Return vs Nifty Z-Score]],Table2[6M Return vs Nifty Z-Score])</f>
        <v>117</v>
      </c>
      <c r="AU350">
        <f>_xlfn.RANK.AVG(Table2[[#This Row],[Sharpe Ratio Z-Score]],Table2[Sharpe Ratio Z-Score])</f>
        <v>495</v>
      </c>
      <c r="AV350">
        <f>(Table2[[#This Row],[Rank 1Y]]+Table2[[#This Row],[Rank 6M]]+Table2[[#This Row],[Rank Sharpe]])/3</f>
        <v>350.33333333333331</v>
      </c>
    </row>
    <row r="351" spans="1:48" x14ac:dyDescent="0.3">
      <c r="A351" t="s">
        <v>196</v>
      </c>
      <c r="B351" t="s">
        <v>197</v>
      </c>
      <c r="C351" t="s">
        <v>3133</v>
      </c>
      <c r="D351" t="s">
        <v>51</v>
      </c>
      <c r="E351">
        <v>131091.2018136</v>
      </c>
      <c r="F351">
        <v>1680.5</v>
      </c>
      <c r="G351">
        <v>16.9016833450445</v>
      </c>
      <c r="H351">
        <f>(Table2[[#This Row],[1Y Return vs Nifty]]-AVERAGE(Table2[1Y Return vs Nifty]))/_xlfn.STDEV.P(Table2[1Y Return vs Nifty])</f>
        <v>-0.16179867808805282</v>
      </c>
      <c r="I351">
        <v>1.3112575428170301</v>
      </c>
      <c r="J351">
        <f>(Table2[[#This Row],[1M Return vs Nifty]]-AVERAGE(Table2[1M Return vs Nifty]))/_xlfn.STDEV.P(Table2[1M Return vs Nifty])</f>
        <v>0.31570708311301554</v>
      </c>
      <c r="K351">
        <v>5.5416774678887197</v>
      </c>
      <c r="L351">
        <f>(Table2[[#This Row],[6M Return vs Nifty]]-AVERAGE(Table2[6M Return vs Nifty]))/_xlfn.STDEV.P(Table2[6M Return vs Nifty])</f>
        <v>-0.12786574316203145</v>
      </c>
      <c r="M351">
        <v>2.2890624479117299</v>
      </c>
      <c r="N351">
        <f>(Table2[[#This Row],[1W Return vs Nifty]]-AVERAGE(Table2[1W Return vs Nifty]))/_xlfn.STDEV.P(Table2[1W Return vs Nifty])</f>
        <v>0.40672546857687997</v>
      </c>
      <c r="O351">
        <v>1643.51</v>
      </c>
      <c r="P351">
        <v>1612.2773962503099</v>
      </c>
      <c r="Q351">
        <v>1474.7947268404901</v>
      </c>
      <c r="R351">
        <v>40.787602043310002</v>
      </c>
      <c r="S351" s="1">
        <f>(Table2[[#This Row],[Close Price]]-Table2[[#This Row],[20D EMA]])/Table2[[#This Row],[20D EMA]]</f>
        <v>2.2506708203783372E-2</v>
      </c>
      <c r="T351" s="1">
        <f>(Table2[[#This Row],[Close Price]]-Table2[[#This Row],[50D EMA]])/Table2[[#This Row],[50D EMA]]</f>
        <v>4.2314432930931151E-2</v>
      </c>
      <c r="U351" s="1">
        <f>(Table2[[#This Row],[Close Price]]-Table2[[#This Row],[200D EMA]])/Table2[[#This Row],[200D EMA]]</f>
        <v>0.13948061341404464</v>
      </c>
      <c r="V351">
        <v>1.10897446601861</v>
      </c>
      <c r="W351">
        <v>1630.5</v>
      </c>
      <c r="X351">
        <v>1702.05</v>
      </c>
      <c r="Y351">
        <v>1612.05</v>
      </c>
      <c r="Z351">
        <v>1702.05</v>
      </c>
      <c r="AA351">
        <v>1577.3</v>
      </c>
      <c r="AB351">
        <v>1702.05</v>
      </c>
      <c r="AC351" s="1">
        <f>(Table2[[#This Row],[Close Price]]/Table2[[#This Row],[Day Low]])-1</f>
        <v>3.0665440049064685E-2</v>
      </c>
      <c r="AD351" s="1">
        <f>(Table2[[#This Row],[Day High]]/Table2[[#This Row],[Close Price]])-1</f>
        <v>1.2823564415352484E-2</v>
      </c>
      <c r="AE351" s="1">
        <f>(Table2[[#This Row],[Close Price]]/Table2[[#This Row],[Current Week Low]])-1</f>
        <v>4.2461462113458026E-2</v>
      </c>
      <c r="AF351" s="1">
        <f>(Table2[[#This Row],[Current Week High]]/Table2[[#This Row],[Close Price]])-1</f>
        <v>1.2823564415352484E-2</v>
      </c>
      <c r="AG351" s="1">
        <f>(Table2[[#This Row],[Close Price]]/Table2[[#This Row],[Current Month Low]])-1</f>
        <v>6.5428263488239491E-2</v>
      </c>
      <c r="AH351" s="1">
        <f>(Table2[[#This Row],[Current Month High]]/Table2[[#This Row],[Close Price]])-1</f>
        <v>1.2823564415352484E-2</v>
      </c>
      <c r="AI351">
        <v>1.28235644153524</v>
      </c>
      <c r="AJ351">
        <v>48.454063604240197</v>
      </c>
      <c r="AK351" t="str">
        <f>IF(AND(Table2[[#This Row],[20D EMA]]&gt;Table2[[#This Row],[50D EMA]],Table2[[#This Row],[50D EMA]]&gt;Table2[[#This Row],[200D EMA]]),"Uptrend","Downtrend/NoTrend")</f>
        <v>Uptrend</v>
      </c>
      <c r="AL351">
        <v>-0.02</v>
      </c>
      <c r="AM351" t="s">
        <v>3189</v>
      </c>
      <c r="AN351">
        <v>2.5499999999999998</v>
      </c>
      <c r="AO351" t="s">
        <v>3188</v>
      </c>
      <c r="AP351">
        <v>6.1274688488230998E-2</v>
      </c>
      <c r="AQ351">
        <f>(Table2[[#This Row],[Sharpe Ratio]]-AVERAGE(Table2[Sharpe Ratio]))/_xlfn.STDEV.P(Table2[Sharpe Ratio])</f>
        <v>-1.164612401984854E-3</v>
      </c>
      <c r="AR3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0.43160351803782637</v>
      </c>
      <c r="AS351">
        <f>_xlfn.RANK.AVG(Table2[[#This Row],[1Y Return vs Nifty Z-Score]],Table2[1Y Return vs Nifty Z-Score])</f>
        <v>352</v>
      </c>
      <c r="AT351">
        <f>_xlfn.RANK.AVG(Table2[[#This Row],[6M Return vs Nifty Z-Score]],Table2[6M Return vs Nifty Z-Score])</f>
        <v>355</v>
      </c>
      <c r="AU351">
        <f>_xlfn.RANK.AVG(Table2[[#This Row],[Sharpe Ratio Z-Score]],Table2[Sharpe Ratio Z-Score])</f>
        <v>345</v>
      </c>
      <c r="AV351">
        <f>(Table2[[#This Row],[Rank 1Y]]+Table2[[#This Row],[Rank 6M]]+Table2[[#This Row],[Rank Sharpe]])/3</f>
        <v>350.66666666666669</v>
      </c>
    </row>
    <row r="352" spans="1:48" x14ac:dyDescent="0.3">
      <c r="A352" t="s">
        <v>641</v>
      </c>
      <c r="B352" t="s">
        <v>642</v>
      </c>
      <c r="C352" t="s">
        <v>3138</v>
      </c>
      <c r="D352" t="s">
        <v>325</v>
      </c>
      <c r="E352">
        <v>29974.738555799999</v>
      </c>
      <c r="F352">
        <v>2371.5500000000002</v>
      </c>
      <c r="G352">
        <v>15.9606293608119</v>
      </c>
      <c r="H352">
        <f>(Table2[[#This Row],[1Y Return vs Nifty]]-AVERAGE(Table2[1Y Return vs Nifty]))/_xlfn.STDEV.P(Table2[1Y Return vs Nifty])</f>
        <v>-0.17761070682438607</v>
      </c>
      <c r="I352">
        <v>6.5408030283606697</v>
      </c>
      <c r="J352">
        <f>(Table2[[#This Row],[1M Return vs Nifty]]-AVERAGE(Table2[1M Return vs Nifty]))/_xlfn.STDEV.P(Table2[1M Return vs Nifty])</f>
        <v>0.88749312071165976</v>
      </c>
      <c r="K352">
        <v>59.119994311109799</v>
      </c>
      <c r="L352">
        <f>(Table2[[#This Row],[6M Return vs Nifty]]-AVERAGE(Table2[6M Return vs Nifty]))/_xlfn.STDEV.P(Table2[6M Return vs Nifty])</f>
        <v>1.6215451129746863</v>
      </c>
      <c r="M352">
        <v>7.4709116052713398</v>
      </c>
      <c r="N352">
        <f>(Table2[[#This Row],[1W Return vs Nifty]]-AVERAGE(Table2[1W Return vs Nifty]))/_xlfn.STDEV.P(Table2[1W Return vs Nifty])</f>
        <v>1.8407687582992018</v>
      </c>
      <c r="O352">
        <v>2221.5300000000002</v>
      </c>
      <c r="P352">
        <v>2125.5974185544201</v>
      </c>
      <c r="Q352">
        <v>1802.25345481097</v>
      </c>
      <c r="R352">
        <v>84.779988875171597</v>
      </c>
      <c r="S352" s="1">
        <f>(Table2[[#This Row],[Close Price]]-Table2[[#This Row],[20D EMA]])/Table2[[#This Row],[20D EMA]]</f>
        <v>6.7530035606091277E-2</v>
      </c>
      <c r="T352" s="1">
        <f>(Table2[[#This Row],[Close Price]]-Table2[[#This Row],[50D EMA]])/Table2[[#This Row],[50D EMA]]</f>
        <v>0.11570986081308282</v>
      </c>
      <c r="U352" s="1">
        <f>(Table2[[#This Row],[Close Price]]-Table2[[#This Row],[200D EMA]])/Table2[[#This Row],[200D EMA]]</f>
        <v>0.31588040165457254</v>
      </c>
      <c r="V352">
        <v>1.36644285394022</v>
      </c>
      <c r="W352">
        <v>2354.5500000000002</v>
      </c>
      <c r="X352">
        <v>2394</v>
      </c>
      <c r="Y352">
        <v>2259.5500000000002</v>
      </c>
      <c r="Z352">
        <v>2394</v>
      </c>
      <c r="AA352">
        <v>2241.1</v>
      </c>
      <c r="AB352">
        <v>2394</v>
      </c>
      <c r="AC352" s="1">
        <f>(Table2[[#This Row],[Close Price]]/Table2[[#This Row],[Day Low]])-1</f>
        <v>7.2200632817311927E-3</v>
      </c>
      <c r="AD352" s="1">
        <f>(Table2[[#This Row],[Day High]]/Table2[[#This Row],[Close Price]])-1</f>
        <v>9.4663827454617433E-3</v>
      </c>
      <c r="AE352" s="1">
        <f>(Table2[[#This Row],[Close Price]]/Table2[[#This Row],[Current Week Low]])-1</f>
        <v>4.9567391737292743E-2</v>
      </c>
      <c r="AF352" s="1">
        <f>(Table2[[#This Row],[Current Week High]]/Table2[[#This Row],[Close Price]])-1</f>
        <v>9.4663827454617433E-3</v>
      </c>
      <c r="AG352" s="1">
        <f>(Table2[[#This Row],[Close Price]]/Table2[[#This Row],[Current Month Low]])-1</f>
        <v>5.8208022845924079E-2</v>
      </c>
      <c r="AH352" s="1">
        <f>(Table2[[#This Row],[Current Month High]]/Table2[[#This Row],[Close Price]])-1</f>
        <v>9.4663827454617433E-3</v>
      </c>
      <c r="AI352">
        <v>0.946638274546174</v>
      </c>
      <c r="AJ352">
        <v>99.945198549869303</v>
      </c>
      <c r="AK352" t="str">
        <f>IF(AND(Table2[[#This Row],[20D EMA]]&gt;Table2[[#This Row],[50D EMA]],Table2[[#This Row],[50D EMA]]&gt;Table2[[#This Row],[200D EMA]]),"Uptrend","Downtrend/NoTrend")</f>
        <v>Uptrend</v>
      </c>
      <c r="AL352">
        <v>7.0000000000000007E-2</v>
      </c>
      <c r="AM352" t="s">
        <v>3188</v>
      </c>
      <c r="AN352">
        <v>15</v>
      </c>
      <c r="AO352" t="s">
        <v>3188</v>
      </c>
      <c r="AP352">
        <v>-4.2358461525733998E-2</v>
      </c>
      <c r="AQ352">
        <f>(Table2[[#This Row],[Sharpe Ratio]]-AVERAGE(Table2[Sharpe Ratio]))/_xlfn.STDEV.P(Table2[Sharpe Ratio])</f>
        <v>-1.2094813624154923</v>
      </c>
      <c r="AR3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2.9627149227456697</v>
      </c>
      <c r="AS352">
        <f>_xlfn.RANK.AVG(Table2[[#This Row],[1Y Return vs Nifty Z-Score]],Table2[1Y Return vs Nifty Z-Score])</f>
        <v>357</v>
      </c>
      <c r="AT352">
        <f>_xlfn.RANK.AVG(Table2[[#This Row],[6M Return vs Nifty Z-Score]],Table2[6M Return vs Nifty Z-Score])</f>
        <v>50</v>
      </c>
      <c r="AU352">
        <f>_xlfn.RANK.AVG(Table2[[#This Row],[Sharpe Ratio Z-Score]],Table2[Sharpe Ratio Z-Score])</f>
        <v>648</v>
      </c>
      <c r="AV352">
        <f>(Table2[[#This Row],[Rank 1Y]]+Table2[[#This Row],[Rank 6M]]+Table2[[#This Row],[Rank Sharpe]])/3</f>
        <v>351.66666666666669</v>
      </c>
    </row>
    <row r="353" spans="1:48" x14ac:dyDescent="0.3">
      <c r="A353" t="s">
        <v>597</v>
      </c>
      <c r="B353" t="s">
        <v>598</v>
      </c>
      <c r="C353" t="s">
        <v>3135</v>
      </c>
      <c r="D353" t="s">
        <v>415</v>
      </c>
      <c r="E353">
        <v>32488.588892629999</v>
      </c>
      <c r="F353">
        <v>507.15</v>
      </c>
      <c r="G353">
        <v>8.6297997836036409</v>
      </c>
      <c r="H353">
        <f>(Table2[[#This Row],[1Y Return vs Nifty]]-AVERAGE(Table2[1Y Return vs Nifty]))/_xlfn.STDEV.P(Table2[1Y Return vs Nifty])</f>
        <v>-0.30078673060000821</v>
      </c>
      <c r="I353">
        <v>-8.4326612653398594E-2</v>
      </c>
      <c r="J353">
        <f>(Table2[[#This Row],[1M Return vs Nifty]]-AVERAGE(Table2[1M Return vs Nifty]))/_xlfn.STDEV.P(Table2[1M Return vs Nifty])</f>
        <v>0.16311723824068769</v>
      </c>
      <c r="K353">
        <v>-2.3921967777519799</v>
      </c>
      <c r="L353">
        <f>(Table2[[#This Row],[6M Return vs Nifty]]-AVERAGE(Table2[6M Return vs Nifty]))/_xlfn.STDEV.P(Table2[6M Return vs Nifty])</f>
        <v>-0.38691840764123392</v>
      </c>
      <c r="M353">
        <v>-2.0643631750738001</v>
      </c>
      <c r="N353">
        <f>(Table2[[#This Row],[1W Return vs Nifty]]-AVERAGE(Table2[1W Return vs Nifty]))/_xlfn.STDEV.P(Table2[1W Return vs Nifty])</f>
        <v>-0.79805695799778953</v>
      </c>
      <c r="O353">
        <v>522.01</v>
      </c>
      <c r="P353">
        <v>518.17047487020398</v>
      </c>
      <c r="Q353">
        <v>490.66780700019098</v>
      </c>
      <c r="R353">
        <v>36.345424881872397</v>
      </c>
      <c r="S353" s="1">
        <f>(Table2[[#This Row],[Close Price]]-Table2[[#This Row],[20D EMA]])/Table2[[#This Row],[20D EMA]]</f>
        <v>-2.8466887607517123E-2</v>
      </c>
      <c r="T353" s="1">
        <f>(Table2[[#This Row],[Close Price]]-Table2[[#This Row],[50D EMA]])/Table2[[#This Row],[50D EMA]]</f>
        <v>-2.1268048653224608E-2</v>
      </c>
      <c r="U353" s="1">
        <f>(Table2[[#This Row],[Close Price]]-Table2[[#This Row],[200D EMA]])/Table2[[#This Row],[200D EMA]]</f>
        <v>3.3591347882749083E-2</v>
      </c>
      <c r="V353">
        <v>1.05741391509936</v>
      </c>
      <c r="W353">
        <v>505.75</v>
      </c>
      <c r="X353">
        <v>519.35</v>
      </c>
      <c r="Y353">
        <v>491.4</v>
      </c>
      <c r="Z353">
        <v>519.35</v>
      </c>
      <c r="AA353">
        <v>491.4</v>
      </c>
      <c r="AB353">
        <v>552.15</v>
      </c>
      <c r="AC353" s="1">
        <f>(Table2[[#This Row],[Close Price]]/Table2[[#This Row],[Day Low]])-1</f>
        <v>2.7681660899654403E-3</v>
      </c>
      <c r="AD353" s="1">
        <f>(Table2[[#This Row],[Day High]]/Table2[[#This Row],[Close Price]])-1</f>
        <v>2.4055999211278767E-2</v>
      </c>
      <c r="AE353" s="1">
        <f>(Table2[[#This Row],[Close Price]]/Table2[[#This Row],[Current Week Low]])-1</f>
        <v>3.2051282051282159E-2</v>
      </c>
      <c r="AF353" s="1">
        <f>(Table2[[#This Row],[Current Week High]]/Table2[[#This Row],[Close Price]])-1</f>
        <v>2.4055999211278767E-2</v>
      </c>
      <c r="AG353" s="1">
        <f>(Table2[[#This Row],[Close Price]]/Table2[[#This Row],[Current Month Low]])-1</f>
        <v>3.2051282051282159E-2</v>
      </c>
      <c r="AH353" s="1">
        <f>(Table2[[#This Row],[Current Month High]]/Table2[[#This Row],[Close Price]])-1</f>
        <v>8.873114463176579E-2</v>
      </c>
      <c r="AI353">
        <v>15.330769989155</v>
      </c>
      <c r="AJ353">
        <v>37.775061124694297</v>
      </c>
      <c r="AK353" t="str">
        <f>IF(AND(Table2[[#This Row],[20D EMA]]&gt;Table2[[#This Row],[50D EMA]],Table2[[#This Row],[50D EMA]]&gt;Table2[[#This Row],[200D EMA]]),"Uptrend","Downtrend/NoTrend")</f>
        <v>Uptrend</v>
      </c>
      <c r="AL353">
        <v>-0.08</v>
      </c>
      <c r="AM353" t="s">
        <v>3189</v>
      </c>
      <c r="AN353">
        <v>-1.64</v>
      </c>
      <c r="AO353" t="s">
        <v>3189</v>
      </c>
      <c r="AP353">
        <v>0.10621392418172999</v>
      </c>
      <c r="AQ353">
        <f>(Table2[[#This Row],[Sharpe Ratio]]-AVERAGE(Table2[Sharpe Ratio]))/_xlfn.STDEV.P(Table2[Sharpe Ratio])</f>
        <v>0.5228070242214552</v>
      </c>
      <c r="AR3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-0.79983783377688877</v>
      </c>
      <c r="AS353">
        <f>_xlfn.RANK.AVG(Table2[[#This Row],[1Y Return vs Nifty Z-Score]],Table2[1Y Return vs Nifty Z-Score])</f>
        <v>396</v>
      </c>
      <c r="AT353">
        <f>_xlfn.RANK.AVG(Table2[[#This Row],[6M Return vs Nifty Z-Score]],Table2[6M Return vs Nifty Z-Score])</f>
        <v>446</v>
      </c>
      <c r="AU353">
        <f>_xlfn.RANK.AVG(Table2[[#This Row],[Sharpe Ratio Z-Score]],Table2[Sharpe Ratio Z-Score])</f>
        <v>215</v>
      </c>
      <c r="AV353">
        <f>(Table2[[#This Row],[Rank 1Y]]+Table2[[#This Row],[Rank 6M]]+Table2[[#This Row],[Rank Sharpe]])/3</f>
        <v>352.33333333333331</v>
      </c>
    </row>
    <row r="354" spans="1:48" x14ac:dyDescent="0.3">
      <c r="A354" t="s">
        <v>714</v>
      </c>
      <c r="B354" t="s">
        <v>715</v>
      </c>
      <c r="C354" t="s">
        <v>3139</v>
      </c>
      <c r="D354" t="s">
        <v>292</v>
      </c>
      <c r="E354">
        <v>24461.119978929899</v>
      </c>
      <c r="F354">
        <v>407.4</v>
      </c>
      <c r="G354">
        <v>50.144774413257302</v>
      </c>
      <c r="H354">
        <f>(Table2[[#This Row],[1Y Return vs Nifty]]-AVERAGE(Table2[1Y Return vs Nifty]))/_xlfn.STDEV.P(Table2[1Y Return vs Nifty])</f>
        <v>0.3967672703721381</v>
      </c>
      <c r="I354">
        <v>1.74441863433908</v>
      </c>
      <c r="J354">
        <f>(Table2[[#This Row],[1M Return vs Nifty]]-AVERAGE(Table2[1M Return vs Nifty]))/_xlfn.STDEV.P(Table2[1M Return vs Nifty])</f>
        <v>0.36306788432374437</v>
      </c>
      <c r="K354">
        <v>-27.298188910446001</v>
      </c>
      <c r="L354">
        <f>(Table2[[#This Row],[6M Return vs Nifty]]-AVERAGE(Table2[6M Return vs Nifty]))/_xlfn.STDEV.P(Table2[6M Return vs Nifty])</f>
        <v>-1.2001356863266754</v>
      </c>
      <c r="M354">
        <v>7.1166038321301404</v>
      </c>
      <c r="N354">
        <f>(Table2[[#This Row],[1W Return vs Nifty]]-AVERAGE(Table2[1W Return vs Nifty]))/_xlfn.STDEV.P(Table2[1W Return vs Nifty])</f>
        <v>1.7427163702153132</v>
      </c>
      <c r="O354">
        <v>384.54</v>
      </c>
      <c r="P354">
        <v>389.75980023203698</v>
      </c>
      <c r="Q354">
        <v>378.91258676857097</v>
      </c>
      <c r="R354">
        <v>68.353294109247003</v>
      </c>
      <c r="S354" s="1">
        <f>(Table2[[#This Row],[Close Price]]-Table2[[#This Row],[20D EMA]])/Table2[[#This Row],[20D EMA]]</f>
        <v>5.9447651739740877E-2</v>
      </c>
      <c r="T354" s="1">
        <f>(Table2[[#This Row],[Close Price]]-Table2[[#This Row],[50D EMA]])/Table2[[#This Row],[50D EMA]]</f>
        <v>4.5259156427782443E-2</v>
      </c>
      <c r="U354" s="1">
        <f>(Table2[[#This Row],[Close Price]]-Table2[[#This Row],[200D EMA]])/Table2[[#This Row],[200D EMA]]</f>
        <v>7.5182018824907243E-2</v>
      </c>
      <c r="V354">
        <v>0.82271824625762802</v>
      </c>
      <c r="W354">
        <v>391</v>
      </c>
      <c r="X354">
        <v>409</v>
      </c>
      <c r="Y354">
        <v>382.85</v>
      </c>
      <c r="Z354">
        <v>409</v>
      </c>
      <c r="AA354">
        <v>369.2</v>
      </c>
      <c r="AB354">
        <v>409</v>
      </c>
      <c r="AC354" s="1">
        <f>(Table2[[#This Row],[Close Price]]/Table2[[#This Row],[Day Low]])-1</f>
        <v>4.1943734015345235E-2</v>
      </c>
      <c r="AD354" s="1">
        <f>(Table2[[#This Row],[Day High]]/Table2[[#This Row],[Close Price]])-1</f>
        <v>3.9273441335296866E-3</v>
      </c>
      <c r="AE354" s="1">
        <f>(Table2[[#This Row],[Close Price]]/Table2[[#This Row],[Current Week Low]])-1</f>
        <v>6.4124330677810981E-2</v>
      </c>
      <c r="AF354" s="1">
        <f>(Table2[[#This Row],[Current Week High]]/Table2[[#This Row],[Close Price]])-1</f>
        <v>3.9273441335296866E-3</v>
      </c>
      <c r="AG354" s="1">
        <f>(Table2[[#This Row],[Close Price]]/Table2[[#This Row],[Current Month Low]])-1</f>
        <v>0.1034669555796317</v>
      </c>
      <c r="AH354" s="1">
        <f>(Table2[[#This Row],[Current Month High]]/Table2[[#This Row],[Close Price]])-1</f>
        <v>3.9273441335296866E-3</v>
      </c>
      <c r="AI354">
        <v>23.2695139911634</v>
      </c>
      <c r="AJ354">
        <v>98.1999513500364</v>
      </c>
      <c r="AK354" t="str">
        <f>IF(AND(Table2[[#This Row],[20D EMA]]&gt;Table2[[#This Row],[50D EMA]],Table2[[#This Row],[50D EMA]]&gt;Table2[[#This Row],[200D EMA]]),"Uptrend","Downtrend/NoTrend")</f>
        <v>Downtrend/NoTrend</v>
      </c>
      <c r="AL354">
        <v>-0.01</v>
      </c>
      <c r="AM354" t="s">
        <v>3189</v>
      </c>
      <c r="AN354">
        <v>11.02</v>
      </c>
      <c r="AO354" t="s">
        <v>3188</v>
      </c>
      <c r="AP354">
        <v>0.12104422268565</v>
      </c>
      <c r="AQ354">
        <f>(Table2[[#This Row],[Sharpe Ratio]]-AVERAGE(Table2[Sharpe Ratio]))/_xlfn.STDEV.P(Table2[Sharpe Ratio])</f>
        <v>0.69572175360652222</v>
      </c>
      <c r="AR3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4">
        <f>_xlfn.RANK.AVG(Table2[[#This Row],[1Y Return vs Nifty Z-Score]],Table2[1Y Return vs Nifty Z-Score])</f>
        <v>195</v>
      </c>
      <c r="AT354">
        <f>_xlfn.RANK.AVG(Table2[[#This Row],[6M Return vs Nifty Z-Score]],Table2[6M Return vs Nifty Z-Score])</f>
        <v>690</v>
      </c>
      <c r="AU354">
        <f>_xlfn.RANK.AVG(Table2[[#This Row],[Sharpe Ratio Z-Score]],Table2[Sharpe Ratio Z-Score])</f>
        <v>172</v>
      </c>
      <c r="AV354">
        <f>(Table2[[#This Row],[Rank 1Y]]+Table2[[#This Row],[Rank 6M]]+Table2[[#This Row],[Rank Sharpe]])/3</f>
        <v>352.33333333333331</v>
      </c>
    </row>
    <row r="355" spans="1:48" x14ac:dyDescent="0.3">
      <c r="A355" t="s">
        <v>28</v>
      </c>
      <c r="B355" t="s">
        <v>29</v>
      </c>
      <c r="C355" t="s">
        <v>3129</v>
      </c>
      <c r="D355" t="s">
        <v>24</v>
      </c>
      <c r="E355">
        <v>873581.00837242499</v>
      </c>
      <c r="F355">
        <v>1244.1500000000001</v>
      </c>
      <c r="G355">
        <v>4.5223260370356799</v>
      </c>
      <c r="H355">
        <f>(Table2[[#This Row],[1Y Return vs Nifty]]-AVERAGE(Table2[1Y Return vs Nifty]))/_xlfn.STDEV.P(Table2[1Y Return vs Nifty])</f>
        <v>-0.36980242364489724</v>
      </c>
      <c r="I355">
        <v>2.5548420513069101</v>
      </c>
      <c r="J355">
        <f>(Table2[[#This Row],[1M Return vs Nifty]]-AVERAGE(Table2[1M Return vs Nifty]))/_xlfn.STDEV.P(Table2[1M Return vs Nifty])</f>
        <v>0.45167764890962742</v>
      </c>
      <c r="K355">
        <v>2.0533638672953298</v>
      </c>
      <c r="L355">
        <f>(Table2[[#This Row],[6M Return vs Nifty]]-AVERAGE(Table2[6M Return vs Nifty]))/_xlfn.STDEV.P(Table2[6M Return vs Nifty])</f>
        <v>-0.24176431336804097</v>
      </c>
      <c r="M355">
        <v>1.23190565126331</v>
      </c>
      <c r="N355">
        <f>(Table2[[#This Row],[1W Return vs Nifty]]-AVERAGE(Table2[1W Return vs Nifty]))/_xlfn.STDEV.P(Table2[1W Return vs Nifty])</f>
        <v>0.1141641522628236</v>
      </c>
      <c r="O355">
        <v>1263.49</v>
      </c>
      <c r="P355">
        <v>1241.8042233807901</v>
      </c>
      <c r="Q355">
        <v>1143.54195196359</v>
      </c>
      <c r="R355">
        <v>30.064462413390402</v>
      </c>
      <c r="S355" s="1">
        <f>(Table2[[#This Row],[Close Price]]-Table2[[#This Row],[20D EMA]])/Table2[[#This Row],[20D EMA]]</f>
        <v>-1.5306808918155203E-2</v>
      </c>
      <c r="T355" s="1">
        <f>(Table2[[#This Row],[Close Price]]-Table2[[#This Row],[50D EMA]])/Table2[[#This Row],[50D EMA]]</f>
        <v>1.8890067975640256E-3</v>
      </c>
      <c r="U355" s="1">
        <f>(Table2[[#This Row],[Close Price]]-Table2[[#This Row],[200D EMA]])/Table2[[#This Row],[200D EMA]]</f>
        <v>8.7979324119814545E-2</v>
      </c>
      <c r="V355">
        <v>0.96126814816513995</v>
      </c>
      <c r="W355">
        <v>1232.6500000000001</v>
      </c>
      <c r="X355">
        <v>1265.0999999999999</v>
      </c>
      <c r="Y355">
        <v>1225</v>
      </c>
      <c r="Z355">
        <v>1265.0999999999999</v>
      </c>
      <c r="AA355">
        <v>1225</v>
      </c>
      <c r="AB355">
        <v>1280.25</v>
      </c>
      <c r="AC355" s="1">
        <f>(Table2[[#This Row],[Close Price]]/Table2[[#This Row],[Day Low]])-1</f>
        <v>9.3294933679470837E-3</v>
      </c>
      <c r="AD355" s="1">
        <f>(Table2[[#This Row],[Day High]]/Table2[[#This Row],[Close Price]])-1</f>
        <v>1.6838805610255747E-2</v>
      </c>
      <c r="AE355" s="1">
        <f>(Table2[[#This Row],[Close Price]]/Table2[[#This Row],[Current Week Low]])-1</f>
        <v>1.5632653061224522E-2</v>
      </c>
      <c r="AF355" s="1">
        <f>(Table2[[#This Row],[Current Week High]]/Table2[[#This Row],[Close Price]])-1</f>
        <v>1.6838805610255747E-2</v>
      </c>
      <c r="AG355" s="1">
        <f>(Table2[[#This Row],[Close Price]]/Table2[[#This Row],[Current Month Low]])-1</f>
        <v>1.5632653061224522E-2</v>
      </c>
      <c r="AH355" s="1">
        <f>(Table2[[#This Row],[Current Month High]]/Table2[[#This Row],[Close Price]])-1</f>
        <v>2.9015793915524668E-2</v>
      </c>
      <c r="AI355">
        <v>9.5004621629224602</v>
      </c>
      <c r="AJ355">
        <v>38.392658509454897</v>
      </c>
      <c r="AK355" t="str">
        <f>IF(AND(Table2[[#This Row],[20D EMA]]&gt;Table2[[#This Row],[50D EMA]],Table2[[#This Row],[50D EMA]]&gt;Table2[[#This Row],[200D EMA]]),"Uptrend","Downtrend/NoTrend")</f>
        <v>Uptrend</v>
      </c>
      <c r="AL355">
        <v>0.03</v>
      </c>
      <c r="AM355" t="s">
        <v>3188</v>
      </c>
      <c r="AN355">
        <v>-7.05</v>
      </c>
      <c r="AO355" t="s">
        <v>3189</v>
      </c>
      <c r="AP355">
        <v>9.6204301035009002E-2</v>
      </c>
      <c r="AQ355">
        <f>(Table2[[#This Row],[Sharpe Ratio]]-AVERAGE(Table2[Sharpe Ratio]))/_xlfn.STDEV.P(Table2[Sharpe Ratio])</f>
        <v>0.40609924000495629</v>
      </c>
      <c r="AR3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0.36037430416446908</v>
      </c>
      <c r="AS355">
        <f>_xlfn.RANK.AVG(Table2[[#This Row],[1Y Return vs Nifty Z-Score]],Table2[1Y Return vs Nifty Z-Score])</f>
        <v>419</v>
      </c>
      <c r="AT355">
        <f>_xlfn.RANK.AVG(Table2[[#This Row],[6M Return vs Nifty Z-Score]],Table2[6M Return vs Nifty Z-Score])</f>
        <v>399</v>
      </c>
      <c r="AU355">
        <f>_xlfn.RANK.AVG(Table2[[#This Row],[Sharpe Ratio Z-Score]],Table2[Sharpe Ratio Z-Score])</f>
        <v>240</v>
      </c>
      <c r="AV355">
        <f>(Table2[[#This Row],[Rank 1Y]]+Table2[[#This Row],[Rank 6M]]+Table2[[#This Row],[Rank Sharpe]])/3</f>
        <v>352.66666666666669</v>
      </c>
    </row>
    <row r="356" spans="1:48" x14ac:dyDescent="0.3">
      <c r="A356" t="s">
        <v>346</v>
      </c>
      <c r="B356" t="s">
        <v>347</v>
      </c>
      <c r="C356" t="s">
        <v>3129</v>
      </c>
      <c r="D356" t="s">
        <v>34</v>
      </c>
      <c r="E356">
        <v>70493.359945634904</v>
      </c>
      <c r="F356">
        <v>527.9</v>
      </c>
      <c r="G356">
        <v>2.8798678191334801</v>
      </c>
      <c r="H356">
        <f>(Table2[[#This Row],[1Y Return vs Nifty]]-AVERAGE(Table2[1Y Return vs Nifty]))/_xlfn.STDEV.P(Table2[1Y Return vs Nifty])</f>
        <v>-0.39739977403587878</v>
      </c>
      <c r="I356">
        <v>1.42140791650859</v>
      </c>
      <c r="J356">
        <f>(Table2[[#This Row],[1M Return vs Nifty]]-AVERAGE(Table2[1M Return vs Nifty]))/_xlfn.STDEV.P(Table2[1M Return vs Nifty])</f>
        <v>0.32775066240441159</v>
      </c>
      <c r="K356">
        <v>-10.188626124478001</v>
      </c>
      <c r="L356">
        <f>(Table2[[#This Row],[6M Return vs Nifty]]-AVERAGE(Table2[6M Return vs Nifty]))/_xlfn.STDEV.P(Table2[6M Return vs Nifty])</f>
        <v>-0.64148329399583526</v>
      </c>
      <c r="M356">
        <v>5.3027853324710099</v>
      </c>
      <c r="N356">
        <f>(Table2[[#This Row],[1W Return vs Nifty]]-AVERAGE(Table2[1W Return vs Nifty]))/_xlfn.STDEV.P(Table2[1W Return vs Nifty])</f>
        <v>1.2407538141428083</v>
      </c>
      <c r="O356">
        <v>527.14</v>
      </c>
      <c r="P356">
        <v>536.34822098730899</v>
      </c>
      <c r="Q356">
        <v>512.12023124907103</v>
      </c>
      <c r="R356">
        <v>47.941976946421498</v>
      </c>
      <c r="S356" s="1">
        <f>(Table2[[#This Row],[Close Price]]-Table2[[#This Row],[20D EMA]])/Table2[[#This Row],[20D EMA]]</f>
        <v>1.441742231665195E-3</v>
      </c>
      <c r="T356" s="1">
        <f>(Table2[[#This Row],[Close Price]]-Table2[[#This Row],[50D EMA]])/Table2[[#This Row],[50D EMA]]</f>
        <v>-1.5751373187660699E-2</v>
      </c>
      <c r="U356" s="1">
        <f>(Table2[[#This Row],[Close Price]]-Table2[[#This Row],[200D EMA]])/Table2[[#This Row],[200D EMA]]</f>
        <v>3.0812625215843933E-2</v>
      </c>
      <c r="V356">
        <v>0.89952231592333498</v>
      </c>
      <c r="W356">
        <v>520.79999999999995</v>
      </c>
      <c r="X356">
        <v>534.45000000000005</v>
      </c>
      <c r="Y356">
        <v>510.4</v>
      </c>
      <c r="Z356">
        <v>534.45000000000005</v>
      </c>
      <c r="AA356">
        <v>507.5</v>
      </c>
      <c r="AB356">
        <v>538</v>
      </c>
      <c r="AC356" s="1">
        <f>(Table2[[#This Row],[Close Price]]/Table2[[#This Row],[Day Low]])-1</f>
        <v>1.3632872503840376E-2</v>
      </c>
      <c r="AD356" s="1">
        <f>(Table2[[#This Row],[Day High]]/Table2[[#This Row],[Close Price]])-1</f>
        <v>1.2407652964576688E-2</v>
      </c>
      <c r="AE356" s="1">
        <f>(Table2[[#This Row],[Close Price]]/Table2[[#This Row],[Current Week Low]])-1</f>
        <v>3.4286833855799337E-2</v>
      </c>
      <c r="AF356" s="1">
        <f>(Table2[[#This Row],[Current Week High]]/Table2[[#This Row],[Close Price]])-1</f>
        <v>1.2407652964576688E-2</v>
      </c>
      <c r="AG356" s="1">
        <f>(Table2[[#This Row],[Close Price]]/Table2[[#This Row],[Current Month Low]])-1</f>
        <v>4.0197044334975285E-2</v>
      </c>
      <c r="AH356" s="1">
        <f>(Table2[[#This Row],[Current Month High]]/Table2[[#This Row],[Close Price]])-1</f>
        <v>1.913241144156097E-2</v>
      </c>
      <c r="AI356">
        <v>19.852244743322601</v>
      </c>
      <c r="AJ356">
        <v>35.0473266820158</v>
      </c>
      <c r="AK356" t="str">
        <f>IF(AND(Table2[[#This Row],[20D EMA]]&gt;Table2[[#This Row],[50D EMA]],Table2[[#This Row],[50D EMA]]&gt;Table2[[#This Row],[200D EMA]]),"Uptrend","Downtrend/NoTrend")</f>
        <v>Downtrend/NoTrend</v>
      </c>
      <c r="AL356">
        <v>-0.05</v>
      </c>
      <c r="AM356" t="s">
        <v>3189</v>
      </c>
      <c r="AN356">
        <v>3.61</v>
      </c>
      <c r="AO356" t="s">
        <v>3188</v>
      </c>
      <c r="AP356">
        <v>0.16168329274427601</v>
      </c>
      <c r="AQ356">
        <f>(Table2[[#This Row],[Sharpe Ratio]]-AVERAGE(Table2[Sharpe Ratio]))/_xlfn.STDEV.P(Table2[Sharpe Ratio])</f>
        <v>1.1695553584925373</v>
      </c>
      <c r="AR3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6">
        <f>_xlfn.RANK.AVG(Table2[[#This Row],[1Y Return vs Nifty Z-Score]],Table2[1Y Return vs Nifty Z-Score])</f>
        <v>431</v>
      </c>
      <c r="AT356">
        <f>_xlfn.RANK.AVG(Table2[[#This Row],[6M Return vs Nifty Z-Score]],Table2[6M Return vs Nifty Z-Score])</f>
        <v>534</v>
      </c>
      <c r="AU356">
        <f>_xlfn.RANK.AVG(Table2[[#This Row],[Sharpe Ratio Z-Score]],Table2[Sharpe Ratio Z-Score])</f>
        <v>94</v>
      </c>
      <c r="AV356">
        <f>(Table2[[#This Row],[Rank 1Y]]+Table2[[#This Row],[Rank 6M]]+Table2[[#This Row],[Rank Sharpe]])/3</f>
        <v>353</v>
      </c>
    </row>
    <row r="357" spans="1:48" x14ac:dyDescent="0.3">
      <c r="A357" t="s">
        <v>376</v>
      </c>
      <c r="B357" t="s">
        <v>377</v>
      </c>
      <c r="C357" t="s">
        <v>3141</v>
      </c>
      <c r="D357" t="s">
        <v>202</v>
      </c>
      <c r="E357">
        <v>66184.134373763998</v>
      </c>
      <c r="F357">
        <v>221.82</v>
      </c>
      <c r="G357">
        <v>1.15897095646301</v>
      </c>
      <c r="H357">
        <f>(Table2[[#This Row],[1Y Return vs Nifty]]-AVERAGE(Table2[1Y Return vs Nifty]))/_xlfn.STDEV.P(Table2[1Y Return vs Nifty])</f>
        <v>-0.42631508718552857</v>
      </c>
      <c r="I357">
        <v>-10.404617887049101</v>
      </c>
      <c r="J357">
        <f>(Table2[[#This Row],[1M Return vs Nifty]]-AVERAGE(Table2[1M Return vs Nifty]))/_xlfn.STDEV.P(Table2[1M Return vs Nifty])</f>
        <v>-0.96527880898044838</v>
      </c>
      <c r="K357">
        <v>15.6673953192502</v>
      </c>
      <c r="L357">
        <f>(Table2[[#This Row],[6M Return vs Nifty]]-AVERAGE(Table2[6M Return vs Nifty]))/_xlfn.STDEV.P(Table2[6M Return vs Nifty])</f>
        <v>0.20275383914368589</v>
      </c>
      <c r="M357">
        <v>-1.889981860949</v>
      </c>
      <c r="N357">
        <f>(Table2[[#This Row],[1W Return vs Nifty]]-AVERAGE(Table2[1W Return vs Nifty]))/_xlfn.STDEV.P(Table2[1W Return vs Nifty])</f>
        <v>-0.74979805547484291</v>
      </c>
      <c r="O357">
        <v>234.8</v>
      </c>
      <c r="P357">
        <v>239.02972788912899</v>
      </c>
      <c r="Q357">
        <v>215.35231761662999</v>
      </c>
      <c r="R357">
        <v>23.450778033161502</v>
      </c>
      <c r="S357" s="1">
        <f>(Table2[[#This Row],[Close Price]]-Table2[[#This Row],[20D EMA]])/Table2[[#This Row],[20D EMA]]</f>
        <v>-5.5281090289608252E-2</v>
      </c>
      <c r="T357" s="1">
        <f>(Table2[[#This Row],[Close Price]]-Table2[[#This Row],[50D EMA]])/Table2[[#This Row],[50D EMA]]</f>
        <v>-7.1998274194210357E-2</v>
      </c>
      <c r="U357" s="1">
        <f>(Table2[[#This Row],[Close Price]]-Table2[[#This Row],[200D EMA]])/Table2[[#This Row],[200D EMA]]</f>
        <v>3.0033028921860813E-2</v>
      </c>
      <c r="V357">
        <v>1.07767736700464</v>
      </c>
      <c r="W357">
        <v>215.2</v>
      </c>
      <c r="X357">
        <v>224.04</v>
      </c>
      <c r="Y357">
        <v>215.2</v>
      </c>
      <c r="Z357">
        <v>227.39</v>
      </c>
      <c r="AA357">
        <v>215.2</v>
      </c>
      <c r="AB357">
        <v>242.19</v>
      </c>
      <c r="AC357" s="1">
        <f>(Table2[[#This Row],[Close Price]]/Table2[[#This Row],[Day Low]])-1</f>
        <v>3.0762081784386552E-2</v>
      </c>
      <c r="AD357" s="1">
        <f>(Table2[[#This Row],[Day High]]/Table2[[#This Row],[Close Price]])-1</f>
        <v>1.0008114687584557E-2</v>
      </c>
      <c r="AE357" s="1">
        <f>(Table2[[#This Row],[Close Price]]/Table2[[#This Row],[Current Week Low]])-1</f>
        <v>3.0762081784386552E-2</v>
      </c>
      <c r="AF357" s="1">
        <f>(Table2[[#This Row],[Current Week High]]/Table2[[#This Row],[Close Price]])-1</f>
        <v>2.5110449914344857E-2</v>
      </c>
      <c r="AG357" s="1">
        <f>(Table2[[#This Row],[Close Price]]/Table2[[#This Row],[Current Month Low]])-1</f>
        <v>3.0762081784386552E-2</v>
      </c>
      <c r="AH357" s="1">
        <f>(Table2[[#This Row],[Current Month High]]/Table2[[#This Row],[Close Price]])-1</f>
        <v>9.1831214498241831E-2</v>
      </c>
      <c r="AI357">
        <v>19.308448291407402</v>
      </c>
      <c r="AJ357">
        <v>40.793398920977403</v>
      </c>
      <c r="AK357" t="str">
        <f>IF(AND(Table2[[#This Row],[20D EMA]]&gt;Table2[[#This Row],[50D EMA]],Table2[[#This Row],[50D EMA]]&gt;Table2[[#This Row],[200D EMA]]),"Uptrend","Downtrend/NoTrend")</f>
        <v>Downtrend/NoTrend</v>
      </c>
      <c r="AL357">
        <v>-0.08</v>
      </c>
      <c r="AM357" t="s">
        <v>3189</v>
      </c>
      <c r="AN357">
        <v>-6.74</v>
      </c>
      <c r="AO357" t="s">
        <v>3189</v>
      </c>
      <c r="AP357">
        <v>5.6230257749042001E-2</v>
      </c>
      <c r="AQ357">
        <f>(Table2[[#This Row],[Sharpe Ratio]]-AVERAGE(Table2[Sharpe Ratio]))/_xlfn.STDEV.P(Table2[Sharpe Ratio])</f>
        <v>-5.9980446482331938E-2</v>
      </c>
      <c r="AR3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7">
        <f>_xlfn.RANK.AVG(Table2[[#This Row],[1Y Return vs Nifty Z-Score]],Table2[1Y Return vs Nifty Z-Score])</f>
        <v>445</v>
      </c>
      <c r="AT357">
        <f>_xlfn.RANK.AVG(Table2[[#This Row],[6M Return vs Nifty Z-Score]],Table2[6M Return vs Nifty Z-Score])</f>
        <v>257</v>
      </c>
      <c r="AU357">
        <f>_xlfn.RANK.AVG(Table2[[#This Row],[Sharpe Ratio Z-Score]],Table2[Sharpe Ratio Z-Score])</f>
        <v>357</v>
      </c>
      <c r="AV357">
        <f>(Table2[[#This Row],[Rank 1Y]]+Table2[[#This Row],[Rank 6M]]+Table2[[#This Row],[Rank Sharpe]])/3</f>
        <v>353</v>
      </c>
    </row>
    <row r="358" spans="1:48" x14ac:dyDescent="0.3">
      <c r="A358" t="s">
        <v>1527</v>
      </c>
      <c r="B358" t="s">
        <v>1528</v>
      </c>
      <c r="C358" t="s">
        <v>607</v>
      </c>
      <c r="D358" t="s">
        <v>469</v>
      </c>
      <c r="E358">
        <v>6613.8151607350001</v>
      </c>
      <c r="F358">
        <v>2082.3000000000002</v>
      </c>
      <c r="G358">
        <v>20.725487780607001</v>
      </c>
      <c r="H358">
        <f>(Table2[[#This Row],[1Y Return vs Nifty]]-AVERAGE(Table2[1Y Return vs Nifty]))/_xlfn.STDEV.P(Table2[1Y Return vs Nifty])</f>
        <v>-9.7549329346877559E-2</v>
      </c>
      <c r="I358">
        <v>-7.2651729498193101</v>
      </c>
      <c r="J358">
        <f>(Table2[[#This Row],[1M Return vs Nifty]]-AVERAGE(Table2[1M Return vs Nifty]))/_xlfn.STDEV.P(Table2[1M Return vs Nifty])</f>
        <v>-0.62201938311255456</v>
      </c>
      <c r="K358">
        <v>65.020678327964802</v>
      </c>
      <c r="L358">
        <f>(Table2[[#This Row],[6M Return vs Nifty]]-AVERAGE(Table2[6M Return vs Nifty]))/_xlfn.STDEV.P(Table2[6M Return vs Nifty])</f>
        <v>1.8142111257560229</v>
      </c>
      <c r="M358">
        <v>1.3433281694749799</v>
      </c>
      <c r="N358">
        <f>(Table2[[#This Row],[1W Return vs Nifty]]-AVERAGE(Table2[1W Return vs Nifty]))/_xlfn.STDEV.P(Table2[1W Return vs Nifty])</f>
        <v>0.14499961460708569</v>
      </c>
      <c r="O358">
        <v>2156.19</v>
      </c>
      <c r="P358">
        <v>2128.9362174960502</v>
      </c>
      <c r="Q358">
        <v>1755.4868939624</v>
      </c>
      <c r="R358">
        <v>55.154947606571596</v>
      </c>
      <c r="S358" s="1">
        <f>(Table2[[#This Row],[Close Price]]-Table2[[#This Row],[20D EMA]])/Table2[[#This Row],[20D EMA]]</f>
        <v>-3.426877965299898E-2</v>
      </c>
      <c r="T358" s="1">
        <f>(Table2[[#This Row],[Close Price]]-Table2[[#This Row],[50D EMA]])/Table2[[#This Row],[50D EMA]]</f>
        <v>-2.1905878209400379E-2</v>
      </c>
      <c r="U358" s="1">
        <f>(Table2[[#This Row],[Close Price]]-Table2[[#This Row],[200D EMA]])/Table2[[#This Row],[200D EMA]]</f>
        <v>0.18616664536864383</v>
      </c>
      <c r="V358">
        <v>0.58953397979639499</v>
      </c>
      <c r="W358">
        <v>2068.0500000000002</v>
      </c>
      <c r="X358">
        <v>2155</v>
      </c>
      <c r="Y358">
        <v>2007.55</v>
      </c>
      <c r="Z358">
        <v>2245</v>
      </c>
      <c r="AA358">
        <v>2007.55</v>
      </c>
      <c r="AB358">
        <v>2299.8000000000002</v>
      </c>
      <c r="AC358" s="1">
        <f>(Table2[[#This Row],[Close Price]]/Table2[[#This Row],[Day Low]])-1</f>
        <v>6.8905490679624926E-3</v>
      </c>
      <c r="AD358" s="1">
        <f>(Table2[[#This Row],[Day High]]/Table2[[#This Row],[Close Price]])-1</f>
        <v>3.4913317005234479E-2</v>
      </c>
      <c r="AE358" s="1">
        <f>(Table2[[#This Row],[Close Price]]/Table2[[#This Row],[Current Week Low]])-1</f>
        <v>3.7234439989041412E-2</v>
      </c>
      <c r="AF358" s="1">
        <f>(Table2[[#This Row],[Current Week High]]/Table2[[#This Row],[Close Price]])-1</f>
        <v>7.8134754838399711E-2</v>
      </c>
      <c r="AG358" s="1">
        <f>(Table2[[#This Row],[Close Price]]/Table2[[#This Row],[Current Month Low]])-1</f>
        <v>3.7234439989041412E-2</v>
      </c>
      <c r="AH358" s="1">
        <f>(Table2[[#This Row],[Current Month High]]/Table2[[#This Row],[Close Price]])-1</f>
        <v>0.10445180809681598</v>
      </c>
      <c r="AI358">
        <v>19.7233827978677</v>
      </c>
      <c r="AJ358">
        <v>94.289713086074102</v>
      </c>
      <c r="AK358" t="str">
        <f>IF(AND(Table2[[#This Row],[20D EMA]]&gt;Table2[[#This Row],[50D EMA]],Table2[[#This Row],[50D EMA]]&gt;Table2[[#This Row],[200D EMA]]),"Uptrend","Downtrend/NoTrend")</f>
        <v>Uptrend</v>
      </c>
      <c r="AL358">
        <v>0.01</v>
      </c>
      <c r="AM358" t="s">
        <v>3188</v>
      </c>
      <c r="AN358">
        <v>-4.49</v>
      </c>
      <c r="AO358" t="s">
        <v>3189</v>
      </c>
      <c r="AP358">
        <v>-7.1708780690199994E-2</v>
      </c>
      <c r="AQ358">
        <f>(Table2[[#This Row],[Sharpe Ratio]]-AVERAGE(Table2[Sharpe Ratio]))/_xlfn.STDEV.P(Table2[Sharpe Ratio])</f>
        <v>-1.5516931185947433</v>
      </c>
      <c r="AR3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-0.31205109069106707</v>
      </c>
      <c r="AS358">
        <f>_xlfn.RANK.AVG(Table2[[#This Row],[1Y Return vs Nifty Z-Score]],Table2[1Y Return vs Nifty Z-Score])</f>
        <v>332</v>
      </c>
      <c r="AT358">
        <f>_xlfn.RANK.AVG(Table2[[#This Row],[6M Return vs Nifty Z-Score]],Table2[6M Return vs Nifty Z-Score])</f>
        <v>43</v>
      </c>
      <c r="AU358">
        <f>_xlfn.RANK.AVG(Table2[[#This Row],[Sharpe Ratio Z-Score]],Table2[Sharpe Ratio Z-Score])</f>
        <v>684</v>
      </c>
      <c r="AV358">
        <f>(Table2[[#This Row],[Rank 1Y]]+Table2[[#This Row],[Rank 6M]]+Table2[[#This Row],[Rank Sharpe]])/3</f>
        <v>353</v>
      </c>
    </row>
    <row r="359" spans="1:48" x14ac:dyDescent="0.3">
      <c r="A359" t="s">
        <v>455</v>
      </c>
      <c r="B359" t="s">
        <v>456</v>
      </c>
      <c r="C359" t="s">
        <v>3128</v>
      </c>
      <c r="D359" t="s">
        <v>21</v>
      </c>
      <c r="E359">
        <v>47522.984982790003</v>
      </c>
      <c r="F359">
        <v>7377.35</v>
      </c>
      <c r="G359">
        <v>15.531645827510101</v>
      </c>
      <c r="H359">
        <f>(Table2[[#This Row],[1Y Return vs Nifty]]-AVERAGE(Table2[1Y Return vs Nifty]))/_xlfn.STDEV.P(Table2[1Y Return vs Nifty])</f>
        <v>-0.18481868858699793</v>
      </c>
      <c r="I359">
        <v>10.8501813522007</v>
      </c>
      <c r="J359">
        <f>(Table2[[#This Row],[1M Return vs Nifty]]-AVERAGE(Table2[1M Return vs Nifty]))/_xlfn.STDEV.P(Table2[1M Return vs Nifty])</f>
        <v>1.3586702742737586</v>
      </c>
      <c r="K359">
        <v>18.832300907300599</v>
      </c>
      <c r="L359">
        <f>(Table2[[#This Row],[6M Return vs Nifty]]-AVERAGE(Table2[6M Return vs Nifty]))/_xlfn.STDEV.P(Table2[6M Return vs Nifty])</f>
        <v>0.30609266202206181</v>
      </c>
      <c r="M359">
        <v>6.6861418694471197</v>
      </c>
      <c r="N359">
        <f>(Table2[[#This Row],[1W Return vs Nifty]]-AVERAGE(Table2[1W Return vs Nifty]))/_xlfn.STDEV.P(Table2[1W Return vs Nifty])</f>
        <v>1.6235888019823488</v>
      </c>
      <c r="O359">
        <v>6981.15</v>
      </c>
      <c r="P359">
        <v>6599.6546727172399</v>
      </c>
      <c r="Q359">
        <v>5913.5628490996596</v>
      </c>
      <c r="R359">
        <v>68.038399549740006</v>
      </c>
      <c r="S359" s="1">
        <f>(Table2[[#This Row],[Close Price]]-Table2[[#This Row],[20D EMA]])/Table2[[#This Row],[20D EMA]]</f>
        <v>5.6752827256254447E-2</v>
      </c>
      <c r="T359" s="1">
        <f>(Table2[[#This Row],[Close Price]]-Table2[[#This Row],[50D EMA]])/Table2[[#This Row],[50D EMA]]</f>
        <v>0.11783879094427893</v>
      </c>
      <c r="U359" s="1">
        <f>(Table2[[#This Row],[Close Price]]-Table2[[#This Row],[200D EMA]])/Table2[[#This Row],[200D EMA]]</f>
        <v>0.24753049696989396</v>
      </c>
      <c r="V359">
        <v>0.99783422781363396</v>
      </c>
      <c r="W359">
        <v>7321.05</v>
      </c>
      <c r="X359">
        <v>7417.95</v>
      </c>
      <c r="Y359">
        <v>7075.05</v>
      </c>
      <c r="Z359">
        <v>7417.95</v>
      </c>
      <c r="AA359">
        <v>6952</v>
      </c>
      <c r="AB359">
        <v>7417.95</v>
      </c>
      <c r="AC359" s="1">
        <f>(Table2[[#This Row],[Close Price]]/Table2[[#This Row],[Day Low]])-1</f>
        <v>7.6901537347784377E-3</v>
      </c>
      <c r="AD359" s="1">
        <f>(Table2[[#This Row],[Day High]]/Table2[[#This Row],[Close Price]])-1</f>
        <v>5.5033311419412367E-3</v>
      </c>
      <c r="AE359" s="1">
        <f>(Table2[[#This Row],[Close Price]]/Table2[[#This Row],[Current Week Low]])-1</f>
        <v>4.2727613232415251E-2</v>
      </c>
      <c r="AF359" s="1">
        <f>(Table2[[#This Row],[Current Week High]]/Table2[[#This Row],[Close Price]])-1</f>
        <v>5.5033311419412367E-3</v>
      </c>
      <c r="AG359" s="1">
        <f>(Table2[[#This Row],[Close Price]]/Table2[[#This Row],[Current Month Low]])-1</f>
        <v>6.1183831990794024E-2</v>
      </c>
      <c r="AH359" s="1">
        <f>(Table2[[#This Row],[Current Month High]]/Table2[[#This Row],[Close Price]])-1</f>
        <v>5.5033311419412367E-3</v>
      </c>
      <c r="AI359">
        <v>0.55033311419412301</v>
      </c>
      <c r="AJ359">
        <v>72.0765059187124</v>
      </c>
      <c r="AK359" t="str">
        <f>IF(AND(Table2[[#This Row],[20D EMA]]&gt;Table2[[#This Row],[50D EMA]],Table2[[#This Row],[50D EMA]]&gt;Table2[[#This Row],[200D EMA]]),"Uptrend","Downtrend/NoTrend")</f>
        <v>Uptrend</v>
      </c>
      <c r="AL359">
        <v>0.13</v>
      </c>
      <c r="AM359" t="s">
        <v>3188</v>
      </c>
      <c r="AN359">
        <v>6.22</v>
      </c>
      <c r="AO359" t="s">
        <v>3188</v>
      </c>
      <c r="AP359">
        <v>1.1139310694897001E-2</v>
      </c>
      <c r="AQ359">
        <f>(Table2[[#This Row],[Sharpe Ratio]]-AVERAGE(Table2[Sharpe Ratio]))/_xlfn.STDEV.P(Table2[Sharpe Ratio])</f>
        <v>-0.58572097055357419</v>
      </c>
      <c r="AR3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2.5178120791375971</v>
      </c>
      <c r="AS359">
        <f>_xlfn.RANK.AVG(Table2[[#This Row],[1Y Return vs Nifty Z-Score]],Table2[1Y Return vs Nifty Z-Score])</f>
        <v>359</v>
      </c>
      <c r="AT359">
        <f>_xlfn.RANK.AVG(Table2[[#This Row],[6M Return vs Nifty Z-Score]],Table2[6M Return vs Nifty Z-Score])</f>
        <v>225</v>
      </c>
      <c r="AU359">
        <f>_xlfn.RANK.AVG(Table2[[#This Row],[Sharpe Ratio Z-Score]],Table2[Sharpe Ratio Z-Score])</f>
        <v>476</v>
      </c>
      <c r="AV359">
        <f>(Table2[[#This Row],[Rank 1Y]]+Table2[[#This Row],[Rank 6M]]+Table2[[#This Row],[Rank Sharpe]])/3</f>
        <v>353.33333333333331</v>
      </c>
    </row>
    <row r="360" spans="1:48" x14ac:dyDescent="0.3">
      <c r="A360" t="s">
        <v>1540</v>
      </c>
      <c r="B360" t="s">
        <v>1541</v>
      </c>
      <c r="C360" t="s">
        <v>3135</v>
      </c>
      <c r="D360" t="s">
        <v>271</v>
      </c>
      <c r="E360">
        <v>6530.2758844800001</v>
      </c>
      <c r="F360">
        <v>2391.9499999999998</v>
      </c>
      <c r="G360">
        <v>-21.1549555278947</v>
      </c>
      <c r="H360">
        <f>(Table2[[#This Row],[1Y Return vs Nifty]]-AVERAGE(Table2[1Y Return vs Nifty]))/_xlfn.STDEV.P(Table2[1Y Return vs Nifty])</f>
        <v>-0.80124410582074757</v>
      </c>
      <c r="I360">
        <v>-7.6377186342719003</v>
      </c>
      <c r="J360">
        <f>(Table2[[#This Row],[1M Return vs Nifty]]-AVERAGE(Table2[1M Return vs Nifty]))/_xlfn.STDEV.P(Table2[1M Return vs Nifty])</f>
        <v>-0.66275264020468161</v>
      </c>
      <c r="K360">
        <v>16.290946340708601</v>
      </c>
      <c r="L360">
        <f>(Table2[[#This Row],[6M Return vs Nifty]]-AVERAGE(Table2[6M Return vs Nifty]))/_xlfn.STDEV.P(Table2[6M Return vs Nifty])</f>
        <v>0.22311369720877705</v>
      </c>
      <c r="M360">
        <v>-4.3476875409496296</v>
      </c>
      <c r="N360">
        <f>(Table2[[#This Row],[1W Return vs Nifty]]-AVERAGE(Table2[1W Return vs Nifty]))/_xlfn.STDEV.P(Table2[1W Return vs Nifty])</f>
        <v>-1.4299522304592052</v>
      </c>
      <c r="O360">
        <v>2438.34</v>
      </c>
      <c r="P360">
        <v>2430.80176630598</v>
      </c>
      <c r="Q360">
        <v>2306.15353790057</v>
      </c>
      <c r="R360">
        <v>40.082666895286202</v>
      </c>
      <c r="S360" s="1">
        <f>(Table2[[#This Row],[Close Price]]-Table2[[#This Row],[20D EMA]])/Table2[[#This Row],[20D EMA]]</f>
        <v>-1.9025238481918158E-2</v>
      </c>
      <c r="T360" s="1">
        <f>(Table2[[#This Row],[Close Price]]-Table2[[#This Row],[50D EMA]])/Table2[[#This Row],[50D EMA]]</f>
        <v>-1.5983107649712665E-2</v>
      </c>
      <c r="U360" s="1">
        <f>(Table2[[#This Row],[Close Price]]-Table2[[#This Row],[200D EMA]])/Table2[[#This Row],[200D EMA]]</f>
        <v>3.7203274061941044E-2</v>
      </c>
      <c r="V360">
        <v>0.84000497840135302</v>
      </c>
      <c r="W360">
        <v>2323.4</v>
      </c>
      <c r="X360">
        <v>2457</v>
      </c>
      <c r="Y360">
        <v>2283.1999999999998</v>
      </c>
      <c r="Z360">
        <v>2457</v>
      </c>
      <c r="AA360">
        <v>2283.1999999999998</v>
      </c>
      <c r="AB360">
        <v>2661</v>
      </c>
      <c r="AC360" s="1">
        <f>(Table2[[#This Row],[Close Price]]/Table2[[#This Row],[Day Low]])-1</f>
        <v>2.9504174916071157E-2</v>
      </c>
      <c r="AD360" s="1">
        <f>(Table2[[#This Row],[Day High]]/Table2[[#This Row],[Close Price]])-1</f>
        <v>2.719538451890724E-2</v>
      </c>
      <c r="AE360" s="1">
        <f>(Table2[[#This Row],[Close Price]]/Table2[[#This Row],[Current Week Low]])-1</f>
        <v>4.7630518570427549E-2</v>
      </c>
      <c r="AF360" s="1">
        <f>(Table2[[#This Row],[Current Week High]]/Table2[[#This Row],[Close Price]])-1</f>
        <v>2.719538451890724E-2</v>
      </c>
      <c r="AG360" s="1">
        <f>(Table2[[#This Row],[Close Price]]/Table2[[#This Row],[Current Month Low]])-1</f>
        <v>4.7630518570427549E-2</v>
      </c>
      <c r="AH360" s="1">
        <f>(Table2[[#This Row],[Current Month High]]/Table2[[#This Row],[Close Price]])-1</f>
        <v>0.11248144819080674</v>
      </c>
      <c r="AI360">
        <v>16.808461715336801</v>
      </c>
      <c r="AJ360">
        <v>39.0668604651162</v>
      </c>
      <c r="AK360" t="str">
        <f>IF(AND(Table2[[#This Row],[20D EMA]]&gt;Table2[[#This Row],[50D EMA]],Table2[[#This Row],[50D EMA]]&gt;Table2[[#This Row],[200D EMA]]),"Uptrend","Downtrend/NoTrend")</f>
        <v>Uptrend</v>
      </c>
      <c r="AL360">
        <v>-0.04</v>
      </c>
      <c r="AM360" t="s">
        <v>3189</v>
      </c>
      <c r="AN360">
        <v>-2.2999999999999998</v>
      </c>
      <c r="AO360" t="s">
        <v>3189</v>
      </c>
      <c r="AP360">
        <v>0.10053797988209601</v>
      </c>
      <c r="AQ360">
        <f>(Table2[[#This Row],[Sharpe Ratio]]-AVERAGE(Table2[Sharpe Ratio]))/_xlfn.STDEV.P(Table2[Sharpe Ratio])</f>
        <v>0.4566280209925922</v>
      </c>
      <c r="AR3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-2.214207258283265</v>
      </c>
      <c r="AS360">
        <f>_xlfn.RANK.AVG(Table2[[#This Row],[1Y Return vs Nifty Z-Score]],Table2[1Y Return vs Nifty Z-Score])</f>
        <v>584</v>
      </c>
      <c r="AT360">
        <f>_xlfn.RANK.AVG(Table2[[#This Row],[6M Return vs Nifty Z-Score]],Table2[6M Return vs Nifty Z-Score])</f>
        <v>252</v>
      </c>
      <c r="AU360">
        <f>_xlfn.RANK.AVG(Table2[[#This Row],[Sharpe Ratio Z-Score]],Table2[Sharpe Ratio Z-Score])</f>
        <v>225</v>
      </c>
      <c r="AV360">
        <f>(Table2[[#This Row],[Rank 1Y]]+Table2[[#This Row],[Rank 6M]]+Table2[[#This Row],[Rank Sharpe]])/3</f>
        <v>353.66666666666669</v>
      </c>
    </row>
    <row r="361" spans="1:48" x14ac:dyDescent="0.3">
      <c r="A361" t="s">
        <v>356</v>
      </c>
      <c r="B361" t="s">
        <v>357</v>
      </c>
      <c r="C361" t="s">
        <v>3136</v>
      </c>
      <c r="D361" t="s">
        <v>358</v>
      </c>
      <c r="E361">
        <v>69326.411987600004</v>
      </c>
      <c r="F361">
        <v>224.18</v>
      </c>
      <c r="G361">
        <v>28.573482332196299</v>
      </c>
      <c r="H361">
        <f>(Table2[[#This Row],[1Y Return vs Nifty]]-AVERAGE(Table2[1Y Return vs Nifty]))/_xlfn.STDEV.P(Table2[1Y Return vs Nifty])</f>
        <v>3.4316341965815976E-2</v>
      </c>
      <c r="I361">
        <v>3.6139036961143098</v>
      </c>
      <c r="J361">
        <f>(Table2[[#This Row],[1M Return vs Nifty]]-AVERAGE(Table2[1M Return vs Nifty]))/_xlfn.STDEV.P(Table2[1M Return vs Nifty])</f>
        <v>0.56747292464269139</v>
      </c>
      <c r="K361">
        <v>-12.0063392158947</v>
      </c>
      <c r="L361">
        <f>(Table2[[#This Row],[6M Return vs Nifty]]-AVERAGE(Table2[6M Return vs Nifty]))/_xlfn.STDEV.P(Table2[6M Return vs Nifty])</f>
        <v>-0.70083430020178228</v>
      </c>
      <c r="M361">
        <v>-5.5912640864479002</v>
      </c>
      <c r="N361">
        <f>(Table2[[#This Row],[1W Return vs Nifty]]-AVERAGE(Table2[1W Return vs Nifty]))/_xlfn.STDEV.P(Table2[1W Return vs Nifty])</f>
        <v>-1.7741040083617012</v>
      </c>
      <c r="O361">
        <v>226.57</v>
      </c>
      <c r="P361">
        <v>227.241279254229</v>
      </c>
      <c r="Q361">
        <v>221.30741030680699</v>
      </c>
      <c r="R361">
        <v>62.803954280270602</v>
      </c>
      <c r="S361" s="1">
        <f>(Table2[[#This Row],[Close Price]]-Table2[[#This Row],[20D EMA]])/Table2[[#This Row],[20D EMA]]</f>
        <v>-1.0548616321666534E-2</v>
      </c>
      <c r="T361" s="1">
        <f>(Table2[[#This Row],[Close Price]]-Table2[[#This Row],[50D EMA]])/Table2[[#This Row],[50D EMA]]</f>
        <v>-1.3471492786326679E-2</v>
      </c>
      <c r="U361" s="1">
        <f>(Table2[[#This Row],[Close Price]]-Table2[[#This Row],[200D EMA]])/Table2[[#This Row],[200D EMA]]</f>
        <v>1.2980088146215435E-2</v>
      </c>
      <c r="V361">
        <v>1.9513275087403701</v>
      </c>
      <c r="W361">
        <v>214.25</v>
      </c>
      <c r="X361">
        <v>228.35</v>
      </c>
      <c r="Y361">
        <v>211</v>
      </c>
      <c r="Z361">
        <v>241.72</v>
      </c>
      <c r="AA361">
        <v>211</v>
      </c>
      <c r="AB361">
        <v>247.4</v>
      </c>
      <c r="AC361" s="1">
        <f>(Table2[[#This Row],[Close Price]]/Table2[[#This Row],[Day Low]])-1</f>
        <v>4.6347724620770192E-2</v>
      </c>
      <c r="AD361" s="1">
        <f>(Table2[[#This Row],[Day High]]/Table2[[#This Row],[Close Price]])-1</f>
        <v>1.8601124096707888E-2</v>
      </c>
      <c r="AE361" s="1">
        <f>(Table2[[#This Row],[Close Price]]/Table2[[#This Row],[Current Week Low]])-1</f>
        <v>6.2464454976303374E-2</v>
      </c>
      <c r="AF361" s="1">
        <f>(Table2[[#This Row],[Current Week High]]/Table2[[#This Row],[Close Price]])-1</f>
        <v>7.8240699437951644E-2</v>
      </c>
      <c r="AG361" s="1">
        <f>(Table2[[#This Row],[Close Price]]/Table2[[#This Row],[Current Month Low]])-1</f>
        <v>6.2464454976303374E-2</v>
      </c>
      <c r="AH361" s="1">
        <f>(Table2[[#This Row],[Current Month High]]/Table2[[#This Row],[Close Price]])-1</f>
        <v>0.10357748238023023</v>
      </c>
      <c r="AI361">
        <v>27.7321794986171</v>
      </c>
      <c r="AJ361">
        <v>59.388553146107299</v>
      </c>
      <c r="AK361" t="str">
        <f>IF(AND(Table2[[#This Row],[20D EMA]]&gt;Table2[[#This Row],[50D EMA]],Table2[[#This Row],[50D EMA]]&gt;Table2[[#This Row],[200D EMA]]),"Uptrend","Downtrend/NoTrend")</f>
        <v>Downtrend/NoTrend</v>
      </c>
      <c r="AL361">
        <v>-0.09</v>
      </c>
      <c r="AM361" t="s">
        <v>3189</v>
      </c>
      <c r="AN361">
        <v>5.48</v>
      </c>
      <c r="AO361" t="s">
        <v>3188</v>
      </c>
      <c r="AP361">
        <v>9.8928747500266007E-2</v>
      </c>
      <c r="AQ361">
        <f>(Table2[[#This Row],[Sharpe Ratio]]-AVERAGE(Table2[Sharpe Ratio]))/_xlfn.STDEV.P(Table2[Sharpe Ratio])</f>
        <v>0.43786508228651894</v>
      </c>
      <c r="AR3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1">
        <f>_xlfn.RANK.AVG(Table2[[#This Row],[1Y Return vs Nifty Z-Score]],Table2[1Y Return vs Nifty Z-Score])</f>
        <v>281</v>
      </c>
      <c r="AT361">
        <f>_xlfn.RANK.AVG(Table2[[#This Row],[6M Return vs Nifty Z-Score]],Table2[6M Return vs Nifty Z-Score])</f>
        <v>554</v>
      </c>
      <c r="AU361">
        <f>_xlfn.RANK.AVG(Table2[[#This Row],[Sharpe Ratio Z-Score]],Table2[Sharpe Ratio Z-Score])</f>
        <v>227</v>
      </c>
      <c r="AV361">
        <f>(Table2[[#This Row],[Rank 1Y]]+Table2[[#This Row],[Rank 6M]]+Table2[[#This Row],[Rank Sharpe]])/3</f>
        <v>354</v>
      </c>
    </row>
    <row r="362" spans="1:48" x14ac:dyDescent="0.3">
      <c r="A362" t="s">
        <v>1668</v>
      </c>
      <c r="B362" t="s">
        <v>1669</v>
      </c>
      <c r="C362" t="s">
        <v>3141</v>
      </c>
      <c r="D362" t="s">
        <v>190</v>
      </c>
      <c r="E362">
        <v>5291.9603000300003</v>
      </c>
      <c r="F362">
        <v>7901.65</v>
      </c>
      <c r="G362">
        <v>48.994656406720402</v>
      </c>
      <c r="H362">
        <f>(Table2[[#This Row],[1Y Return vs Nifty]]-AVERAGE(Table2[1Y Return vs Nifty]))/_xlfn.STDEV.P(Table2[1Y Return vs Nifty])</f>
        <v>0.37744245025104206</v>
      </c>
      <c r="I362">
        <v>-2.1819620905604298</v>
      </c>
      <c r="J362">
        <f>(Table2[[#This Row],[1M Return vs Nifty]]-AVERAGE(Table2[1M Return vs Nifty]))/_xlfn.STDEV.P(Table2[1M Return vs Nifty])</f>
        <v>-6.6233224730592025E-2</v>
      </c>
      <c r="K362">
        <v>-20.7023842854652</v>
      </c>
      <c r="L362">
        <f>(Table2[[#This Row],[6M Return vs Nifty]]-AVERAGE(Table2[6M Return vs Nifty]))/_xlfn.STDEV.P(Table2[6M Return vs Nifty])</f>
        <v>-0.98477296320003216</v>
      </c>
      <c r="M362">
        <v>1.4063364654372801</v>
      </c>
      <c r="N362">
        <f>(Table2[[#This Row],[1W Return vs Nifty]]-AVERAGE(Table2[1W Return vs Nifty]))/_xlfn.STDEV.P(Table2[1W Return vs Nifty])</f>
        <v>0.16243675360470472</v>
      </c>
      <c r="O362">
        <v>7761.9</v>
      </c>
      <c r="P362">
        <v>7618.5014879443097</v>
      </c>
      <c r="Q362">
        <v>6924.3712980321598</v>
      </c>
      <c r="R362">
        <v>50.154517632688297</v>
      </c>
      <c r="S362" s="1">
        <f>(Table2[[#This Row],[Close Price]]-Table2[[#This Row],[20D EMA]])/Table2[[#This Row],[20D EMA]]</f>
        <v>1.8004612272768266E-2</v>
      </c>
      <c r="T362" s="1">
        <f>(Table2[[#This Row],[Close Price]]-Table2[[#This Row],[50D EMA]])/Table2[[#This Row],[50D EMA]]</f>
        <v>3.7165906248591091E-2</v>
      </c>
      <c r="U362" s="1">
        <f>(Table2[[#This Row],[Close Price]]-Table2[[#This Row],[200D EMA]])/Table2[[#This Row],[200D EMA]]</f>
        <v>0.14113609162546975</v>
      </c>
      <c r="V362">
        <v>1.55712884636912</v>
      </c>
      <c r="W362">
        <v>7822.8</v>
      </c>
      <c r="X362">
        <v>8099</v>
      </c>
      <c r="Y362">
        <v>7500.05</v>
      </c>
      <c r="Z362">
        <v>8099</v>
      </c>
      <c r="AA362">
        <v>7500.05</v>
      </c>
      <c r="AB362">
        <v>8195</v>
      </c>
      <c r="AC362" s="1">
        <f>(Table2[[#This Row],[Close Price]]/Table2[[#This Row],[Day Low]])-1</f>
        <v>1.0079511172470079E-2</v>
      </c>
      <c r="AD362" s="1">
        <f>(Table2[[#This Row],[Day High]]/Table2[[#This Row],[Close Price]])-1</f>
        <v>2.497579619446566E-2</v>
      </c>
      <c r="AE362" s="1">
        <f>(Table2[[#This Row],[Close Price]]/Table2[[#This Row],[Current Week Low]])-1</f>
        <v>5.3546309691268723E-2</v>
      </c>
      <c r="AF362" s="1">
        <f>(Table2[[#This Row],[Current Week High]]/Table2[[#This Row],[Close Price]])-1</f>
        <v>2.497579619446566E-2</v>
      </c>
      <c r="AG362" s="1">
        <f>(Table2[[#This Row],[Close Price]]/Table2[[#This Row],[Current Month Low]])-1</f>
        <v>5.3546309691268723E-2</v>
      </c>
      <c r="AH362" s="1">
        <f>(Table2[[#This Row],[Current Month High]]/Table2[[#This Row],[Close Price]])-1</f>
        <v>3.7125157403833375E-2</v>
      </c>
      <c r="AI362">
        <v>14.9494093005891</v>
      </c>
      <c r="AJ362">
        <v>109.312459437623</v>
      </c>
      <c r="AK362" t="str">
        <f>IF(AND(Table2[[#This Row],[20D EMA]]&gt;Table2[[#This Row],[50D EMA]],Table2[[#This Row],[50D EMA]]&gt;Table2[[#This Row],[200D EMA]]),"Uptrend","Downtrend/NoTrend")</f>
        <v>Uptrend</v>
      </c>
      <c r="AL362">
        <v>0.14000000000000001</v>
      </c>
      <c r="AM362" t="s">
        <v>3188</v>
      </c>
      <c r="AN362">
        <v>3.43</v>
      </c>
      <c r="AO362" t="s">
        <v>3188</v>
      </c>
      <c r="AP362">
        <v>0.102494946485232</v>
      </c>
      <c r="AQ362">
        <f>(Table2[[#This Row],[Sharpe Ratio]]-AVERAGE(Table2[Sharpe Ratio]))/_xlfn.STDEV.P(Table2[Sharpe Ratio])</f>
        <v>0.4794453871101676</v>
      </c>
      <c r="AR3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-3.1681596964709791E-2</v>
      </c>
      <c r="AS362">
        <f>_xlfn.RANK.AVG(Table2[[#This Row],[1Y Return vs Nifty Z-Score]],Table2[1Y Return vs Nifty Z-Score])</f>
        <v>202</v>
      </c>
      <c r="AT362">
        <f>_xlfn.RANK.AVG(Table2[[#This Row],[6M Return vs Nifty Z-Score]],Table2[6M Return vs Nifty Z-Score])</f>
        <v>640</v>
      </c>
      <c r="AU362">
        <f>_xlfn.RANK.AVG(Table2[[#This Row],[Sharpe Ratio Z-Score]],Table2[Sharpe Ratio Z-Score])</f>
        <v>220</v>
      </c>
      <c r="AV362">
        <f>(Table2[[#This Row],[Rank 1Y]]+Table2[[#This Row],[Rank 6M]]+Table2[[#This Row],[Rank Sharpe]])/3</f>
        <v>354</v>
      </c>
    </row>
    <row r="363" spans="1:48" x14ac:dyDescent="0.3">
      <c r="A363" t="s">
        <v>61</v>
      </c>
      <c r="B363" t="s">
        <v>62</v>
      </c>
      <c r="C363" t="s">
        <v>3127</v>
      </c>
      <c r="D363" t="s">
        <v>63</v>
      </c>
      <c r="E363">
        <v>371432.74355715001</v>
      </c>
      <c r="F363">
        <v>288.5</v>
      </c>
      <c r="G363">
        <v>30.746728333644601</v>
      </c>
      <c r="H363">
        <f>(Table2[[#This Row],[1Y Return vs Nifty]]-AVERAGE(Table2[1Y Return vs Nifty]))/_xlfn.STDEV.P(Table2[1Y Return vs Nifty])</f>
        <v>7.0832236698512061E-2</v>
      </c>
      <c r="I363">
        <v>-5.0302652178009799</v>
      </c>
      <c r="J363">
        <f>(Table2[[#This Row],[1M Return vs Nifty]]-AVERAGE(Table2[1M Return vs Nifty]))/_xlfn.STDEV.P(Table2[1M Return vs Nifty])</f>
        <v>-0.37765989909584941</v>
      </c>
      <c r="K363">
        <v>-3.0618915099036501</v>
      </c>
      <c r="L363">
        <f>(Table2[[#This Row],[6M Return vs Nifty]]-AVERAGE(Table2[6M Return vs Nifty]))/_xlfn.STDEV.P(Table2[6M Return vs Nifty])</f>
        <v>-0.40878492573570691</v>
      </c>
      <c r="M363">
        <v>2.3143632253731998</v>
      </c>
      <c r="N363">
        <f>(Table2[[#This Row],[1W Return vs Nifty]]-AVERAGE(Table2[1W Return vs Nifty]))/_xlfn.STDEV.P(Table2[1W Return vs Nifty])</f>
        <v>0.41372729534596842</v>
      </c>
      <c r="O363">
        <v>296.23</v>
      </c>
      <c r="P363">
        <v>302.02738092203998</v>
      </c>
      <c r="Q363">
        <v>275.264739172818</v>
      </c>
      <c r="R363">
        <v>48.172977140186802</v>
      </c>
      <c r="S363" s="1">
        <f>(Table2[[#This Row],[Close Price]]-Table2[[#This Row],[20D EMA]])/Table2[[#This Row],[20D EMA]]</f>
        <v>-2.6094588664213679E-2</v>
      </c>
      <c r="T363" s="1">
        <f>(Table2[[#This Row],[Close Price]]-Table2[[#This Row],[50D EMA]])/Table2[[#This Row],[50D EMA]]</f>
        <v>-4.4788591288455734E-2</v>
      </c>
      <c r="U363" s="1">
        <f>(Table2[[#This Row],[Close Price]]-Table2[[#This Row],[200D EMA]])/Table2[[#This Row],[200D EMA]]</f>
        <v>4.8081933294306101E-2</v>
      </c>
      <c r="V363">
        <v>0.83573095077557402</v>
      </c>
      <c r="W363">
        <v>286.85000000000002</v>
      </c>
      <c r="X363">
        <v>291.89999999999998</v>
      </c>
      <c r="Y363">
        <v>280.55</v>
      </c>
      <c r="Z363">
        <v>296.3</v>
      </c>
      <c r="AA363">
        <v>280.55</v>
      </c>
      <c r="AB363">
        <v>299.7</v>
      </c>
      <c r="AC363" s="1">
        <f>(Table2[[#This Row],[Close Price]]/Table2[[#This Row],[Day Low]])-1</f>
        <v>5.7521352623322031E-3</v>
      </c>
      <c r="AD363" s="1">
        <f>(Table2[[#This Row],[Day High]]/Table2[[#This Row],[Close Price]])-1</f>
        <v>1.1785095320623773E-2</v>
      </c>
      <c r="AE363" s="1">
        <f>(Table2[[#This Row],[Close Price]]/Table2[[#This Row],[Current Week Low]])-1</f>
        <v>2.8337194795936549E-2</v>
      </c>
      <c r="AF363" s="1">
        <f>(Table2[[#This Row],[Current Week High]]/Table2[[#This Row],[Close Price]])-1</f>
        <v>2.7036395147313819E-2</v>
      </c>
      <c r="AG363" s="1">
        <f>(Table2[[#This Row],[Close Price]]/Table2[[#This Row],[Current Month Low]])-1</f>
        <v>2.8337194795936549E-2</v>
      </c>
      <c r="AH363" s="1">
        <f>(Table2[[#This Row],[Current Month High]]/Table2[[#This Row],[Close Price]])-1</f>
        <v>3.8821490467937592E-2</v>
      </c>
      <c r="AI363">
        <v>19.584055459272001</v>
      </c>
      <c r="AJ363">
        <v>60.3668704836019</v>
      </c>
      <c r="AK363" t="str">
        <f>IF(AND(Table2[[#This Row],[20D EMA]]&gt;Table2[[#This Row],[50D EMA]],Table2[[#This Row],[50D EMA]]&gt;Table2[[#This Row],[200D EMA]]),"Uptrend","Downtrend/NoTrend")</f>
        <v>Downtrend/NoTrend</v>
      </c>
      <c r="AL363">
        <v>-0.09</v>
      </c>
      <c r="AM363" t="s">
        <v>3189</v>
      </c>
      <c r="AN363">
        <v>0.79</v>
      </c>
      <c r="AO363" t="s">
        <v>3188</v>
      </c>
      <c r="AP363">
        <v>6.7102791262273004E-2</v>
      </c>
      <c r="AQ363">
        <f>(Table2[[#This Row],[Sharpe Ratio]]-AVERAGE(Table2[Sharpe Ratio]))/_xlfn.STDEV.P(Table2[Sharpe Ratio])</f>
        <v>6.6788491423636381E-2</v>
      </c>
      <c r="AR3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3">
        <f>_xlfn.RANK.AVG(Table2[[#This Row],[1Y Return vs Nifty Z-Score]],Table2[1Y Return vs Nifty Z-Score])</f>
        <v>273</v>
      </c>
      <c r="AT363">
        <f>_xlfn.RANK.AVG(Table2[[#This Row],[6M Return vs Nifty Z-Score]],Table2[6M Return vs Nifty Z-Score])</f>
        <v>459</v>
      </c>
      <c r="AU363">
        <f>_xlfn.RANK.AVG(Table2[[#This Row],[Sharpe Ratio Z-Score]],Table2[Sharpe Ratio Z-Score])</f>
        <v>331</v>
      </c>
      <c r="AV363">
        <f>(Table2[[#This Row],[Rank 1Y]]+Table2[[#This Row],[Rank 6M]]+Table2[[#This Row],[Rank Sharpe]])/3</f>
        <v>354.33333333333331</v>
      </c>
    </row>
    <row r="364" spans="1:48" x14ac:dyDescent="0.3">
      <c r="A364" t="s">
        <v>38</v>
      </c>
      <c r="B364" t="s">
        <v>39</v>
      </c>
      <c r="C364" t="s">
        <v>3131</v>
      </c>
      <c r="D364" t="s">
        <v>40</v>
      </c>
      <c r="E364">
        <v>629820.13258885499</v>
      </c>
      <c r="F364">
        <v>491.7</v>
      </c>
      <c r="G364">
        <v>-12.7062419456008</v>
      </c>
      <c r="H364">
        <f>(Table2[[#This Row],[1Y Return vs Nifty]]-AVERAGE(Table2[1Y Return vs Nifty]))/_xlfn.STDEV.P(Table2[1Y Return vs Nifty])</f>
        <v>-0.65928487267726354</v>
      </c>
      <c r="I364">
        <v>1.0025942651491799</v>
      </c>
      <c r="J364">
        <f>(Table2[[#This Row],[1M Return vs Nifty]]-AVERAGE(Table2[1M Return vs Nifty]))/_xlfn.STDEV.P(Table2[1M Return vs Nifty])</f>
        <v>0.28195857610073494</v>
      </c>
      <c r="K364">
        <v>4.99688171905074</v>
      </c>
      <c r="L364">
        <f>(Table2[[#This Row],[6M Return vs Nifty]]-AVERAGE(Table2[6M Return vs Nifty]))/_xlfn.STDEV.P(Table2[6M Return vs Nifty])</f>
        <v>-0.14565412573073247</v>
      </c>
      <c r="M364">
        <v>2.3680848870770301</v>
      </c>
      <c r="N364">
        <f>(Table2[[#This Row],[1W Return vs Nifty]]-AVERAGE(Table2[1W Return vs Nifty]))/_xlfn.STDEV.P(Table2[1W Return vs Nifty])</f>
        <v>0.4285944182859896</v>
      </c>
      <c r="O364">
        <v>509.77</v>
      </c>
      <c r="P364">
        <v>500.45853433889999</v>
      </c>
      <c r="Q364">
        <v>463.22804234183099</v>
      </c>
      <c r="R364">
        <v>30.467223985418801</v>
      </c>
      <c r="S364" s="1">
        <f>(Table2[[#This Row],[Close Price]]-Table2[[#This Row],[20D EMA]])/Table2[[#This Row],[20D EMA]]</f>
        <v>-3.5447358612707681E-2</v>
      </c>
      <c r="T364" s="1">
        <f>(Table2[[#This Row],[Close Price]]-Table2[[#This Row],[50D EMA]])/Table2[[#This Row],[50D EMA]]</f>
        <v>-1.7501019041407554E-2</v>
      </c>
      <c r="U364" s="1">
        <f>(Table2[[#This Row],[Close Price]]-Table2[[#This Row],[200D EMA]])/Table2[[#This Row],[200D EMA]]</f>
        <v>6.1464235874473729E-2</v>
      </c>
      <c r="V364">
        <v>0.96409103178683597</v>
      </c>
      <c r="W364">
        <v>490.55</v>
      </c>
      <c r="X364">
        <v>509.8</v>
      </c>
      <c r="Y364">
        <v>490.55</v>
      </c>
      <c r="Z364">
        <v>514.95000000000005</v>
      </c>
      <c r="AA364">
        <v>490.55</v>
      </c>
      <c r="AB364">
        <v>519.75</v>
      </c>
      <c r="AC364" s="1">
        <f>(Table2[[#This Row],[Close Price]]/Table2[[#This Row],[Day Low]])-1</f>
        <v>2.3443074100499839E-3</v>
      </c>
      <c r="AD364" s="1">
        <f>(Table2[[#This Row],[Day High]]/Table2[[#This Row],[Close Price]])-1</f>
        <v>3.6811063656701393E-2</v>
      </c>
      <c r="AE364" s="1">
        <f>(Table2[[#This Row],[Close Price]]/Table2[[#This Row],[Current Week Low]])-1</f>
        <v>2.3443074100499839E-3</v>
      </c>
      <c r="AF364" s="1">
        <f>(Table2[[#This Row],[Current Week High]]/Table2[[#This Row],[Close Price]])-1</f>
        <v>4.7284929835265554E-2</v>
      </c>
      <c r="AG364" s="1">
        <f>(Table2[[#This Row],[Close Price]]/Table2[[#This Row],[Current Month Low]])-1</f>
        <v>2.3443074100499839E-3</v>
      </c>
      <c r="AH364" s="1">
        <f>(Table2[[#This Row],[Current Month High]]/Table2[[#This Row],[Close Price]])-1</f>
        <v>5.7046979865771785E-2</v>
      </c>
      <c r="AI364">
        <v>7.4842383567215798</v>
      </c>
      <c r="AJ364">
        <v>23.1250782521597</v>
      </c>
      <c r="AK364" t="str">
        <f>IF(AND(Table2[[#This Row],[20D EMA]]&gt;Table2[[#This Row],[50D EMA]],Table2[[#This Row],[50D EMA]]&gt;Table2[[#This Row],[200D EMA]]),"Uptrend","Downtrend/NoTrend")</f>
        <v>Uptrend</v>
      </c>
      <c r="AL364">
        <v>0.03</v>
      </c>
      <c r="AM364" t="s">
        <v>3188</v>
      </c>
      <c r="AN364">
        <v>-4.41</v>
      </c>
      <c r="AO364" t="s">
        <v>3189</v>
      </c>
      <c r="AP364">
        <v>0.12304676524159</v>
      </c>
      <c r="AQ364">
        <f>(Table2[[#This Row],[Sharpe Ratio]]-AVERAGE(Table2[Sharpe Ratio]))/_xlfn.STDEV.P(Table2[Sharpe Ratio])</f>
        <v>0.71907051520096466</v>
      </c>
      <c r="AR3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0.62468451117969315</v>
      </c>
      <c r="AS364">
        <f>_xlfn.RANK.AVG(Table2[[#This Row],[1Y Return vs Nifty Z-Score]],Table2[1Y Return vs Nifty Z-Score])</f>
        <v>533</v>
      </c>
      <c r="AT364">
        <f>_xlfn.RANK.AVG(Table2[[#This Row],[6M Return vs Nifty Z-Score]],Table2[6M Return vs Nifty Z-Score])</f>
        <v>366</v>
      </c>
      <c r="AU364">
        <f>_xlfn.RANK.AVG(Table2[[#This Row],[Sharpe Ratio Z-Score]],Table2[Sharpe Ratio Z-Score])</f>
        <v>165</v>
      </c>
      <c r="AV364">
        <f>(Table2[[#This Row],[Rank 1Y]]+Table2[[#This Row],[Rank 6M]]+Table2[[#This Row],[Rank Sharpe]])/3</f>
        <v>354.66666666666669</v>
      </c>
    </row>
    <row r="365" spans="1:48" x14ac:dyDescent="0.3">
      <c r="A365" t="s">
        <v>1492</v>
      </c>
      <c r="B365" t="s">
        <v>1493</v>
      </c>
      <c r="C365" t="s">
        <v>3143</v>
      </c>
      <c r="D365" t="s">
        <v>406</v>
      </c>
      <c r="E365">
        <v>6868.5839857800001</v>
      </c>
      <c r="F365">
        <v>87.16</v>
      </c>
      <c r="G365">
        <v>3.4315692570170402</v>
      </c>
      <c r="H365">
        <f>(Table2[[#This Row],[1Y Return vs Nifty]]-AVERAGE(Table2[1Y Return vs Nifty]))/_xlfn.STDEV.P(Table2[1Y Return vs Nifty])</f>
        <v>-0.38812982870239715</v>
      </c>
      <c r="I365">
        <v>-2.2808892781964398</v>
      </c>
      <c r="J365">
        <f>(Table2[[#This Row],[1M Return vs Nifty]]-AVERAGE(Table2[1M Return vs Nifty]))/_xlfn.STDEV.P(Table2[1M Return vs Nifty])</f>
        <v>-7.7049687611647072E-2</v>
      </c>
      <c r="K365">
        <v>10.472980184477199</v>
      </c>
      <c r="L365">
        <f>(Table2[[#This Row],[6M Return vs Nifty]]-AVERAGE(Table2[6M Return vs Nifty]))/_xlfn.STDEV.P(Table2[6M Return vs Nifty])</f>
        <v>3.3148544250916213E-2</v>
      </c>
      <c r="M365">
        <v>-1.3715346762309999</v>
      </c>
      <c r="N365">
        <f>(Table2[[#This Row],[1W Return vs Nifty]]-AVERAGE(Table2[1W Return vs Nifty]))/_xlfn.STDEV.P(Table2[1W Return vs Nifty])</f>
        <v>-0.60632114525557446</v>
      </c>
      <c r="O365">
        <v>85.11</v>
      </c>
      <c r="P365">
        <v>84.807995931190504</v>
      </c>
      <c r="Q365">
        <v>78.273654248347</v>
      </c>
      <c r="R365">
        <v>46.8747913504913</v>
      </c>
      <c r="S365" s="1">
        <f>(Table2[[#This Row],[Close Price]]-Table2[[#This Row],[20D EMA]])/Table2[[#This Row],[20D EMA]]</f>
        <v>2.4086476324756165E-2</v>
      </c>
      <c r="T365" s="1">
        <f>(Table2[[#This Row],[Close Price]]-Table2[[#This Row],[50D EMA]])/Table2[[#This Row],[50D EMA]]</f>
        <v>2.7733282021164672E-2</v>
      </c>
      <c r="U365" s="1">
        <f>(Table2[[#This Row],[Close Price]]-Table2[[#This Row],[200D EMA]])/Table2[[#This Row],[200D EMA]]</f>
        <v>0.11352920515833283</v>
      </c>
      <c r="V365">
        <v>0.60447038386234397</v>
      </c>
      <c r="W365">
        <v>84.9</v>
      </c>
      <c r="X365">
        <v>88.25</v>
      </c>
      <c r="Y365">
        <v>78.81</v>
      </c>
      <c r="Z365">
        <v>88.25</v>
      </c>
      <c r="AA365">
        <v>78.81</v>
      </c>
      <c r="AB365">
        <v>91.61</v>
      </c>
      <c r="AC365" s="1">
        <f>(Table2[[#This Row],[Close Price]]/Table2[[#This Row],[Day Low]])-1</f>
        <v>2.6619552414605341E-2</v>
      </c>
      <c r="AD365" s="1">
        <f>(Table2[[#This Row],[Day High]]/Table2[[#This Row],[Close Price]])-1</f>
        <v>1.2505736576411186E-2</v>
      </c>
      <c r="AE365" s="1">
        <f>(Table2[[#This Row],[Close Price]]/Table2[[#This Row],[Current Week Low]])-1</f>
        <v>0.10595102144397917</v>
      </c>
      <c r="AF365" s="1">
        <f>(Table2[[#This Row],[Current Week High]]/Table2[[#This Row],[Close Price]])-1</f>
        <v>1.2505736576411186E-2</v>
      </c>
      <c r="AG365" s="1">
        <f>(Table2[[#This Row],[Close Price]]/Table2[[#This Row],[Current Month Low]])-1</f>
        <v>0.10595102144397917</v>
      </c>
      <c r="AH365" s="1">
        <f>(Table2[[#This Row],[Current Month High]]/Table2[[#This Row],[Close Price]])-1</f>
        <v>5.1055530059660459E-2</v>
      </c>
      <c r="AI365">
        <v>12.8384580082606</v>
      </c>
      <c r="AJ365">
        <v>48.6104006820119</v>
      </c>
      <c r="AK365" t="str">
        <f>IF(AND(Table2[[#This Row],[20D EMA]]&gt;Table2[[#This Row],[50D EMA]],Table2[[#This Row],[50D EMA]]&gt;Table2[[#This Row],[200D EMA]]),"Uptrend","Downtrend/NoTrend")</f>
        <v>Uptrend</v>
      </c>
      <c r="AL365">
        <v>-0.01</v>
      </c>
      <c r="AM365" t="s">
        <v>3189</v>
      </c>
      <c r="AN365">
        <v>5.64</v>
      </c>
      <c r="AO365" t="s">
        <v>3188</v>
      </c>
      <c r="AP365">
        <v>6.3561179703039997E-2</v>
      </c>
      <c r="AQ365">
        <f>(Table2[[#This Row],[Sharpe Ratio]]-AVERAGE(Table2[Sharpe Ratio]))/_xlfn.STDEV.P(Table2[Sharpe Ratio])</f>
        <v>2.5494865122727521E-2</v>
      </c>
      <c r="AR3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-1.0128572521959749</v>
      </c>
      <c r="AS365">
        <f>_xlfn.RANK.AVG(Table2[[#This Row],[1Y Return vs Nifty Z-Score]],Table2[1Y Return vs Nifty Z-Score])</f>
        <v>426</v>
      </c>
      <c r="AT365">
        <f>_xlfn.RANK.AVG(Table2[[#This Row],[6M Return vs Nifty Z-Score]],Table2[6M Return vs Nifty Z-Score])</f>
        <v>300</v>
      </c>
      <c r="AU365">
        <f>_xlfn.RANK.AVG(Table2[[#This Row],[Sharpe Ratio Z-Score]],Table2[Sharpe Ratio Z-Score])</f>
        <v>339</v>
      </c>
      <c r="AV365">
        <f>(Table2[[#This Row],[Rank 1Y]]+Table2[[#This Row],[Rank 6M]]+Table2[[#This Row],[Rank Sharpe]])/3</f>
        <v>355</v>
      </c>
    </row>
    <row r="366" spans="1:48" x14ac:dyDescent="0.3">
      <c r="A366" t="s">
        <v>616</v>
      </c>
      <c r="B366" t="s">
        <v>617</v>
      </c>
      <c r="C366" t="s">
        <v>3135</v>
      </c>
      <c r="D366" t="s">
        <v>190</v>
      </c>
      <c r="E366">
        <v>31938.20295264</v>
      </c>
      <c r="F366">
        <v>2320</v>
      </c>
      <c r="G366">
        <v>21.424168959944101</v>
      </c>
      <c r="H366">
        <f>(Table2[[#This Row],[1Y Return vs Nifty]]-AVERAGE(Table2[1Y Return vs Nifty]))/_xlfn.STDEV.P(Table2[1Y Return vs Nifty])</f>
        <v>-8.5809761723429925E-2</v>
      </c>
      <c r="I366">
        <v>-11.5333571311998</v>
      </c>
      <c r="J366">
        <f>(Table2[[#This Row],[1M Return vs Nifty]]-AVERAGE(Table2[1M Return vs Nifty]))/_xlfn.STDEV.P(Table2[1M Return vs Nifty])</f>
        <v>-1.0886924673335747</v>
      </c>
      <c r="K366">
        <v>11.543442730039599</v>
      </c>
      <c r="L366">
        <f>(Table2[[#This Row],[6M Return vs Nifty]]-AVERAGE(Table2[6M Return vs Nifty]))/_xlfn.STDEV.P(Table2[6M Return vs Nifty])</f>
        <v>6.8100720964014025E-2</v>
      </c>
      <c r="M366">
        <v>-2.7181352775306502</v>
      </c>
      <c r="N366">
        <f>(Table2[[#This Row],[1W Return vs Nifty]]-AVERAGE(Table2[1W Return vs Nifty]))/_xlfn.STDEV.P(Table2[1W Return vs Nifty])</f>
        <v>-0.97898416526787113</v>
      </c>
      <c r="O366">
        <v>2372.29</v>
      </c>
      <c r="P366">
        <v>2433.9369296998002</v>
      </c>
      <c r="Q366">
        <v>2225.1037325179</v>
      </c>
      <c r="R366">
        <v>22.5179457873088</v>
      </c>
      <c r="S366" s="1">
        <f>(Table2[[#This Row],[Close Price]]-Table2[[#This Row],[20D EMA]])/Table2[[#This Row],[20D EMA]]</f>
        <v>-2.2041993179585953E-2</v>
      </c>
      <c r="T366" s="1">
        <f>(Table2[[#This Row],[Close Price]]-Table2[[#This Row],[50D EMA]])/Table2[[#This Row],[50D EMA]]</f>
        <v>-4.6811783949493341E-2</v>
      </c>
      <c r="U366" s="1">
        <f>(Table2[[#This Row],[Close Price]]-Table2[[#This Row],[200D EMA]])/Table2[[#This Row],[200D EMA]]</f>
        <v>4.2648019548606204E-2</v>
      </c>
      <c r="V366">
        <v>1.6778623614850501</v>
      </c>
      <c r="W366">
        <v>2230.8000000000002</v>
      </c>
      <c r="X366">
        <v>2337.9499999999998</v>
      </c>
      <c r="Y366">
        <v>2158.25</v>
      </c>
      <c r="Z366">
        <v>2337.9499999999998</v>
      </c>
      <c r="AA366">
        <v>2158.25</v>
      </c>
      <c r="AB366">
        <v>2418.6999999999998</v>
      </c>
      <c r="AC366" s="1">
        <f>(Table2[[#This Row],[Close Price]]/Table2[[#This Row],[Day Low]])-1</f>
        <v>3.9985655370270656E-2</v>
      </c>
      <c r="AD366" s="1">
        <f>(Table2[[#This Row],[Day High]]/Table2[[#This Row],[Close Price]])-1</f>
        <v>7.7370689655171798E-3</v>
      </c>
      <c r="AE366" s="1">
        <f>(Table2[[#This Row],[Close Price]]/Table2[[#This Row],[Current Week Low]])-1</f>
        <v>7.4944978570601117E-2</v>
      </c>
      <c r="AF366" s="1">
        <f>(Table2[[#This Row],[Current Week High]]/Table2[[#This Row],[Close Price]])-1</f>
        <v>7.7370689655171798E-3</v>
      </c>
      <c r="AG366" s="1">
        <f>(Table2[[#This Row],[Close Price]]/Table2[[#This Row],[Current Month Low]])-1</f>
        <v>7.4944978570601117E-2</v>
      </c>
      <c r="AH366" s="1">
        <f>(Table2[[#This Row],[Current Month High]]/Table2[[#This Row],[Close Price]])-1</f>
        <v>4.2543103448275721E-2</v>
      </c>
      <c r="AI366">
        <v>31.952586206896498</v>
      </c>
      <c r="AJ366">
        <v>50.644459595467602</v>
      </c>
      <c r="AK366" t="str">
        <f>IF(AND(Table2[[#This Row],[20D EMA]]&gt;Table2[[#This Row],[50D EMA]],Table2[[#This Row],[50D EMA]]&gt;Table2[[#This Row],[200D EMA]]),"Uptrend","Downtrend/NoTrend")</f>
        <v>Downtrend/NoTrend</v>
      </c>
      <c r="AL366">
        <v>-0.14000000000000001</v>
      </c>
      <c r="AM366" t="s">
        <v>3189</v>
      </c>
      <c r="AN366">
        <v>-5.63</v>
      </c>
      <c r="AO366" t="s">
        <v>3189</v>
      </c>
      <c r="AP366">
        <v>2.1858411537384E-2</v>
      </c>
      <c r="AQ366">
        <f>(Table2[[#This Row],[Sharpe Ratio]]-AVERAGE(Table2[Sharpe Ratio]))/_xlfn.STDEV.P(Table2[Sharpe Ratio])</f>
        <v>-0.46074098981077527</v>
      </c>
      <c r="AR3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6">
        <f>_xlfn.RANK.AVG(Table2[[#This Row],[1Y Return vs Nifty Z-Score]],Table2[1Y Return vs Nifty Z-Score])</f>
        <v>326</v>
      </c>
      <c r="AT366">
        <f>_xlfn.RANK.AVG(Table2[[#This Row],[6M Return vs Nifty Z-Score]],Table2[6M Return vs Nifty Z-Score])</f>
        <v>291</v>
      </c>
      <c r="AU366">
        <f>_xlfn.RANK.AVG(Table2[[#This Row],[Sharpe Ratio Z-Score]],Table2[Sharpe Ratio Z-Score])</f>
        <v>449</v>
      </c>
      <c r="AV366">
        <f>(Table2[[#This Row],[Rank 1Y]]+Table2[[#This Row],[Rank 6M]]+Table2[[#This Row],[Rank Sharpe]])/3</f>
        <v>355.33333333333331</v>
      </c>
    </row>
    <row r="367" spans="1:48" x14ac:dyDescent="0.3">
      <c r="A367" t="s">
        <v>1420</v>
      </c>
      <c r="B367" t="s">
        <v>1421</v>
      </c>
      <c r="C367" t="s">
        <v>3127</v>
      </c>
      <c r="D367" t="s">
        <v>1405</v>
      </c>
      <c r="E367">
        <v>7778.4871986899998</v>
      </c>
      <c r="F367">
        <v>472.25</v>
      </c>
      <c r="G367">
        <v>55.651914176243103</v>
      </c>
      <c r="H367">
        <f>(Table2[[#This Row],[1Y Return vs Nifty]]-AVERAGE(Table2[1Y Return vs Nifty]))/_xlfn.STDEV.P(Table2[1Y Return vs Nifty])</f>
        <v>0.48930080579768032</v>
      </c>
      <c r="I367">
        <v>-3.3791062010114099</v>
      </c>
      <c r="J367">
        <f>(Table2[[#This Row],[1M Return vs Nifty]]-AVERAGE(Table2[1M Return vs Nifty]))/_xlfn.STDEV.P(Table2[1M Return vs Nifty])</f>
        <v>-0.19712610810670075</v>
      </c>
      <c r="K367">
        <v>5.8009080612800696</v>
      </c>
      <c r="L367">
        <f>(Table2[[#This Row],[6M Return vs Nifty]]-AVERAGE(Table2[6M Return vs Nifty]))/_xlfn.STDEV.P(Table2[6M Return vs Nifty])</f>
        <v>-0.11940148297168975</v>
      </c>
      <c r="M367">
        <v>-2.4967115657533898</v>
      </c>
      <c r="N367">
        <f>(Table2[[#This Row],[1W Return vs Nifty]]-AVERAGE(Table2[1W Return vs Nifty]))/_xlfn.STDEV.P(Table2[1W Return vs Nifty])</f>
        <v>-0.91770658299618135</v>
      </c>
      <c r="O367">
        <v>484.9</v>
      </c>
      <c r="P367">
        <v>499.99314345155398</v>
      </c>
      <c r="Q367">
        <v>466.74728426907097</v>
      </c>
      <c r="R367">
        <v>37.168307162553297</v>
      </c>
      <c r="S367" s="1">
        <f>(Table2[[#This Row],[Close Price]]-Table2[[#This Row],[20D EMA]])/Table2[[#This Row],[20D EMA]]</f>
        <v>-2.608785316560111E-2</v>
      </c>
      <c r="T367" s="1">
        <f>(Table2[[#This Row],[Close Price]]-Table2[[#This Row],[50D EMA]])/Table2[[#This Row],[50D EMA]]</f>
        <v>-5.5487047802370723E-2</v>
      </c>
      <c r="U367" s="1">
        <f>(Table2[[#This Row],[Close Price]]-Table2[[#This Row],[200D EMA]])/Table2[[#This Row],[200D EMA]]</f>
        <v>1.1789497049878526E-2</v>
      </c>
      <c r="V367">
        <v>0.62619515298853101</v>
      </c>
      <c r="W367">
        <v>469.4</v>
      </c>
      <c r="X367">
        <v>481.45</v>
      </c>
      <c r="Y367">
        <v>447.3</v>
      </c>
      <c r="Z367">
        <v>495</v>
      </c>
      <c r="AA367">
        <v>447.3</v>
      </c>
      <c r="AB367">
        <v>504.65</v>
      </c>
      <c r="AC367" s="1">
        <f>(Table2[[#This Row],[Close Price]]/Table2[[#This Row],[Day Low]])-1</f>
        <v>6.0715807413720402E-3</v>
      </c>
      <c r="AD367" s="1">
        <f>(Table2[[#This Row],[Day High]]/Table2[[#This Row],[Close Price]])-1</f>
        <v>1.9481206987824295E-2</v>
      </c>
      <c r="AE367" s="1">
        <f>(Table2[[#This Row],[Close Price]]/Table2[[#This Row],[Current Week Low]])-1</f>
        <v>5.5779119159400814E-2</v>
      </c>
      <c r="AF367" s="1">
        <f>(Table2[[#This Row],[Current Week High]]/Table2[[#This Row],[Close Price]])-1</f>
        <v>4.817363684489151E-2</v>
      </c>
      <c r="AG367" s="1">
        <f>(Table2[[#This Row],[Close Price]]/Table2[[#This Row],[Current Month Low]])-1</f>
        <v>5.5779119159400814E-2</v>
      </c>
      <c r="AH367" s="1">
        <f>(Table2[[#This Row],[Current Month High]]/Table2[[#This Row],[Close Price]])-1</f>
        <v>6.8607728957120084E-2</v>
      </c>
      <c r="AI367">
        <v>34.420328215987197</v>
      </c>
      <c r="AJ367">
        <v>97.649274553571402</v>
      </c>
      <c r="AK367" t="str">
        <f>IF(AND(Table2[[#This Row],[20D EMA]]&gt;Table2[[#This Row],[50D EMA]],Table2[[#This Row],[50D EMA]]&gt;Table2[[#This Row],[200D EMA]]),"Uptrend","Downtrend/NoTrend")</f>
        <v>Downtrend/NoTrend</v>
      </c>
      <c r="AL367">
        <v>-0.15</v>
      </c>
      <c r="AM367" t="s">
        <v>3189</v>
      </c>
      <c r="AN367">
        <v>-5.25</v>
      </c>
      <c r="AO367" t="s">
        <v>3189</v>
      </c>
      <c r="AQ367">
        <f>(Table2[[#This Row],[Sharpe Ratio]]-AVERAGE(Table2[Sharpe Ratio]))/_xlfn.STDEV.P(Table2[Sharpe Ratio])</f>
        <v>-0.71560041255099383</v>
      </c>
      <c r="AR3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7">
        <f>_xlfn.RANK.AVG(Table2[[#This Row],[1Y Return vs Nifty Z-Score]],Table2[1Y Return vs Nifty Z-Score])</f>
        <v>174</v>
      </c>
      <c r="AT367">
        <f>_xlfn.RANK.AVG(Table2[[#This Row],[6M Return vs Nifty Z-Score]],Table2[6M Return vs Nifty Z-Score])</f>
        <v>354</v>
      </c>
      <c r="AU367">
        <f>_xlfn.RANK.AVG(Table2[[#This Row],[Sharpe Ratio Z-Score]],Table2[Sharpe Ratio Z-Score])</f>
        <v>539.5</v>
      </c>
      <c r="AV367">
        <f>(Table2[[#This Row],[Rank 1Y]]+Table2[[#This Row],[Rank 6M]]+Table2[[#This Row],[Rank Sharpe]])/3</f>
        <v>355.83333333333331</v>
      </c>
    </row>
    <row r="368" spans="1:48" x14ac:dyDescent="0.3">
      <c r="A368" t="s">
        <v>215</v>
      </c>
      <c r="B368" t="s">
        <v>216</v>
      </c>
      <c r="C368" t="s">
        <v>3138</v>
      </c>
      <c r="D368" t="s">
        <v>217</v>
      </c>
      <c r="E368">
        <v>121274.35949615001</v>
      </c>
      <c r="F368">
        <v>1928.7</v>
      </c>
      <c r="G368">
        <v>11.270100629930999</v>
      </c>
      <c r="H368">
        <f>(Table2[[#This Row],[1Y Return vs Nifty]]-AVERAGE(Table2[1Y Return vs Nifty]))/_xlfn.STDEV.P(Table2[1Y Return vs Nifty])</f>
        <v>-0.25642316213933403</v>
      </c>
      <c r="I368">
        <v>3.4252263995913199</v>
      </c>
      <c r="J368">
        <f>(Table2[[#This Row],[1M Return vs Nifty]]-AVERAGE(Table2[1M Return vs Nifty]))/_xlfn.STDEV.P(Table2[1M Return vs Nifty])</f>
        <v>0.54684339879538157</v>
      </c>
      <c r="K368">
        <v>17.1695951828044</v>
      </c>
      <c r="L368">
        <f>(Table2[[#This Row],[6M Return vs Nifty]]-AVERAGE(Table2[6M Return vs Nifty]))/_xlfn.STDEV.P(Table2[6M Return vs Nifty])</f>
        <v>0.25180287435467746</v>
      </c>
      <c r="M368">
        <v>2.6154835451024101</v>
      </c>
      <c r="N368">
        <f>(Table2[[#This Row],[1W Return vs Nifty]]-AVERAGE(Table2[1W Return vs Nifty]))/_xlfn.STDEV.P(Table2[1W Return vs Nifty])</f>
        <v>0.4970603991846656</v>
      </c>
      <c r="O368">
        <v>1970.57</v>
      </c>
      <c r="P368">
        <v>1931.0533946108501</v>
      </c>
      <c r="Q368">
        <v>1723.7195825439601</v>
      </c>
      <c r="R368">
        <v>29.784463400271999</v>
      </c>
      <c r="S368" s="1">
        <f>(Table2[[#This Row],[Close Price]]-Table2[[#This Row],[20D EMA]])/Table2[[#This Row],[20D EMA]]</f>
        <v>-2.1247659306698006E-2</v>
      </c>
      <c r="T368" s="1">
        <f>(Table2[[#This Row],[Close Price]]-Table2[[#This Row],[50D EMA]])/Table2[[#This Row],[50D EMA]]</f>
        <v>-1.2187102735832464E-3</v>
      </c>
      <c r="U368" s="1">
        <f>(Table2[[#This Row],[Close Price]]-Table2[[#This Row],[200D EMA]])/Table2[[#This Row],[200D EMA]]</f>
        <v>0.11891749651849902</v>
      </c>
      <c r="V368">
        <v>1.1165951302241</v>
      </c>
      <c r="W368">
        <v>1920.3</v>
      </c>
      <c r="X368">
        <v>1971.8</v>
      </c>
      <c r="Y368">
        <v>1900.95</v>
      </c>
      <c r="Z368">
        <v>1971.8</v>
      </c>
      <c r="AA368">
        <v>1900.95</v>
      </c>
      <c r="AB368">
        <v>2065.4</v>
      </c>
      <c r="AC368" s="1">
        <f>(Table2[[#This Row],[Close Price]]/Table2[[#This Row],[Day Low]])-1</f>
        <v>4.3743165130449846E-3</v>
      </c>
      <c r="AD368" s="1">
        <f>(Table2[[#This Row],[Day High]]/Table2[[#This Row],[Close Price]])-1</f>
        <v>2.2346658370923311E-2</v>
      </c>
      <c r="AE368" s="1">
        <f>(Table2[[#This Row],[Close Price]]/Table2[[#This Row],[Current Week Low]])-1</f>
        <v>1.4597964175806943E-2</v>
      </c>
      <c r="AF368" s="1">
        <f>(Table2[[#This Row],[Current Week High]]/Table2[[#This Row],[Close Price]])-1</f>
        <v>2.2346658370923311E-2</v>
      </c>
      <c r="AG368" s="1">
        <f>(Table2[[#This Row],[Close Price]]/Table2[[#This Row],[Current Month Low]])-1</f>
        <v>1.4597964175806943E-2</v>
      </c>
      <c r="AH368" s="1">
        <f>(Table2[[#This Row],[Current Month High]]/Table2[[#This Row],[Close Price]])-1</f>
        <v>7.0876756364390614E-2</v>
      </c>
      <c r="AI368">
        <v>9.1927204853009705</v>
      </c>
      <c r="AJ368">
        <v>56.442389585107698</v>
      </c>
      <c r="AK368" t="str">
        <f>IF(AND(Table2[[#This Row],[20D EMA]]&gt;Table2[[#This Row],[50D EMA]],Table2[[#This Row],[50D EMA]]&gt;Table2[[#This Row],[200D EMA]]),"Uptrend","Downtrend/NoTrend")</f>
        <v>Uptrend</v>
      </c>
      <c r="AL368">
        <v>0.09</v>
      </c>
      <c r="AM368" t="s">
        <v>3188</v>
      </c>
      <c r="AN368">
        <v>-5.83</v>
      </c>
      <c r="AO368" t="s">
        <v>3189</v>
      </c>
      <c r="AP368">
        <v>2.2421265515005999E-2</v>
      </c>
      <c r="AQ368">
        <f>(Table2[[#This Row],[Sharpe Ratio]]-AVERAGE(Table2[Sharpe Ratio]))/_xlfn.STDEV.P(Table2[Sharpe Ratio])</f>
        <v>-0.4541783610681312</v>
      </c>
      <c r="AR3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0.58510514912725942</v>
      </c>
      <c r="AS368">
        <f>_xlfn.RANK.AVG(Table2[[#This Row],[1Y Return vs Nifty Z-Score]],Table2[1Y Return vs Nifty Z-Score])</f>
        <v>380</v>
      </c>
      <c r="AT368">
        <f>_xlfn.RANK.AVG(Table2[[#This Row],[6M Return vs Nifty Z-Score]],Table2[6M Return vs Nifty Z-Score])</f>
        <v>243</v>
      </c>
      <c r="AU368">
        <f>_xlfn.RANK.AVG(Table2[[#This Row],[Sharpe Ratio Z-Score]],Table2[Sharpe Ratio Z-Score])</f>
        <v>446</v>
      </c>
      <c r="AV368">
        <f>(Table2[[#This Row],[Rank 1Y]]+Table2[[#This Row],[Rank 6M]]+Table2[[#This Row],[Rank Sharpe]])/3</f>
        <v>356.33333333333331</v>
      </c>
    </row>
    <row r="369" spans="1:48" x14ac:dyDescent="0.3">
      <c r="A369" t="s">
        <v>863</v>
      </c>
      <c r="B369" t="s">
        <v>864</v>
      </c>
      <c r="C369" t="s">
        <v>3129</v>
      </c>
      <c r="D369" t="s">
        <v>865</v>
      </c>
      <c r="E369">
        <v>18491.484302875</v>
      </c>
      <c r="F369">
        <v>203.47</v>
      </c>
      <c r="G369">
        <v>26.698560522666298</v>
      </c>
      <c r="H369">
        <f>(Table2[[#This Row],[1Y Return vs Nifty]]-AVERAGE(Table2[1Y Return vs Nifty]))/_xlfn.STDEV.P(Table2[1Y Return vs Nifty])</f>
        <v>2.8130296932029051E-3</v>
      </c>
      <c r="I369">
        <v>-2.1097055886927198</v>
      </c>
      <c r="J369">
        <f>(Table2[[#This Row],[1M Return vs Nifty]]-AVERAGE(Table2[1M Return vs Nifty]))/_xlfn.STDEV.P(Table2[1M Return vs Nifty])</f>
        <v>-5.8332871055901327E-2</v>
      </c>
      <c r="K369">
        <v>27.195290661434498</v>
      </c>
      <c r="L369">
        <f>(Table2[[#This Row],[6M Return vs Nifty]]-AVERAGE(Table2[6M Return vs Nifty]))/_xlfn.STDEV.P(Table2[6M Return vs Nifty])</f>
        <v>0.5791565790624692</v>
      </c>
      <c r="M369">
        <v>2.8375414377774</v>
      </c>
      <c r="N369">
        <f>(Table2[[#This Row],[1W Return vs Nifty]]-AVERAGE(Table2[1W Return vs Nifty]))/_xlfn.STDEV.P(Table2[1W Return vs Nifty])</f>
        <v>0.55851348692423786</v>
      </c>
      <c r="O369">
        <v>209</v>
      </c>
      <c r="P369">
        <v>202.91595020734701</v>
      </c>
      <c r="Q369">
        <v>175.12018768064999</v>
      </c>
      <c r="R369">
        <v>43.774147539780898</v>
      </c>
      <c r="S369" s="1">
        <f>(Table2[[#This Row],[Close Price]]-Table2[[#This Row],[20D EMA]])/Table2[[#This Row],[20D EMA]]</f>
        <v>-2.6459330143540676E-2</v>
      </c>
      <c r="T369" s="1">
        <f>(Table2[[#This Row],[Close Price]]-Table2[[#This Row],[50D EMA]])/Table2[[#This Row],[50D EMA]]</f>
        <v>2.730439830318124E-3</v>
      </c>
      <c r="U369" s="1">
        <f>(Table2[[#This Row],[Close Price]]-Table2[[#This Row],[200D EMA]])/Table2[[#This Row],[200D EMA]]</f>
        <v>0.16188774518132004</v>
      </c>
      <c r="V369">
        <v>1.4514482097566399</v>
      </c>
      <c r="W369">
        <v>202.92</v>
      </c>
      <c r="X369">
        <v>209</v>
      </c>
      <c r="Y369">
        <v>197.2</v>
      </c>
      <c r="Z369">
        <v>212.39</v>
      </c>
      <c r="AA369">
        <v>197.2</v>
      </c>
      <c r="AB369">
        <v>212.39</v>
      </c>
      <c r="AC369" s="1">
        <f>(Table2[[#This Row],[Close Price]]/Table2[[#This Row],[Day Low]])-1</f>
        <v>2.7104277547802536E-3</v>
      </c>
      <c r="AD369" s="1">
        <f>(Table2[[#This Row],[Day High]]/Table2[[#This Row],[Close Price]])-1</f>
        <v>2.7178453826116833E-2</v>
      </c>
      <c r="AE369" s="1">
        <f>(Table2[[#This Row],[Close Price]]/Table2[[#This Row],[Current Week Low]])-1</f>
        <v>3.1795131845841818E-2</v>
      </c>
      <c r="AF369" s="1">
        <f>(Table2[[#This Row],[Current Week High]]/Table2[[#This Row],[Close Price]])-1</f>
        <v>4.3839386641765232E-2</v>
      </c>
      <c r="AG369" s="1">
        <f>(Table2[[#This Row],[Close Price]]/Table2[[#This Row],[Current Month Low]])-1</f>
        <v>3.1795131845841818E-2</v>
      </c>
      <c r="AH369" s="1">
        <f>(Table2[[#This Row],[Current Month High]]/Table2[[#This Row],[Close Price]])-1</f>
        <v>4.3839386641765232E-2</v>
      </c>
      <c r="AI369">
        <v>20.115987614881799</v>
      </c>
      <c r="AJ369">
        <v>67.672023073753607</v>
      </c>
      <c r="AK369" t="str">
        <f>IF(AND(Table2[[#This Row],[20D EMA]]&gt;Table2[[#This Row],[50D EMA]],Table2[[#This Row],[50D EMA]]&gt;Table2[[#This Row],[200D EMA]]),"Uptrend","Downtrend/NoTrend")</f>
        <v>Uptrend</v>
      </c>
      <c r="AL369">
        <v>0.2</v>
      </c>
      <c r="AM369" t="s">
        <v>3188</v>
      </c>
      <c r="AN369">
        <v>-12.05</v>
      </c>
      <c r="AO369" t="s">
        <v>3189</v>
      </c>
      <c r="AP369">
        <v>-3.0452026236934E-2</v>
      </c>
      <c r="AQ369">
        <f>(Table2[[#This Row],[Sharpe Ratio]]-AVERAGE(Table2[Sharpe Ratio]))/_xlfn.STDEV.P(Table2[Sharpe Ratio])</f>
        <v>-1.0706575865245707</v>
      </c>
      <c r="AR3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1.1492638099438124E-2</v>
      </c>
      <c r="AS369">
        <f>_xlfn.RANK.AVG(Table2[[#This Row],[1Y Return vs Nifty Z-Score]],Table2[1Y Return vs Nifty Z-Score])</f>
        <v>291</v>
      </c>
      <c r="AT369">
        <f>_xlfn.RANK.AVG(Table2[[#This Row],[6M Return vs Nifty Z-Score]],Table2[6M Return vs Nifty Z-Score])</f>
        <v>153</v>
      </c>
      <c r="AU369">
        <f>_xlfn.RANK.AVG(Table2[[#This Row],[Sharpe Ratio Z-Score]],Table2[Sharpe Ratio Z-Score])</f>
        <v>626</v>
      </c>
      <c r="AV369">
        <f>(Table2[[#This Row],[Rank 1Y]]+Table2[[#This Row],[Rank 6M]]+Table2[[#This Row],[Rank Sharpe]])/3</f>
        <v>356.66666666666669</v>
      </c>
    </row>
    <row r="370" spans="1:48" x14ac:dyDescent="0.3">
      <c r="A370" t="s">
        <v>671</v>
      </c>
      <c r="B370" t="s">
        <v>672</v>
      </c>
      <c r="C370" t="s">
        <v>3143</v>
      </c>
      <c r="D370" t="s">
        <v>276</v>
      </c>
      <c r="E370">
        <v>27480.46849548</v>
      </c>
      <c r="F370">
        <v>539.5</v>
      </c>
      <c r="G370">
        <v>-1.2096627375709501</v>
      </c>
      <c r="H370">
        <f>(Table2[[#This Row],[1Y Return vs Nifty]]-AVERAGE(Table2[1Y Return vs Nifty]))/_xlfn.STDEV.P(Table2[1Y Return vs Nifty])</f>
        <v>-0.4661139772209964</v>
      </c>
      <c r="I370">
        <v>1.94162487521613</v>
      </c>
      <c r="J370">
        <f>(Table2[[#This Row],[1M Return vs Nifty]]-AVERAGE(Table2[1M Return vs Nifty]))/_xlfn.STDEV.P(Table2[1M Return vs Nifty])</f>
        <v>0.38462994461608163</v>
      </c>
      <c r="K370">
        <v>29.635372567780198</v>
      </c>
      <c r="L370">
        <f>(Table2[[#This Row],[6M Return vs Nifty]]-AVERAGE(Table2[6M Return vs Nifty]))/_xlfn.STDEV.P(Table2[6M Return vs Nifty])</f>
        <v>0.65882884255135177</v>
      </c>
      <c r="M370">
        <v>1.2616692044604501</v>
      </c>
      <c r="N370">
        <f>(Table2[[#This Row],[1W Return vs Nifty]]-AVERAGE(Table2[1W Return vs Nifty]))/_xlfn.STDEV.P(Table2[1W Return vs Nifty])</f>
        <v>0.12240102339598499</v>
      </c>
      <c r="O370">
        <v>553.29</v>
      </c>
      <c r="P370">
        <v>540.50732327873595</v>
      </c>
      <c r="Q370">
        <v>476.043568776104</v>
      </c>
      <c r="R370">
        <v>42.618049500979197</v>
      </c>
      <c r="S370" s="1">
        <f>(Table2[[#This Row],[Close Price]]-Table2[[#This Row],[20D EMA]])/Table2[[#This Row],[20D EMA]]</f>
        <v>-2.4923638598203408E-2</v>
      </c>
      <c r="T370" s="1">
        <f>(Table2[[#This Row],[Close Price]]-Table2[[#This Row],[50D EMA]])/Table2[[#This Row],[50D EMA]]</f>
        <v>-1.8636625913327047E-3</v>
      </c>
      <c r="U370" s="1">
        <f>(Table2[[#This Row],[Close Price]]-Table2[[#This Row],[200D EMA]])/Table2[[#This Row],[200D EMA]]</f>
        <v>0.13329962924830785</v>
      </c>
      <c r="V370">
        <v>0.46687251246346501</v>
      </c>
      <c r="W370">
        <v>537.5</v>
      </c>
      <c r="X370">
        <v>552.9</v>
      </c>
      <c r="Y370">
        <v>518</v>
      </c>
      <c r="Z370">
        <v>554.29999999999995</v>
      </c>
      <c r="AA370">
        <v>518</v>
      </c>
      <c r="AB370">
        <v>577.25</v>
      </c>
      <c r="AC370" s="1">
        <f>(Table2[[#This Row],[Close Price]]/Table2[[#This Row],[Day Low]])-1</f>
        <v>3.7209302325580396E-3</v>
      </c>
      <c r="AD370" s="1">
        <f>(Table2[[#This Row],[Day High]]/Table2[[#This Row],[Close Price]])-1</f>
        <v>2.4837812789620051E-2</v>
      </c>
      <c r="AE370" s="1">
        <f>(Table2[[#This Row],[Close Price]]/Table2[[#This Row],[Current Week Low]])-1</f>
        <v>4.1505791505791478E-2</v>
      </c>
      <c r="AF370" s="1">
        <f>(Table2[[#This Row],[Current Week High]]/Table2[[#This Row],[Close Price]])-1</f>
        <v>2.7432808155699595E-2</v>
      </c>
      <c r="AG370" s="1">
        <f>(Table2[[#This Row],[Close Price]]/Table2[[#This Row],[Current Month Low]])-1</f>
        <v>4.1505791505791478E-2</v>
      </c>
      <c r="AH370" s="1">
        <f>(Table2[[#This Row],[Current Month High]]/Table2[[#This Row],[Close Price]])-1</f>
        <v>6.9972196478220505E-2</v>
      </c>
      <c r="AI370">
        <v>16.459684893419801</v>
      </c>
      <c r="AJ370">
        <v>60.517703064564103</v>
      </c>
      <c r="AK370" t="str">
        <f>IF(AND(Table2[[#This Row],[20D EMA]]&gt;Table2[[#This Row],[50D EMA]],Table2[[#This Row],[50D EMA]]&gt;Table2[[#This Row],[200D EMA]]),"Uptrend","Downtrend/NoTrend")</f>
        <v>Uptrend</v>
      </c>
      <c r="AL370">
        <v>0.03</v>
      </c>
      <c r="AM370" t="s">
        <v>3188</v>
      </c>
      <c r="AN370">
        <v>-3.47</v>
      </c>
      <c r="AO370" t="s">
        <v>3189</v>
      </c>
      <c r="AP370">
        <v>1.4205548681585E-2</v>
      </c>
      <c r="AQ370">
        <f>(Table2[[#This Row],[Sharpe Ratio]]-AVERAGE(Table2[Sharpe Ratio]))/_xlfn.STDEV.P(Table2[Sharpe Ratio])</f>
        <v>-0.54996999011590975</v>
      </c>
      <c r="AR3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0.14977584322651225</v>
      </c>
      <c r="AS370">
        <f>_xlfn.RANK.AVG(Table2[[#This Row],[1Y Return vs Nifty Z-Score]],Table2[1Y Return vs Nifty Z-Score])</f>
        <v>464</v>
      </c>
      <c r="AT370">
        <f>_xlfn.RANK.AVG(Table2[[#This Row],[6M Return vs Nifty Z-Score]],Table2[6M Return vs Nifty Z-Score])</f>
        <v>136</v>
      </c>
      <c r="AU370">
        <f>_xlfn.RANK.AVG(Table2[[#This Row],[Sharpe Ratio Z-Score]],Table2[Sharpe Ratio Z-Score])</f>
        <v>471</v>
      </c>
      <c r="AV370">
        <f>(Table2[[#This Row],[Rank 1Y]]+Table2[[#This Row],[Rank 6M]]+Table2[[#This Row],[Rank Sharpe]])/3</f>
        <v>357</v>
      </c>
    </row>
    <row r="371" spans="1:48" x14ac:dyDescent="0.3">
      <c r="A371" t="s">
        <v>326</v>
      </c>
      <c r="B371" t="s">
        <v>327</v>
      </c>
      <c r="C371" t="s">
        <v>3142</v>
      </c>
      <c r="D371" t="s">
        <v>135</v>
      </c>
      <c r="E371">
        <v>80567.106641439997</v>
      </c>
      <c r="F371">
        <v>2984.35</v>
      </c>
      <c r="G371">
        <v>54.984497724456297</v>
      </c>
      <c r="H371">
        <f>(Table2[[#This Row],[1Y Return vs Nifty]]-AVERAGE(Table2[1Y Return vs Nifty]))/_xlfn.STDEV.P(Table2[1Y Return vs Nifty])</f>
        <v>0.47808656273450434</v>
      </c>
      <c r="I371">
        <v>3.0450594582305501</v>
      </c>
      <c r="J371">
        <f>(Table2[[#This Row],[1M Return vs Nifty]]-AVERAGE(Table2[1M Return vs Nifty]))/_xlfn.STDEV.P(Table2[1M Return vs Nifty])</f>
        <v>0.50527685163988378</v>
      </c>
      <c r="K371">
        <v>1.6668247300074698E-2</v>
      </c>
      <c r="L371">
        <f>(Table2[[#This Row],[6M Return vs Nifty]]-AVERAGE(Table2[6M Return vs Nifty]))/_xlfn.STDEV.P(Table2[6M Return vs Nifty])</f>
        <v>-0.30826542124516548</v>
      </c>
      <c r="M371">
        <v>-5.58218525299801</v>
      </c>
      <c r="N371">
        <f>(Table2[[#This Row],[1W Return vs Nifty]]-AVERAGE(Table2[1W Return vs Nifty]))/_xlfn.STDEV.P(Table2[1W Return vs Nifty])</f>
        <v>-1.7715914998358924</v>
      </c>
      <c r="O371">
        <v>3022.89</v>
      </c>
      <c r="P371">
        <v>3000.4141895657899</v>
      </c>
      <c r="Q371">
        <v>2684.1540232961902</v>
      </c>
      <c r="R371">
        <v>35.3039354824406</v>
      </c>
      <c r="S371" s="1">
        <f>(Table2[[#This Row],[Close Price]]-Table2[[#This Row],[20D EMA]])/Table2[[#This Row],[20D EMA]]</f>
        <v>-1.274938882989456E-2</v>
      </c>
      <c r="T371" s="1">
        <f>(Table2[[#This Row],[Close Price]]-Table2[[#This Row],[50D EMA]])/Table2[[#This Row],[50D EMA]]</f>
        <v>-5.353990666240236E-3</v>
      </c>
      <c r="U371" s="1">
        <f>(Table2[[#This Row],[Close Price]]-Table2[[#This Row],[200D EMA]])/Table2[[#This Row],[200D EMA]]</f>
        <v>0.11184007106088628</v>
      </c>
      <c r="V371">
        <v>1.2908832757074</v>
      </c>
      <c r="W371">
        <v>2915.5</v>
      </c>
      <c r="X371">
        <v>3011.55</v>
      </c>
      <c r="Y371">
        <v>2833.4</v>
      </c>
      <c r="Z371">
        <v>3011.55</v>
      </c>
      <c r="AA371">
        <v>2833.4</v>
      </c>
      <c r="AB371">
        <v>3279.95</v>
      </c>
      <c r="AC371" s="1">
        <f>(Table2[[#This Row],[Close Price]]/Table2[[#This Row],[Day Low]])-1</f>
        <v>2.3615160349854225E-2</v>
      </c>
      <c r="AD371" s="1">
        <f>(Table2[[#This Row],[Day High]]/Table2[[#This Row],[Close Price]])-1</f>
        <v>9.114212475078487E-3</v>
      </c>
      <c r="AE371" s="1">
        <f>(Table2[[#This Row],[Close Price]]/Table2[[#This Row],[Current Week Low]])-1</f>
        <v>5.3275217053716295E-2</v>
      </c>
      <c r="AF371" s="1">
        <f>(Table2[[#This Row],[Current Week High]]/Table2[[#This Row],[Close Price]])-1</f>
        <v>9.114212475078487E-3</v>
      </c>
      <c r="AG371" s="1">
        <f>(Table2[[#This Row],[Close Price]]/Table2[[#This Row],[Current Month Low]])-1</f>
        <v>5.3275217053716295E-2</v>
      </c>
      <c r="AH371" s="1">
        <f>(Table2[[#This Row],[Current Month High]]/Table2[[#This Row],[Close Price]])-1</f>
        <v>9.9050044398277581E-2</v>
      </c>
      <c r="AI371">
        <v>14.0181279005478</v>
      </c>
      <c r="AJ371">
        <v>92.687887396694194</v>
      </c>
      <c r="AK371" t="str">
        <f>IF(AND(Table2[[#This Row],[20D EMA]]&gt;Table2[[#This Row],[50D EMA]],Table2[[#This Row],[50D EMA]]&gt;Table2[[#This Row],[200D EMA]]),"Uptrend","Downtrend/NoTrend")</f>
        <v>Uptrend</v>
      </c>
      <c r="AL371">
        <v>-0.05</v>
      </c>
      <c r="AM371" t="s">
        <v>3189</v>
      </c>
      <c r="AN371">
        <v>-0.12</v>
      </c>
      <c r="AO371" t="s">
        <v>3189</v>
      </c>
      <c r="AP371">
        <v>8.9610592766379994E-3</v>
      </c>
      <c r="AQ371">
        <f>(Table2[[#This Row],[Sharpe Ratio]]-AVERAGE(Table2[Sharpe Ratio]))/_xlfn.STDEV.P(Table2[Sharpe Ratio])</f>
        <v>-0.61111841986461379</v>
      </c>
      <c r="AR3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-1.7076119265712835</v>
      </c>
      <c r="AS371">
        <f>_xlfn.RANK.AVG(Table2[[#This Row],[1Y Return vs Nifty Z-Score]],Table2[1Y Return vs Nifty Z-Score])</f>
        <v>176</v>
      </c>
      <c r="AT371">
        <f>_xlfn.RANK.AVG(Table2[[#This Row],[6M Return vs Nifty Z-Score]],Table2[6M Return vs Nifty Z-Score])</f>
        <v>420</v>
      </c>
      <c r="AU371">
        <f>_xlfn.RANK.AVG(Table2[[#This Row],[Sharpe Ratio Z-Score]],Table2[Sharpe Ratio Z-Score])</f>
        <v>485</v>
      </c>
      <c r="AV371">
        <f>(Table2[[#This Row],[Rank 1Y]]+Table2[[#This Row],[Rank 6M]]+Table2[[#This Row],[Rank Sharpe]])/3</f>
        <v>360.33333333333331</v>
      </c>
    </row>
    <row r="372" spans="1:48" x14ac:dyDescent="0.3">
      <c r="A372" t="s">
        <v>605</v>
      </c>
      <c r="B372" t="s">
        <v>606</v>
      </c>
      <c r="C372" t="s">
        <v>607</v>
      </c>
      <c r="D372" t="s">
        <v>607</v>
      </c>
      <c r="E372">
        <v>32210.842290000001</v>
      </c>
      <c r="F372">
        <v>944.35</v>
      </c>
      <c r="G372">
        <v>2.6382333065497399</v>
      </c>
      <c r="H372">
        <f>(Table2[[#This Row],[1Y Return vs Nifty]]-AVERAGE(Table2[1Y Return vs Nifty]))/_xlfn.STDEV.P(Table2[1Y Return vs Nifty])</f>
        <v>-0.40145983001638624</v>
      </c>
      <c r="I372">
        <v>8.1617061619329192</v>
      </c>
      <c r="J372">
        <f>(Table2[[#This Row],[1M Return vs Nifty]]-AVERAGE(Table2[1M Return vs Nifty]))/_xlfn.STDEV.P(Table2[1M Return vs Nifty])</f>
        <v>1.0647188055514876</v>
      </c>
      <c r="K372">
        <v>5.39117523379171</v>
      </c>
      <c r="L372">
        <f>(Table2[[#This Row],[6M Return vs Nifty]]-AVERAGE(Table2[6M Return vs Nifty]))/_xlfn.STDEV.P(Table2[6M Return vs Nifty])</f>
        <v>-0.13277986248706677</v>
      </c>
      <c r="M372">
        <v>1.66171831312416</v>
      </c>
      <c r="N372">
        <f>(Table2[[#This Row],[1W Return vs Nifty]]-AVERAGE(Table2[1W Return vs Nifty]))/_xlfn.STDEV.P(Table2[1W Return vs Nifty])</f>
        <v>0.23311203068646147</v>
      </c>
      <c r="O372">
        <v>928.48</v>
      </c>
      <c r="P372">
        <v>900.23154435034496</v>
      </c>
      <c r="Q372">
        <v>838.13300347951304</v>
      </c>
      <c r="R372">
        <v>51.883804146294203</v>
      </c>
      <c r="S372" s="1">
        <f>(Table2[[#This Row],[Close Price]]-Table2[[#This Row],[20D EMA]])/Table2[[#This Row],[20D EMA]]</f>
        <v>1.7092452179906948E-2</v>
      </c>
      <c r="T372" s="1">
        <f>(Table2[[#This Row],[Close Price]]-Table2[[#This Row],[50D EMA]])/Table2[[#This Row],[50D EMA]]</f>
        <v>4.9007897941960352E-2</v>
      </c>
      <c r="U372" s="1">
        <f>(Table2[[#This Row],[Close Price]]-Table2[[#This Row],[200D EMA]])/Table2[[#This Row],[200D EMA]]</f>
        <v>0.12673047843185584</v>
      </c>
      <c r="V372">
        <v>0.96760148255565304</v>
      </c>
      <c r="W372">
        <v>936</v>
      </c>
      <c r="X372">
        <v>955</v>
      </c>
      <c r="Y372">
        <v>900</v>
      </c>
      <c r="Z372">
        <v>955</v>
      </c>
      <c r="AA372">
        <v>900</v>
      </c>
      <c r="AB372">
        <v>968.65</v>
      </c>
      <c r="AC372" s="1">
        <f>(Table2[[#This Row],[Close Price]]/Table2[[#This Row],[Day Low]])-1</f>
        <v>8.9209401709402503E-3</v>
      </c>
      <c r="AD372" s="1">
        <f>(Table2[[#This Row],[Day High]]/Table2[[#This Row],[Close Price]])-1</f>
        <v>1.1277598348070184E-2</v>
      </c>
      <c r="AE372" s="1">
        <f>(Table2[[#This Row],[Close Price]]/Table2[[#This Row],[Current Week Low]])-1</f>
        <v>4.9277777777777754E-2</v>
      </c>
      <c r="AF372" s="1">
        <f>(Table2[[#This Row],[Current Week High]]/Table2[[#This Row],[Close Price]])-1</f>
        <v>1.1277598348070184E-2</v>
      </c>
      <c r="AG372" s="1">
        <f>(Table2[[#This Row],[Close Price]]/Table2[[#This Row],[Current Month Low]])-1</f>
        <v>4.9277777777777754E-2</v>
      </c>
      <c r="AH372" s="1">
        <f>(Table2[[#This Row],[Current Month High]]/Table2[[#This Row],[Close Price]])-1</f>
        <v>2.5731984963202059E-2</v>
      </c>
      <c r="AI372">
        <v>11.5052681738762</v>
      </c>
      <c r="AJ372">
        <v>33.007042253521099</v>
      </c>
      <c r="AK372" t="str">
        <f>IF(AND(Table2[[#This Row],[20D EMA]]&gt;Table2[[#This Row],[50D EMA]],Table2[[#This Row],[50D EMA]]&gt;Table2[[#This Row],[200D EMA]]),"Uptrend","Downtrend/NoTrend")</f>
        <v>Uptrend</v>
      </c>
      <c r="AL372">
        <v>0.02</v>
      </c>
      <c r="AM372" t="s">
        <v>3188</v>
      </c>
      <c r="AN372">
        <v>-1.73</v>
      </c>
      <c r="AO372" t="s">
        <v>3189</v>
      </c>
      <c r="AP372">
        <v>7.7877644342369004E-2</v>
      </c>
      <c r="AQ372">
        <f>(Table2[[#This Row],[Sharpe Ratio]]-AVERAGE(Table2[Sharpe Ratio]))/_xlfn.STDEV.P(Table2[Sharpe Ratio])</f>
        <v>0.19241851862883286</v>
      </c>
      <c r="AR3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0.95600966236332896</v>
      </c>
      <c r="AS372">
        <f>_xlfn.RANK.AVG(Table2[[#This Row],[1Y Return vs Nifty Z-Score]],Table2[1Y Return vs Nifty Z-Score])</f>
        <v>434</v>
      </c>
      <c r="AT372">
        <f>_xlfn.RANK.AVG(Table2[[#This Row],[6M Return vs Nifty Z-Score]],Table2[6M Return vs Nifty Z-Score])</f>
        <v>357</v>
      </c>
      <c r="AU372">
        <f>_xlfn.RANK.AVG(Table2[[#This Row],[Sharpe Ratio Z-Score]],Table2[Sharpe Ratio Z-Score])</f>
        <v>290</v>
      </c>
      <c r="AV372">
        <f>(Table2[[#This Row],[Rank 1Y]]+Table2[[#This Row],[Rank 6M]]+Table2[[#This Row],[Rank Sharpe]])/3</f>
        <v>360.33333333333331</v>
      </c>
    </row>
    <row r="373" spans="1:48" x14ac:dyDescent="0.3">
      <c r="A373" t="s">
        <v>1149</v>
      </c>
      <c r="B373" t="s">
        <v>1150</v>
      </c>
      <c r="C373" t="s">
        <v>3140</v>
      </c>
      <c r="D373" t="s">
        <v>1151</v>
      </c>
      <c r="E373">
        <v>11083.75993685</v>
      </c>
      <c r="F373">
        <v>749.8</v>
      </c>
      <c r="G373">
        <v>49.541050623002398</v>
      </c>
      <c r="H373">
        <f>(Table2[[#This Row],[1Y Return vs Nifty]]-AVERAGE(Table2[1Y Return vs Nifty]))/_xlfn.STDEV.P(Table2[1Y Return vs Nifty])</f>
        <v>0.38662322116745501</v>
      </c>
      <c r="I373">
        <v>-5.02976532074275</v>
      </c>
      <c r="J373">
        <f>(Table2[[#This Row],[1M Return vs Nifty]]-AVERAGE(Table2[1M Return vs Nifty]))/_xlfn.STDEV.P(Table2[1M Return vs Nifty])</f>
        <v>-0.37760524154311892</v>
      </c>
      <c r="K373">
        <v>20.410163024885801</v>
      </c>
      <c r="L373">
        <f>(Table2[[#This Row],[6M Return vs Nifty]]-AVERAGE(Table2[6M Return vs Nifty]))/_xlfn.STDEV.P(Table2[6M Return vs Nifty])</f>
        <v>0.3576121811228129</v>
      </c>
      <c r="M373">
        <v>0.68169625952484403</v>
      </c>
      <c r="N373">
        <f>(Table2[[#This Row],[1W Return vs Nifty]]-AVERAGE(Table2[1W Return vs Nifty]))/_xlfn.STDEV.P(Table2[1W Return vs Nifty])</f>
        <v>-3.8102743627830102E-2</v>
      </c>
      <c r="O373">
        <v>779.33</v>
      </c>
      <c r="P373">
        <v>757.46735124401698</v>
      </c>
      <c r="Q373">
        <v>638.967233569825</v>
      </c>
      <c r="R373">
        <v>24.881449150346</v>
      </c>
      <c r="S373" s="1">
        <f>(Table2[[#This Row],[Close Price]]-Table2[[#This Row],[20D EMA]])/Table2[[#This Row],[20D EMA]]</f>
        <v>-3.7891522204971044E-2</v>
      </c>
      <c r="T373" s="1">
        <f>(Table2[[#This Row],[Close Price]]-Table2[[#This Row],[50D EMA]])/Table2[[#This Row],[50D EMA]]</f>
        <v>-1.012235211382332E-2</v>
      </c>
      <c r="U373" s="1">
        <f>(Table2[[#This Row],[Close Price]]-Table2[[#This Row],[200D EMA]])/Table2[[#This Row],[200D EMA]]</f>
        <v>0.17345610323547739</v>
      </c>
      <c r="V373">
        <v>0.485369791292737</v>
      </c>
      <c r="W373">
        <v>745.1</v>
      </c>
      <c r="X373">
        <v>768</v>
      </c>
      <c r="Y373">
        <v>706.35</v>
      </c>
      <c r="Z373">
        <v>772.4</v>
      </c>
      <c r="AA373">
        <v>706.35</v>
      </c>
      <c r="AB373">
        <v>783.45</v>
      </c>
      <c r="AC373" s="1">
        <f>(Table2[[#This Row],[Close Price]]/Table2[[#This Row],[Day Low]])-1</f>
        <v>6.3078781371626036E-3</v>
      </c>
      <c r="AD373" s="1">
        <f>(Table2[[#This Row],[Day High]]/Table2[[#This Row],[Close Price]])-1</f>
        <v>2.427313950386778E-2</v>
      </c>
      <c r="AE373" s="1">
        <f>(Table2[[#This Row],[Close Price]]/Table2[[#This Row],[Current Week Low]])-1</f>
        <v>6.1513414029871871E-2</v>
      </c>
      <c r="AF373" s="1">
        <f>(Table2[[#This Row],[Current Week High]]/Table2[[#This Row],[Close Price]])-1</f>
        <v>3.0141371032275321E-2</v>
      </c>
      <c r="AG373" s="1">
        <f>(Table2[[#This Row],[Close Price]]/Table2[[#This Row],[Current Month Low]])-1</f>
        <v>6.1513414029871871E-2</v>
      </c>
      <c r="AH373" s="1">
        <f>(Table2[[#This Row],[Current Month High]]/Table2[[#This Row],[Close Price]])-1</f>
        <v>4.4878634302480735E-2</v>
      </c>
      <c r="AI373">
        <v>16.697786076286999</v>
      </c>
      <c r="AJ373">
        <v>87.286124640939093</v>
      </c>
      <c r="AK373" t="str">
        <f>IF(AND(Table2[[#This Row],[20D EMA]]&gt;Table2[[#This Row],[50D EMA]],Table2[[#This Row],[50D EMA]]&gt;Table2[[#This Row],[200D EMA]]),"Uptrend","Downtrend/NoTrend")</f>
        <v>Uptrend</v>
      </c>
      <c r="AL373">
        <v>0.14000000000000001</v>
      </c>
      <c r="AM373" t="s">
        <v>3188</v>
      </c>
      <c r="AN373">
        <v>-13.25</v>
      </c>
      <c r="AO373" t="s">
        <v>3189</v>
      </c>
      <c r="AP373">
        <v>-5.6656540572291997E-2</v>
      </c>
      <c r="AQ373">
        <f>(Table2[[#This Row],[Sharpe Ratio]]-AVERAGE(Table2[Sharpe Ratio]))/_xlfn.STDEV.P(Table2[Sharpe Ratio])</f>
        <v>-1.3761906480315822</v>
      </c>
      <c r="AR3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-1.0476632309122633</v>
      </c>
      <c r="AS373">
        <f>_xlfn.RANK.AVG(Table2[[#This Row],[1Y Return vs Nifty Z-Score]],Table2[1Y Return vs Nifty Z-Score])</f>
        <v>196</v>
      </c>
      <c r="AT373">
        <f>_xlfn.RANK.AVG(Table2[[#This Row],[6M Return vs Nifty Z-Score]],Table2[6M Return vs Nifty Z-Score])</f>
        <v>216</v>
      </c>
      <c r="AU373">
        <f>_xlfn.RANK.AVG(Table2[[#This Row],[Sharpe Ratio Z-Score]],Table2[Sharpe Ratio Z-Score])</f>
        <v>669</v>
      </c>
      <c r="AV373">
        <f>(Table2[[#This Row],[Rank 1Y]]+Table2[[#This Row],[Rank 6M]]+Table2[[#This Row],[Rank Sharpe]])/3</f>
        <v>360.33333333333331</v>
      </c>
    </row>
    <row r="374" spans="1:48" x14ac:dyDescent="0.3">
      <c r="A374" t="s">
        <v>1187</v>
      </c>
      <c r="B374" t="s">
        <v>1188</v>
      </c>
      <c r="C374" t="s">
        <v>3140</v>
      </c>
      <c r="D374" t="s">
        <v>95</v>
      </c>
      <c r="E374">
        <v>10359.63383139</v>
      </c>
      <c r="F374">
        <v>213.6</v>
      </c>
      <c r="G374">
        <v>37.549917848689802</v>
      </c>
      <c r="H374">
        <f>(Table2[[#This Row],[1Y Return vs Nifty]]-AVERAGE(Table2[1Y Return vs Nifty]))/_xlfn.STDEV.P(Table2[1Y Return vs Nifty])</f>
        <v>0.18514260561782281</v>
      </c>
      <c r="I374">
        <v>-5.3190585779030801</v>
      </c>
      <c r="J374">
        <f>(Table2[[#This Row],[1M Return vs Nifty]]-AVERAGE(Table2[1M Return vs Nifty]))/_xlfn.STDEV.P(Table2[1M Return vs Nifty])</f>
        <v>-0.40923587668588129</v>
      </c>
      <c r="K374">
        <v>-11.419115483955499</v>
      </c>
      <c r="L374">
        <f>(Table2[[#This Row],[6M Return vs Nifty]]-AVERAGE(Table2[6M Return vs Nifty]))/_xlfn.STDEV.P(Table2[6M Return vs Nifty])</f>
        <v>-0.68166058157524168</v>
      </c>
      <c r="M374">
        <v>1.64408853933804</v>
      </c>
      <c r="N374">
        <f>(Table2[[#This Row],[1W Return vs Nifty]]-AVERAGE(Table2[1W Return vs Nifty]))/_xlfn.STDEV.P(Table2[1W Return vs Nifty])</f>
        <v>0.22823310464489563</v>
      </c>
      <c r="O374">
        <v>218.99</v>
      </c>
      <c r="P374">
        <v>221.30055423318899</v>
      </c>
      <c r="Q374">
        <v>200.737154878539</v>
      </c>
      <c r="R374">
        <v>31.543148026028</v>
      </c>
      <c r="S374" s="1">
        <f>(Table2[[#This Row],[Close Price]]-Table2[[#This Row],[20D EMA]])/Table2[[#This Row],[20D EMA]]</f>
        <v>-2.4612996027215922E-2</v>
      </c>
      <c r="T374" s="1">
        <f>(Table2[[#This Row],[Close Price]]-Table2[[#This Row],[50D EMA]])/Table2[[#This Row],[50D EMA]]</f>
        <v>-3.4796814042656041E-2</v>
      </c>
      <c r="U374" s="1">
        <f>(Table2[[#This Row],[Close Price]]-Table2[[#This Row],[200D EMA]])/Table2[[#This Row],[200D EMA]]</f>
        <v>6.407804837746145E-2</v>
      </c>
      <c r="V374">
        <v>0.40539069698635</v>
      </c>
      <c r="W374">
        <v>211.1</v>
      </c>
      <c r="X374">
        <v>220.93</v>
      </c>
      <c r="Y374">
        <v>201.1</v>
      </c>
      <c r="Z374">
        <v>220.93</v>
      </c>
      <c r="AA374">
        <v>201.1</v>
      </c>
      <c r="AB374">
        <v>221.9</v>
      </c>
      <c r="AC374" s="1">
        <f>(Table2[[#This Row],[Close Price]]/Table2[[#This Row],[Day Low]])-1</f>
        <v>1.1842728564661398E-2</v>
      </c>
      <c r="AD374" s="1">
        <f>(Table2[[#This Row],[Day High]]/Table2[[#This Row],[Close Price]])-1</f>
        <v>3.4316479400749111E-2</v>
      </c>
      <c r="AE374" s="1">
        <f>(Table2[[#This Row],[Close Price]]/Table2[[#This Row],[Current Week Low]])-1</f>
        <v>6.2158130283441082E-2</v>
      </c>
      <c r="AF374" s="1">
        <f>(Table2[[#This Row],[Current Week High]]/Table2[[#This Row],[Close Price]])-1</f>
        <v>3.4316479400749111E-2</v>
      </c>
      <c r="AG374" s="1">
        <f>(Table2[[#This Row],[Close Price]]/Table2[[#This Row],[Current Month Low]])-1</f>
        <v>6.2158130283441082E-2</v>
      </c>
      <c r="AH374" s="1">
        <f>(Table2[[#This Row],[Current Month High]]/Table2[[#This Row],[Close Price]])-1</f>
        <v>3.8857677902621734E-2</v>
      </c>
      <c r="AI374">
        <v>17.3642322097378</v>
      </c>
      <c r="AJ374">
        <v>83.741935483870904</v>
      </c>
      <c r="AK374" t="str">
        <f>IF(AND(Table2[[#This Row],[20D EMA]]&gt;Table2[[#This Row],[50D EMA]],Table2[[#This Row],[50D EMA]]&gt;Table2[[#This Row],[200D EMA]]),"Uptrend","Downtrend/NoTrend")</f>
        <v>Downtrend/NoTrend</v>
      </c>
      <c r="AL374">
        <v>0.01</v>
      </c>
      <c r="AM374" t="s">
        <v>3188</v>
      </c>
      <c r="AN374">
        <v>-1.72</v>
      </c>
      <c r="AO374" t="s">
        <v>3189</v>
      </c>
      <c r="AP374">
        <v>7.6509056395412001E-2</v>
      </c>
      <c r="AQ374">
        <f>(Table2[[#This Row],[Sharpe Ratio]]-AVERAGE(Table2[Sharpe Ratio]))/_xlfn.STDEV.P(Table2[Sharpe Ratio])</f>
        <v>0.17646138773054496</v>
      </c>
      <c r="AR3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4">
        <f>_xlfn.RANK.AVG(Table2[[#This Row],[1Y Return vs Nifty Z-Score]],Table2[1Y Return vs Nifty Z-Score])</f>
        <v>246</v>
      </c>
      <c r="AT374">
        <f>_xlfn.RANK.AVG(Table2[[#This Row],[6M Return vs Nifty Z-Score]],Table2[6M Return vs Nifty Z-Score])</f>
        <v>546</v>
      </c>
      <c r="AU374">
        <f>_xlfn.RANK.AVG(Table2[[#This Row],[Sharpe Ratio Z-Score]],Table2[Sharpe Ratio Z-Score])</f>
        <v>294</v>
      </c>
      <c r="AV374">
        <f>(Table2[[#This Row],[Rank 1Y]]+Table2[[#This Row],[Rank 6M]]+Table2[[#This Row],[Rank Sharpe]])/3</f>
        <v>362</v>
      </c>
    </row>
    <row r="375" spans="1:48" x14ac:dyDescent="0.3">
      <c r="A375" t="s">
        <v>1895</v>
      </c>
      <c r="B375" t="s">
        <v>1896</v>
      </c>
      <c r="C375" t="s">
        <v>3141</v>
      </c>
      <c r="D375" t="s">
        <v>117</v>
      </c>
      <c r="E375">
        <v>3795.6886211999999</v>
      </c>
      <c r="F375">
        <v>826.55</v>
      </c>
      <c r="G375">
        <v>42.849233684471201</v>
      </c>
      <c r="H375">
        <f>(Table2[[#This Row],[1Y Return vs Nifty]]-AVERAGE(Table2[1Y Return vs Nifty]))/_xlfn.STDEV.P(Table2[1Y Return vs Nifty])</f>
        <v>0.27418418631588637</v>
      </c>
      <c r="I375">
        <v>9.2466813302327697</v>
      </c>
      <c r="J375">
        <f>(Table2[[#This Row],[1M Return vs Nifty]]-AVERAGE(Table2[1M Return vs Nifty]))/_xlfn.STDEV.P(Table2[1M Return vs Nifty])</f>
        <v>1.18334740417254</v>
      </c>
      <c r="K375">
        <v>-17.334726001941799</v>
      </c>
      <c r="L375">
        <f>(Table2[[#This Row],[6M Return vs Nifty]]-AVERAGE(Table2[6M Return vs Nifty]))/_xlfn.STDEV.P(Table2[6M Return vs Nifty])</f>
        <v>-0.87481396657470267</v>
      </c>
      <c r="M375">
        <v>-0.50816766418467896</v>
      </c>
      <c r="N375">
        <f>(Table2[[#This Row],[1W Return vs Nifty]]-AVERAGE(Table2[1W Return vs Nifty]))/_xlfn.STDEV.P(Table2[1W Return vs Nifty])</f>
        <v>-0.36738990032842395</v>
      </c>
      <c r="O375">
        <v>834.4</v>
      </c>
      <c r="P375">
        <v>833.49196699544302</v>
      </c>
      <c r="Q375">
        <v>779.789951206355</v>
      </c>
      <c r="R375">
        <v>66.883255995573293</v>
      </c>
      <c r="S375" s="1">
        <f>(Table2[[#This Row],[Close Price]]-Table2[[#This Row],[20D EMA]])/Table2[[#This Row],[20D EMA]]</f>
        <v>-9.40795781399811E-3</v>
      </c>
      <c r="T375" s="1">
        <f>(Table2[[#This Row],[Close Price]]-Table2[[#This Row],[50D EMA]])/Table2[[#This Row],[50D EMA]]</f>
        <v>-8.328774925650869E-3</v>
      </c>
      <c r="U375" s="1">
        <f>(Table2[[#This Row],[Close Price]]-Table2[[#This Row],[200D EMA]])/Table2[[#This Row],[200D EMA]]</f>
        <v>5.9964928659706325E-2</v>
      </c>
      <c r="V375">
        <v>0.68525522126949401</v>
      </c>
      <c r="W375">
        <v>822.15</v>
      </c>
      <c r="X375">
        <v>837.2</v>
      </c>
      <c r="Y375">
        <v>800.1</v>
      </c>
      <c r="Z375">
        <v>902</v>
      </c>
      <c r="AA375">
        <v>800.1</v>
      </c>
      <c r="AB375">
        <v>902</v>
      </c>
      <c r="AC375" s="1">
        <f>(Table2[[#This Row],[Close Price]]/Table2[[#This Row],[Day Low]])-1</f>
        <v>5.3518214437753286E-3</v>
      </c>
      <c r="AD375" s="1">
        <f>(Table2[[#This Row],[Day High]]/Table2[[#This Row],[Close Price]])-1</f>
        <v>1.2884882947190146E-2</v>
      </c>
      <c r="AE375" s="1">
        <f>(Table2[[#This Row],[Close Price]]/Table2[[#This Row],[Current Week Low]])-1</f>
        <v>3.3058367704036806E-2</v>
      </c>
      <c r="AF375" s="1">
        <f>(Table2[[#This Row],[Current Week High]]/Table2[[#This Row],[Close Price]])-1</f>
        <v>9.1283043977980816E-2</v>
      </c>
      <c r="AG375" s="1">
        <f>(Table2[[#This Row],[Close Price]]/Table2[[#This Row],[Current Month Low]])-1</f>
        <v>3.3058367704036806E-2</v>
      </c>
      <c r="AH375" s="1">
        <f>(Table2[[#This Row],[Current Month High]]/Table2[[#This Row],[Close Price]])-1</f>
        <v>9.1283043977980816E-2</v>
      </c>
      <c r="AI375">
        <v>31.026556167201001</v>
      </c>
      <c r="AJ375">
        <v>95.171192443919693</v>
      </c>
      <c r="AK375" t="str">
        <f>IF(AND(Table2[[#This Row],[20D EMA]]&gt;Table2[[#This Row],[50D EMA]],Table2[[#This Row],[50D EMA]]&gt;Table2[[#This Row],[200D EMA]]),"Uptrend","Downtrend/NoTrend")</f>
        <v>Uptrend</v>
      </c>
      <c r="AL375">
        <v>-0.15</v>
      </c>
      <c r="AM375" t="s">
        <v>3189</v>
      </c>
      <c r="AN375">
        <v>-2.99</v>
      </c>
      <c r="AO375" t="s">
        <v>3189</v>
      </c>
      <c r="AP375">
        <v>8.8649197134598998E-2</v>
      </c>
      <c r="AQ375">
        <f>(Table2[[#This Row],[Sharpe Ratio]]-AVERAGE(Table2[Sharpe Ratio]))/_xlfn.STDEV.P(Table2[Sharpe Ratio])</f>
        <v>0.31801006593538855</v>
      </c>
      <c r="AR3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0.53333778952068833</v>
      </c>
      <c r="AS375">
        <f>_xlfn.RANK.AVG(Table2[[#This Row],[1Y Return vs Nifty Z-Score]],Table2[1Y Return vs Nifty Z-Score])</f>
        <v>219</v>
      </c>
      <c r="AT375">
        <f>_xlfn.RANK.AVG(Table2[[#This Row],[6M Return vs Nifty Z-Score]],Table2[6M Return vs Nifty Z-Score])</f>
        <v>610</v>
      </c>
      <c r="AU375">
        <f>_xlfn.RANK.AVG(Table2[[#This Row],[Sharpe Ratio Z-Score]],Table2[Sharpe Ratio Z-Score])</f>
        <v>259</v>
      </c>
      <c r="AV375">
        <f>(Table2[[#This Row],[Rank 1Y]]+Table2[[#This Row],[Rank 6M]]+Table2[[#This Row],[Rank Sharpe]])/3</f>
        <v>362.66666666666669</v>
      </c>
    </row>
    <row r="376" spans="1:48" x14ac:dyDescent="0.3">
      <c r="A376" t="s">
        <v>677</v>
      </c>
      <c r="B376" t="s">
        <v>678</v>
      </c>
      <c r="C376" t="s">
        <v>3138</v>
      </c>
      <c r="D376" t="s">
        <v>325</v>
      </c>
      <c r="E376">
        <v>27165.241201764999</v>
      </c>
      <c r="F376">
        <v>436.55</v>
      </c>
      <c r="G376">
        <v>19.451630607960698</v>
      </c>
      <c r="H376">
        <f>(Table2[[#This Row],[1Y Return vs Nifty]]-AVERAGE(Table2[1Y Return vs Nifty]))/_xlfn.STDEV.P(Table2[1Y Return vs Nifty])</f>
        <v>-0.11895327275219976</v>
      </c>
      <c r="I376">
        <v>-6.9042605359413303</v>
      </c>
      <c r="J376">
        <f>(Table2[[#This Row],[1M Return vs Nifty]]-AVERAGE(Table2[1M Return vs Nifty]))/_xlfn.STDEV.P(Table2[1M Return vs Nifty])</f>
        <v>-0.58255808009455445</v>
      </c>
      <c r="K376">
        <v>41.936277615685299</v>
      </c>
      <c r="L376">
        <f>(Table2[[#This Row],[6M Return vs Nifty]]-AVERAGE(Table2[6M Return vs Nifty]))/_xlfn.STDEV.P(Table2[6M Return vs Nifty])</f>
        <v>1.0604714864231484</v>
      </c>
      <c r="M376">
        <v>3.6027148011267598</v>
      </c>
      <c r="N376">
        <f>(Table2[[#This Row],[1W Return vs Nifty]]-AVERAGE(Table2[1W Return vs Nifty]))/_xlfn.STDEV.P(Table2[1W Return vs Nifty])</f>
        <v>0.77027027371278456</v>
      </c>
      <c r="O376">
        <v>436.93</v>
      </c>
      <c r="P376">
        <v>438.65549285024798</v>
      </c>
      <c r="Q376">
        <v>385.59947790979101</v>
      </c>
      <c r="R376">
        <v>35.320063601309599</v>
      </c>
      <c r="S376" s="1">
        <f>(Table2[[#This Row],[Close Price]]-Table2[[#This Row],[20D EMA]])/Table2[[#This Row],[20D EMA]]</f>
        <v>-8.6970452932963048E-4</v>
      </c>
      <c r="T376" s="1">
        <f>(Table2[[#This Row],[Close Price]]-Table2[[#This Row],[50D EMA]])/Table2[[#This Row],[50D EMA]]</f>
        <v>-4.7998780012239841E-3</v>
      </c>
      <c r="U376" s="1">
        <f>(Table2[[#This Row],[Close Price]]-Table2[[#This Row],[200D EMA]])/Table2[[#This Row],[200D EMA]]</f>
        <v>0.13213327561125127</v>
      </c>
      <c r="V376">
        <v>1.13728395600795</v>
      </c>
      <c r="W376">
        <v>429.75</v>
      </c>
      <c r="X376">
        <v>439.9</v>
      </c>
      <c r="Y376">
        <v>417.5</v>
      </c>
      <c r="Z376">
        <v>439.9</v>
      </c>
      <c r="AA376">
        <v>415.2</v>
      </c>
      <c r="AB376">
        <v>439.9</v>
      </c>
      <c r="AC376" s="1">
        <f>(Table2[[#This Row],[Close Price]]/Table2[[#This Row],[Day Low]])-1</f>
        <v>1.5823152995927847E-2</v>
      </c>
      <c r="AD376" s="1">
        <f>(Table2[[#This Row],[Day High]]/Table2[[#This Row],[Close Price]])-1</f>
        <v>7.6738059786964907E-3</v>
      </c>
      <c r="AE376" s="1">
        <f>(Table2[[#This Row],[Close Price]]/Table2[[#This Row],[Current Week Low]])-1</f>
        <v>4.5628742514970178E-2</v>
      </c>
      <c r="AF376" s="1">
        <f>(Table2[[#This Row],[Current Week High]]/Table2[[#This Row],[Close Price]])-1</f>
        <v>7.6738059786964907E-3</v>
      </c>
      <c r="AG376" s="1">
        <f>(Table2[[#This Row],[Close Price]]/Table2[[#This Row],[Current Month Low]])-1</f>
        <v>5.1421001926782228E-2</v>
      </c>
      <c r="AH376" s="1">
        <f>(Table2[[#This Row],[Current Month High]]/Table2[[#This Row],[Close Price]])-1</f>
        <v>7.6738059786964907E-3</v>
      </c>
      <c r="AI376">
        <v>10.8693162295269</v>
      </c>
      <c r="AJ376">
        <v>67.100478468899496</v>
      </c>
      <c r="AK376" t="str">
        <f>IF(AND(Table2[[#This Row],[20D EMA]]&gt;Table2[[#This Row],[50D EMA]],Table2[[#This Row],[50D EMA]]&gt;Table2[[#This Row],[200D EMA]]),"Uptrend","Downtrend/NoTrend")</f>
        <v>Downtrend/NoTrend</v>
      </c>
      <c r="AL376">
        <v>-7.0000000000000007E-2</v>
      </c>
      <c r="AM376" t="s">
        <v>3189</v>
      </c>
      <c r="AN376">
        <v>-2.29</v>
      </c>
      <c r="AO376" t="s">
        <v>3189</v>
      </c>
      <c r="AP376">
        <v>-5.4324825227161998E-2</v>
      </c>
      <c r="AQ376">
        <f>(Table2[[#This Row],[Sharpe Ratio]]-AVERAGE(Table2[Sharpe Ratio]))/_xlfn.STDEV.P(Table2[Sharpe Ratio])</f>
        <v>-1.3490038771247399</v>
      </c>
      <c r="AR3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6">
        <f>_xlfn.RANK.AVG(Table2[[#This Row],[1Y Return vs Nifty Z-Score]],Table2[1Y Return vs Nifty Z-Score])</f>
        <v>338</v>
      </c>
      <c r="AT376">
        <f>_xlfn.RANK.AVG(Table2[[#This Row],[6M Return vs Nifty Z-Score]],Table2[6M Return vs Nifty Z-Score])</f>
        <v>88</v>
      </c>
      <c r="AU376">
        <f>_xlfn.RANK.AVG(Table2[[#This Row],[Sharpe Ratio Z-Score]],Table2[Sharpe Ratio Z-Score])</f>
        <v>664</v>
      </c>
      <c r="AV376">
        <f>(Table2[[#This Row],[Rank 1Y]]+Table2[[#This Row],[Rank 6M]]+Table2[[#This Row],[Rank Sharpe]])/3</f>
        <v>363.33333333333331</v>
      </c>
    </row>
    <row r="377" spans="1:48" x14ac:dyDescent="0.3">
      <c r="A377" t="s">
        <v>1359</v>
      </c>
      <c r="B377" t="s">
        <v>1360</v>
      </c>
      <c r="C377" t="s">
        <v>3141</v>
      </c>
      <c r="D377" t="s">
        <v>1361</v>
      </c>
      <c r="E377">
        <v>8285.5157236199993</v>
      </c>
      <c r="F377">
        <v>269.2</v>
      </c>
      <c r="G377">
        <v>12.140352752390999</v>
      </c>
      <c r="H377">
        <f>(Table2[[#This Row],[1Y Return vs Nifty]]-AVERAGE(Table2[1Y Return vs Nifty]))/_xlfn.STDEV.P(Table2[1Y Return vs Nifty])</f>
        <v>-0.24180077936560423</v>
      </c>
      <c r="I377">
        <v>4.9049729619333204</v>
      </c>
      <c r="J377">
        <f>(Table2[[#This Row],[1M Return vs Nifty]]-AVERAGE(Table2[1M Return vs Nifty]))/_xlfn.STDEV.P(Table2[1M Return vs Nifty])</f>
        <v>0.70863536061513632</v>
      </c>
      <c r="K377">
        <v>33.973575392389499</v>
      </c>
      <c r="L377">
        <f>(Table2[[#This Row],[6M Return vs Nifty]]-AVERAGE(Table2[6M Return vs Nifty]))/_xlfn.STDEV.P(Table2[6M Return vs Nifty])</f>
        <v>0.80047754606889632</v>
      </c>
      <c r="M377">
        <v>6.5744792565914301</v>
      </c>
      <c r="N377">
        <f>(Table2[[#This Row],[1W Return vs Nifty]]-AVERAGE(Table2[1W Return vs Nifty]))/_xlfn.STDEV.P(Table2[1W Return vs Nifty])</f>
        <v>1.5926868949958946</v>
      </c>
      <c r="O377">
        <v>256.54000000000002</v>
      </c>
      <c r="P377">
        <v>245.88652177755699</v>
      </c>
      <c r="Q377">
        <v>216.56551625781501</v>
      </c>
      <c r="R377">
        <v>58.697460477690498</v>
      </c>
      <c r="S377" s="1">
        <f>(Table2[[#This Row],[Close Price]]-Table2[[#This Row],[20D EMA]])/Table2[[#This Row],[20D EMA]]</f>
        <v>4.9349029391127959E-2</v>
      </c>
      <c r="T377" s="1">
        <f>(Table2[[#This Row],[Close Price]]-Table2[[#This Row],[50D EMA]])/Table2[[#This Row],[50D EMA]]</f>
        <v>9.4813973754664355E-2</v>
      </c>
      <c r="U377" s="1">
        <f>(Table2[[#This Row],[Close Price]]-Table2[[#This Row],[200D EMA]])/Table2[[#This Row],[200D EMA]]</f>
        <v>0.24304185011396343</v>
      </c>
      <c r="V377">
        <v>0.97516080940141703</v>
      </c>
      <c r="W377">
        <v>267.89999999999998</v>
      </c>
      <c r="X377">
        <v>273</v>
      </c>
      <c r="Y377">
        <v>250.5</v>
      </c>
      <c r="Z377">
        <v>273</v>
      </c>
      <c r="AA377">
        <v>250.5</v>
      </c>
      <c r="AB377">
        <v>273.35000000000002</v>
      </c>
      <c r="AC377" s="1">
        <f>(Table2[[#This Row],[Close Price]]/Table2[[#This Row],[Day Low]])-1</f>
        <v>4.8525569242254818E-3</v>
      </c>
      <c r="AD377" s="1">
        <f>(Table2[[#This Row],[Day High]]/Table2[[#This Row],[Close Price]])-1</f>
        <v>1.4115898959881079E-2</v>
      </c>
      <c r="AE377" s="1">
        <f>(Table2[[#This Row],[Close Price]]/Table2[[#This Row],[Current Week Low]])-1</f>
        <v>7.4650698602794385E-2</v>
      </c>
      <c r="AF377" s="1">
        <f>(Table2[[#This Row],[Current Week High]]/Table2[[#This Row],[Close Price]])-1</f>
        <v>1.4115898959881079E-2</v>
      </c>
      <c r="AG377" s="1">
        <f>(Table2[[#This Row],[Close Price]]/Table2[[#This Row],[Current Month Low]])-1</f>
        <v>7.4650698602794385E-2</v>
      </c>
      <c r="AH377" s="1">
        <f>(Table2[[#This Row],[Current Month High]]/Table2[[#This Row],[Close Price]])-1</f>
        <v>1.5416047548291401E-2</v>
      </c>
      <c r="AI377">
        <v>1.5416047548291401</v>
      </c>
      <c r="AJ377">
        <v>58.7264150943396</v>
      </c>
      <c r="AK377" t="str">
        <f>IF(AND(Table2[[#This Row],[20D EMA]]&gt;Table2[[#This Row],[50D EMA]],Table2[[#This Row],[50D EMA]]&gt;Table2[[#This Row],[200D EMA]]),"Uptrend","Downtrend/NoTrend")</f>
        <v>Uptrend</v>
      </c>
      <c r="AL377">
        <v>0.12</v>
      </c>
      <c r="AM377" t="s">
        <v>3188</v>
      </c>
      <c r="AN377">
        <v>8.7899999999999991</v>
      </c>
      <c r="AO377" t="s">
        <v>3188</v>
      </c>
      <c r="AP377">
        <v>-1.3920979028864E-2</v>
      </c>
      <c r="AQ377">
        <f>(Table2[[#This Row],[Sharpe Ratio]]-AVERAGE(Table2[Sharpe Ratio]))/_xlfn.STDEV.P(Table2[Sharpe Ratio])</f>
        <v>-0.87791287854181288</v>
      </c>
      <c r="AR3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1.9820861437725101</v>
      </c>
      <c r="AS377">
        <f>_xlfn.RANK.AVG(Table2[[#This Row],[1Y Return vs Nifty Z-Score]],Table2[1Y Return vs Nifty Z-Score])</f>
        <v>375</v>
      </c>
      <c r="AT377">
        <f>_xlfn.RANK.AVG(Table2[[#This Row],[6M Return vs Nifty Z-Score]],Table2[6M Return vs Nifty Z-Score])</f>
        <v>119</v>
      </c>
      <c r="AU377">
        <f>_xlfn.RANK.AVG(Table2[[#This Row],[Sharpe Ratio Z-Score]],Table2[Sharpe Ratio Z-Score])</f>
        <v>596</v>
      </c>
      <c r="AV377">
        <f>(Table2[[#This Row],[Rank 1Y]]+Table2[[#This Row],[Rank 6M]]+Table2[[#This Row],[Rank Sharpe]])/3</f>
        <v>363.33333333333331</v>
      </c>
    </row>
    <row r="378" spans="1:48" x14ac:dyDescent="0.3">
      <c r="A378" t="s">
        <v>75</v>
      </c>
      <c r="B378" t="s">
        <v>76</v>
      </c>
      <c r="C378" t="s">
        <v>3137</v>
      </c>
      <c r="D378" t="s">
        <v>77</v>
      </c>
      <c r="E378">
        <v>329995.74469994998</v>
      </c>
      <c r="F378">
        <v>11350.15</v>
      </c>
      <c r="G378">
        <v>11.9193245861401</v>
      </c>
      <c r="H378">
        <f>(Table2[[#This Row],[1Y Return vs Nifty]]-AVERAGE(Table2[1Y Return vs Nifty]))/_xlfn.STDEV.P(Table2[1Y Return vs Nifty])</f>
        <v>-0.24551459788702334</v>
      </c>
      <c r="I378">
        <v>6.9951684982655499E-2</v>
      </c>
      <c r="J378">
        <f>(Table2[[#This Row],[1M Return vs Nifty]]-AVERAGE(Table2[1M Return vs Nifty]))/_xlfn.STDEV.P(Table2[1M Return vs Nifty])</f>
        <v>0.17998565954740348</v>
      </c>
      <c r="K378">
        <v>5.8526977489294003</v>
      </c>
      <c r="L378">
        <f>(Table2[[#This Row],[6M Return vs Nifty]]-AVERAGE(Table2[6M Return vs Nifty]))/_xlfn.STDEV.P(Table2[6M Return vs Nifty])</f>
        <v>-0.11771047348972367</v>
      </c>
      <c r="M378">
        <v>-0.41114882119986201</v>
      </c>
      <c r="N378">
        <f>(Table2[[#This Row],[1W Return vs Nifty]]-AVERAGE(Table2[1W Return vs Nifty]))/_xlfn.STDEV.P(Table2[1W Return vs Nifty])</f>
        <v>-0.34054056208371652</v>
      </c>
      <c r="O378">
        <v>11599.6</v>
      </c>
      <c r="P378">
        <v>11501.0600408519</v>
      </c>
      <c r="Q378">
        <v>10560.740435608999</v>
      </c>
      <c r="R378">
        <v>33.655837987165398</v>
      </c>
      <c r="S378" s="1">
        <f>(Table2[[#This Row],[Close Price]]-Table2[[#This Row],[20D EMA]])/Table2[[#This Row],[20D EMA]]</f>
        <v>-2.1505051898341385E-2</v>
      </c>
      <c r="T378" s="1">
        <f>(Table2[[#This Row],[Close Price]]-Table2[[#This Row],[50D EMA]])/Table2[[#This Row],[50D EMA]]</f>
        <v>-1.3121402750343574E-2</v>
      </c>
      <c r="U378" s="1">
        <f>(Table2[[#This Row],[Close Price]]-Table2[[#This Row],[200D EMA]])/Table2[[#This Row],[200D EMA]]</f>
        <v>7.4749452389649432E-2</v>
      </c>
      <c r="V378">
        <v>1.0192693802449</v>
      </c>
      <c r="W378">
        <v>11333</v>
      </c>
      <c r="X378">
        <v>11511</v>
      </c>
      <c r="Y378">
        <v>11192.1</v>
      </c>
      <c r="Z378">
        <v>11529.95</v>
      </c>
      <c r="AA378">
        <v>11192.1</v>
      </c>
      <c r="AB378">
        <v>11930</v>
      </c>
      <c r="AC378" s="1">
        <f>(Table2[[#This Row],[Close Price]]/Table2[[#This Row],[Day Low]])-1</f>
        <v>1.5132798023471672E-3</v>
      </c>
      <c r="AD378" s="1">
        <f>(Table2[[#This Row],[Day High]]/Table2[[#This Row],[Close Price]])-1</f>
        <v>1.4171618877283576E-2</v>
      </c>
      <c r="AE378" s="1">
        <f>(Table2[[#This Row],[Close Price]]/Table2[[#This Row],[Current Week Low]])-1</f>
        <v>1.4121567891637765E-2</v>
      </c>
      <c r="AF378" s="1">
        <f>(Table2[[#This Row],[Current Week High]]/Table2[[#This Row],[Close Price]])-1</f>
        <v>1.5841200336559558E-2</v>
      </c>
      <c r="AG378" s="1">
        <f>(Table2[[#This Row],[Close Price]]/Table2[[#This Row],[Current Month Low]])-1</f>
        <v>1.4121567891637765E-2</v>
      </c>
      <c r="AH378" s="1">
        <f>(Table2[[#This Row],[Current Month High]]/Table2[[#This Row],[Close Price]])-1</f>
        <v>5.1087430562591685E-2</v>
      </c>
      <c r="AI378">
        <v>6.9413179561503604</v>
      </c>
      <c r="AJ378">
        <v>40.347091700464901</v>
      </c>
      <c r="AK378" t="str">
        <f>IF(AND(Table2[[#This Row],[20D EMA]]&gt;Table2[[#This Row],[50D EMA]],Table2[[#This Row],[50D EMA]]&gt;Table2[[#This Row],[200D EMA]]),"Uptrend","Downtrend/NoTrend")</f>
        <v>Uptrend</v>
      </c>
      <c r="AL378">
        <v>-0.01</v>
      </c>
      <c r="AM378" t="s">
        <v>3189</v>
      </c>
      <c r="AN378">
        <v>-3.8</v>
      </c>
      <c r="AO378" t="s">
        <v>3189</v>
      </c>
      <c r="AP378">
        <v>4.9427110907207E-2</v>
      </c>
      <c r="AQ378">
        <f>(Table2[[#This Row],[Sharpe Ratio]]-AVERAGE(Table2[Sharpe Ratio]))/_xlfn.STDEV.P(Table2[Sharpe Ratio])</f>
        <v>-0.1393021334201795</v>
      </c>
      <c r="AR3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-0.66308210733323958</v>
      </c>
      <c r="AS378">
        <f>_xlfn.RANK.AVG(Table2[[#This Row],[1Y Return vs Nifty Z-Score]],Table2[1Y Return vs Nifty Z-Score])</f>
        <v>378</v>
      </c>
      <c r="AT378">
        <f>_xlfn.RANK.AVG(Table2[[#This Row],[6M Return vs Nifty Z-Score]],Table2[6M Return vs Nifty Z-Score])</f>
        <v>351</v>
      </c>
      <c r="AU378">
        <f>_xlfn.RANK.AVG(Table2[[#This Row],[Sharpe Ratio Z-Score]],Table2[Sharpe Ratio Z-Score])</f>
        <v>377</v>
      </c>
      <c r="AV378">
        <f>(Table2[[#This Row],[Rank 1Y]]+Table2[[#This Row],[Rank 6M]]+Table2[[#This Row],[Rank Sharpe]])/3</f>
        <v>368.66666666666669</v>
      </c>
    </row>
    <row r="379" spans="1:48" x14ac:dyDescent="0.3">
      <c r="A379" t="s">
        <v>133</v>
      </c>
      <c r="B379" t="s">
        <v>134</v>
      </c>
      <c r="C379" t="s">
        <v>3142</v>
      </c>
      <c r="D379" t="s">
        <v>135</v>
      </c>
      <c r="E379">
        <v>209126.70948141001</v>
      </c>
      <c r="F379">
        <v>851.95</v>
      </c>
      <c r="G379">
        <v>29.4890919738287</v>
      </c>
      <c r="H379">
        <f>(Table2[[#This Row],[1Y Return vs Nifty]]-AVERAGE(Table2[1Y Return vs Nifty]))/_xlfn.STDEV.P(Table2[1Y Return vs Nifty])</f>
        <v>4.9700842969295993E-2</v>
      </c>
      <c r="I379">
        <v>2.8848199635824399</v>
      </c>
      <c r="J379">
        <f>(Table2[[#This Row],[1M Return vs Nifty]]-AVERAGE(Table2[1M Return vs Nifty]))/_xlfn.STDEV.P(Table2[1M Return vs Nifty])</f>
        <v>0.48775664726171536</v>
      </c>
      <c r="K379">
        <v>-16.7768458233787</v>
      </c>
      <c r="L379">
        <f>(Table2[[#This Row],[6M Return vs Nifty]]-AVERAGE(Table2[6M Return vs Nifty]))/_xlfn.STDEV.P(Table2[6M Return vs Nifty])</f>
        <v>-0.85659835812889051</v>
      </c>
      <c r="M379">
        <v>-2.7601468419017898</v>
      </c>
      <c r="N379">
        <f>(Table2[[#This Row],[1W Return vs Nifty]]-AVERAGE(Table2[1W Return vs Nifty]))/_xlfn.STDEV.P(Table2[1W Return vs Nifty])</f>
        <v>-0.99061059439531962</v>
      </c>
      <c r="O379">
        <v>866.93</v>
      </c>
      <c r="P379">
        <v>858.80679025629001</v>
      </c>
      <c r="Q379">
        <v>804.90690402539701</v>
      </c>
      <c r="R379">
        <v>34.266777286588798</v>
      </c>
      <c r="S379" s="1">
        <f>(Table2[[#This Row],[Close Price]]-Table2[[#This Row],[20D EMA]])/Table2[[#This Row],[20D EMA]]</f>
        <v>-1.727936511598388E-2</v>
      </c>
      <c r="T379" s="1">
        <f>(Table2[[#This Row],[Close Price]]-Table2[[#This Row],[50D EMA]])/Table2[[#This Row],[50D EMA]]</f>
        <v>-7.984089476334633E-3</v>
      </c>
      <c r="U379" s="1">
        <f>(Table2[[#This Row],[Close Price]]-Table2[[#This Row],[200D EMA]])/Table2[[#This Row],[200D EMA]]</f>
        <v>5.8445387583753033E-2</v>
      </c>
      <c r="V379">
        <v>1.1593535665836701</v>
      </c>
      <c r="W379">
        <v>840.15</v>
      </c>
      <c r="X379">
        <v>858.8</v>
      </c>
      <c r="Y379">
        <v>815.7</v>
      </c>
      <c r="Z379">
        <v>858.8</v>
      </c>
      <c r="AA379">
        <v>815.7</v>
      </c>
      <c r="AB379">
        <v>916.1</v>
      </c>
      <c r="AC379" s="1">
        <f>(Table2[[#This Row],[Close Price]]/Table2[[#This Row],[Day Low]])-1</f>
        <v>1.4045110992084719E-2</v>
      </c>
      <c r="AD379" s="1">
        <f>(Table2[[#This Row],[Day High]]/Table2[[#This Row],[Close Price]])-1</f>
        <v>8.0403779564526268E-3</v>
      </c>
      <c r="AE379" s="1">
        <f>(Table2[[#This Row],[Close Price]]/Table2[[#This Row],[Current Week Low]])-1</f>
        <v>4.4440357974745659E-2</v>
      </c>
      <c r="AF379" s="1">
        <f>(Table2[[#This Row],[Current Week High]]/Table2[[#This Row],[Close Price]])-1</f>
        <v>8.0403779564526268E-3</v>
      </c>
      <c r="AG379" s="1">
        <f>(Table2[[#This Row],[Close Price]]/Table2[[#This Row],[Current Month Low]])-1</f>
        <v>4.4440357974745659E-2</v>
      </c>
      <c r="AH379" s="1">
        <f>(Table2[[#This Row],[Current Month High]]/Table2[[#This Row],[Close Price]])-1</f>
        <v>7.5297846117729827E-2</v>
      </c>
      <c r="AI379">
        <v>13.5747403016608</v>
      </c>
      <c r="AJ379">
        <v>65.910418695228799</v>
      </c>
      <c r="AK379" t="str">
        <f>IF(AND(Table2[[#This Row],[20D EMA]]&gt;Table2[[#This Row],[50D EMA]],Table2[[#This Row],[50D EMA]]&gt;Table2[[#This Row],[200D EMA]]),"Uptrend","Downtrend/NoTrend")</f>
        <v>Uptrend</v>
      </c>
      <c r="AL379">
        <v>0.06</v>
      </c>
      <c r="AM379" t="s">
        <v>3188</v>
      </c>
      <c r="AN379">
        <v>-2.92</v>
      </c>
      <c r="AO379" t="s">
        <v>3189</v>
      </c>
      <c r="AP379">
        <v>0.10060361149325001</v>
      </c>
      <c r="AQ379">
        <f>(Table2[[#This Row],[Sharpe Ratio]]-AVERAGE(Table2[Sharpe Ratio]))/_xlfn.STDEV.P(Table2[Sharpe Ratio])</f>
        <v>0.45739325658638691</v>
      </c>
      <c r="AR3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-0.85235820570681198</v>
      </c>
      <c r="AS379">
        <f>_xlfn.RANK.AVG(Table2[[#This Row],[1Y Return vs Nifty Z-Score]],Table2[1Y Return vs Nifty Z-Score])</f>
        <v>279</v>
      </c>
      <c r="AT379">
        <f>_xlfn.RANK.AVG(Table2[[#This Row],[6M Return vs Nifty Z-Score]],Table2[6M Return vs Nifty Z-Score])</f>
        <v>603</v>
      </c>
      <c r="AU379">
        <f>_xlfn.RANK.AVG(Table2[[#This Row],[Sharpe Ratio Z-Score]],Table2[Sharpe Ratio Z-Score])</f>
        <v>224</v>
      </c>
      <c r="AV379">
        <f>(Table2[[#This Row],[Rank 1Y]]+Table2[[#This Row],[Rank 6M]]+Table2[[#This Row],[Rank Sharpe]])/3</f>
        <v>368.66666666666669</v>
      </c>
    </row>
    <row r="380" spans="1:48" x14ac:dyDescent="0.3">
      <c r="A380" t="s">
        <v>1144</v>
      </c>
      <c r="B380" t="s">
        <v>1145</v>
      </c>
      <c r="C380" t="s">
        <v>3135</v>
      </c>
      <c r="D380" t="s">
        <v>415</v>
      </c>
      <c r="E380">
        <v>11100.55129377</v>
      </c>
      <c r="F380">
        <v>403.85</v>
      </c>
      <c r="G380">
        <v>23.138277319242501</v>
      </c>
      <c r="H380">
        <f>(Table2[[#This Row],[1Y Return vs Nifty]]-AVERAGE(Table2[1Y Return vs Nifty]))/_xlfn.STDEV.P(Table2[1Y Return vs Nifty])</f>
        <v>-5.7008512179263317E-2</v>
      </c>
      <c r="I380">
        <v>-3.1824218036821099</v>
      </c>
      <c r="J380">
        <f>(Table2[[#This Row],[1M Return vs Nifty]]-AVERAGE(Table2[1M Return vs Nifty]))/_xlfn.STDEV.P(Table2[1M Return vs Nifty])</f>
        <v>-0.1756211049439437</v>
      </c>
      <c r="K380">
        <v>-13.5424045139511</v>
      </c>
      <c r="L380">
        <f>(Table2[[#This Row],[6M Return vs Nifty]]-AVERAGE(Table2[6M Return vs Nifty]))/_xlfn.STDEV.P(Table2[6M Return vs Nifty])</f>
        <v>-0.75098909166374561</v>
      </c>
      <c r="M380">
        <v>-2.1857679401628198</v>
      </c>
      <c r="N380">
        <f>(Table2[[#This Row],[1W Return vs Nifty]]-AVERAGE(Table2[1W Return vs Nifty]))/_xlfn.STDEV.P(Table2[1W Return vs Nifty])</f>
        <v>-0.83165494269963203</v>
      </c>
      <c r="O380">
        <v>416.2</v>
      </c>
      <c r="P380">
        <v>418.99676413579402</v>
      </c>
      <c r="Q380">
        <v>403.61621440204402</v>
      </c>
      <c r="R380">
        <v>30.087530214828199</v>
      </c>
      <c r="S380" s="1">
        <f>(Table2[[#This Row],[Close Price]]-Table2[[#This Row],[20D EMA]])/Table2[[#This Row],[20D EMA]]</f>
        <v>-2.9673234022104675E-2</v>
      </c>
      <c r="T380" s="1">
        <f>(Table2[[#This Row],[Close Price]]-Table2[[#This Row],[50D EMA]])/Table2[[#This Row],[50D EMA]]</f>
        <v>-3.6150074254237052E-2</v>
      </c>
      <c r="U380" s="1">
        <f>(Table2[[#This Row],[Close Price]]-Table2[[#This Row],[200D EMA]])/Table2[[#This Row],[200D EMA]]</f>
        <v>5.7922746810940917E-4</v>
      </c>
      <c r="V380">
        <v>0.73315130846474497</v>
      </c>
      <c r="W380">
        <v>401.1</v>
      </c>
      <c r="X380">
        <v>407.5</v>
      </c>
      <c r="Y380">
        <v>384.7</v>
      </c>
      <c r="Z380">
        <v>408</v>
      </c>
      <c r="AA380">
        <v>384.7</v>
      </c>
      <c r="AB380">
        <v>433.2</v>
      </c>
      <c r="AC380" s="1">
        <f>(Table2[[#This Row],[Close Price]]/Table2[[#This Row],[Day Low]])-1</f>
        <v>6.8561455996010157E-3</v>
      </c>
      <c r="AD380" s="1">
        <f>(Table2[[#This Row],[Day High]]/Table2[[#This Row],[Close Price]])-1</f>
        <v>9.0380091618174063E-3</v>
      </c>
      <c r="AE380" s="1">
        <f>(Table2[[#This Row],[Close Price]]/Table2[[#This Row],[Current Week Low]])-1</f>
        <v>4.9779048609306153E-2</v>
      </c>
      <c r="AF380" s="1">
        <f>(Table2[[#This Row],[Current Week High]]/Table2[[#This Row],[Close Price]])-1</f>
        <v>1.0276092608641818E-2</v>
      </c>
      <c r="AG380" s="1">
        <f>(Table2[[#This Row],[Close Price]]/Table2[[#This Row],[Current Month Low]])-1</f>
        <v>4.9779048609306153E-2</v>
      </c>
      <c r="AH380" s="1">
        <f>(Table2[[#This Row],[Current Month High]]/Table2[[#This Row],[Close Price]])-1</f>
        <v>7.2675498328587329E-2</v>
      </c>
      <c r="AI380">
        <v>37.167265073665902</v>
      </c>
      <c r="AJ380">
        <v>52.396226415094297</v>
      </c>
      <c r="AK380" t="str">
        <f>IF(AND(Table2[[#This Row],[20D EMA]]&gt;Table2[[#This Row],[50D EMA]],Table2[[#This Row],[50D EMA]]&gt;Table2[[#This Row],[200D EMA]]),"Uptrend","Downtrend/NoTrend")</f>
        <v>Downtrend/NoTrend</v>
      </c>
      <c r="AL380">
        <v>-0.12</v>
      </c>
      <c r="AM380" t="s">
        <v>3189</v>
      </c>
      <c r="AN380">
        <v>-5.71</v>
      </c>
      <c r="AO380" t="s">
        <v>3189</v>
      </c>
      <c r="AP380">
        <v>0.105038873132085</v>
      </c>
      <c r="AQ380">
        <f>(Table2[[#This Row],[Sharpe Ratio]]-AVERAGE(Table2[Sharpe Ratio]))/_xlfn.STDEV.P(Table2[Sharpe Ratio])</f>
        <v>0.50910644805238503</v>
      </c>
      <c r="AR3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0">
        <f>_xlfn.RANK.AVG(Table2[[#This Row],[1Y Return vs Nifty Z-Score]],Table2[1Y Return vs Nifty Z-Score])</f>
        <v>318</v>
      </c>
      <c r="AT380">
        <f>_xlfn.RANK.AVG(Table2[[#This Row],[6M Return vs Nifty Z-Score]],Table2[6M Return vs Nifty Z-Score])</f>
        <v>572</v>
      </c>
      <c r="AU380">
        <f>_xlfn.RANK.AVG(Table2[[#This Row],[Sharpe Ratio Z-Score]],Table2[Sharpe Ratio Z-Score])</f>
        <v>217</v>
      </c>
      <c r="AV380">
        <f>(Table2[[#This Row],[Rank 1Y]]+Table2[[#This Row],[Rank 6M]]+Table2[[#This Row],[Rank Sharpe]])/3</f>
        <v>369</v>
      </c>
    </row>
    <row r="381" spans="1:48" x14ac:dyDescent="0.3">
      <c r="A381" t="s">
        <v>396</v>
      </c>
      <c r="B381" t="s">
        <v>397</v>
      </c>
      <c r="C381" t="s">
        <v>3129</v>
      </c>
      <c r="D381" t="s">
        <v>398</v>
      </c>
      <c r="E381">
        <v>59352.051191603001</v>
      </c>
      <c r="F381">
        <v>225.61</v>
      </c>
      <c r="G381">
        <v>0.81489600070930701</v>
      </c>
      <c r="H381">
        <f>(Table2[[#This Row],[1Y Return vs Nifty]]-AVERAGE(Table2[1Y Return vs Nifty]))/_xlfn.STDEV.P(Table2[1Y Return vs Nifty])</f>
        <v>-0.4320963953559272</v>
      </c>
      <c r="I381">
        <v>3.3321112340400401</v>
      </c>
      <c r="J381">
        <f>(Table2[[#This Row],[1M Return vs Nifty]]-AVERAGE(Table2[1M Return vs Nifty]))/_xlfn.STDEV.P(Table2[1M Return vs Nifty])</f>
        <v>0.53666240855481706</v>
      </c>
      <c r="K381">
        <v>0.83441103371297998</v>
      </c>
      <c r="L381">
        <f>(Table2[[#This Row],[6M Return vs Nifty]]-AVERAGE(Table2[6M Return vs Nifty]))/_xlfn.STDEV.P(Table2[6M Return vs Nifty])</f>
        <v>-0.28156491640727921</v>
      </c>
      <c r="M381">
        <v>-2.7907293127055102</v>
      </c>
      <c r="N381">
        <f>(Table2[[#This Row],[1W Return vs Nifty]]-AVERAGE(Table2[1W Return vs Nifty]))/_xlfn.STDEV.P(Table2[1W Return vs Nifty])</f>
        <v>-0.99907409568750138</v>
      </c>
      <c r="O381">
        <v>228.62</v>
      </c>
      <c r="P381">
        <v>225.46200868130299</v>
      </c>
      <c r="Q381">
        <v>210.04617498829899</v>
      </c>
      <c r="R381">
        <v>41.452361074183202</v>
      </c>
      <c r="S381" s="1">
        <f>(Table2[[#This Row],[Close Price]]-Table2[[#This Row],[20D EMA]])/Table2[[#This Row],[20D EMA]]</f>
        <v>-1.3165952235149991E-2</v>
      </c>
      <c r="T381" s="1">
        <f>(Table2[[#This Row],[Close Price]]-Table2[[#This Row],[50D EMA]])/Table2[[#This Row],[50D EMA]]</f>
        <v>6.5639137858570942E-4</v>
      </c>
      <c r="U381" s="1">
        <f>(Table2[[#This Row],[Close Price]]-Table2[[#This Row],[200D EMA]])/Table2[[#This Row],[200D EMA]]</f>
        <v>7.4097159886715572E-2</v>
      </c>
      <c r="V381">
        <v>0.93773128886317403</v>
      </c>
      <c r="W381">
        <v>223</v>
      </c>
      <c r="X381">
        <v>227.68</v>
      </c>
      <c r="Y381">
        <v>221.6</v>
      </c>
      <c r="Z381">
        <v>233.57</v>
      </c>
      <c r="AA381">
        <v>221.6</v>
      </c>
      <c r="AB381">
        <v>244</v>
      </c>
      <c r="AC381" s="1">
        <f>(Table2[[#This Row],[Close Price]]/Table2[[#This Row],[Day Low]])-1</f>
        <v>1.1704035874439578E-2</v>
      </c>
      <c r="AD381" s="1">
        <f>(Table2[[#This Row],[Day High]]/Table2[[#This Row],[Close Price]])-1</f>
        <v>9.1751252160807706E-3</v>
      </c>
      <c r="AE381" s="1">
        <f>(Table2[[#This Row],[Close Price]]/Table2[[#This Row],[Current Week Low]])-1</f>
        <v>1.8095667870036136E-2</v>
      </c>
      <c r="AF381" s="1">
        <f>(Table2[[#This Row],[Current Week High]]/Table2[[#This Row],[Close Price]])-1</f>
        <v>3.5282124019325289E-2</v>
      </c>
      <c r="AG381" s="1">
        <f>(Table2[[#This Row],[Close Price]]/Table2[[#This Row],[Current Month Low]])-1</f>
        <v>1.8095667870036136E-2</v>
      </c>
      <c r="AH381" s="1">
        <f>(Table2[[#This Row],[Current Month High]]/Table2[[#This Row],[Close Price]])-1</f>
        <v>8.151234431097909E-2</v>
      </c>
      <c r="AI381">
        <v>9.4366384468773408</v>
      </c>
      <c r="AJ381">
        <v>45.554838709677398</v>
      </c>
      <c r="AK381" t="str">
        <f>IF(AND(Table2[[#This Row],[20D EMA]]&gt;Table2[[#This Row],[50D EMA]],Table2[[#This Row],[50D EMA]]&gt;Table2[[#This Row],[200D EMA]]),"Uptrend","Downtrend/NoTrend")</f>
        <v>Uptrend</v>
      </c>
      <c r="AL381">
        <v>0.04</v>
      </c>
      <c r="AM381" t="s">
        <v>3188</v>
      </c>
      <c r="AN381">
        <v>-1.17</v>
      </c>
      <c r="AO381" t="s">
        <v>3189</v>
      </c>
      <c r="AP381">
        <v>9.0118615368891999E-2</v>
      </c>
      <c r="AQ381">
        <f>(Table2[[#This Row],[Sharpe Ratio]]-AVERAGE(Table2[Sharpe Ratio]))/_xlfn.STDEV.P(Table2[Sharpe Ratio])</f>
        <v>0.33514283344300794</v>
      </c>
      <c r="AR3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-0.84093016545288279</v>
      </c>
      <c r="AS381">
        <f>_xlfn.RANK.AVG(Table2[[#This Row],[1Y Return vs Nifty Z-Score]],Table2[1Y Return vs Nifty Z-Score])</f>
        <v>447</v>
      </c>
      <c r="AT381">
        <f>_xlfn.RANK.AVG(Table2[[#This Row],[6M Return vs Nifty Z-Score]],Table2[6M Return vs Nifty Z-Score])</f>
        <v>412</v>
      </c>
      <c r="AU381">
        <f>_xlfn.RANK.AVG(Table2[[#This Row],[Sharpe Ratio Z-Score]],Table2[Sharpe Ratio Z-Score])</f>
        <v>254</v>
      </c>
      <c r="AV381">
        <f>(Table2[[#This Row],[Rank 1Y]]+Table2[[#This Row],[Rank 6M]]+Table2[[#This Row],[Rank Sharpe]])/3</f>
        <v>371</v>
      </c>
    </row>
    <row r="382" spans="1:48" x14ac:dyDescent="0.3">
      <c r="A382" t="s">
        <v>101</v>
      </c>
      <c r="B382" t="s">
        <v>102</v>
      </c>
      <c r="C382" t="s">
        <v>3134</v>
      </c>
      <c r="D382" t="s">
        <v>103</v>
      </c>
      <c r="E382">
        <v>285315.92993735999</v>
      </c>
      <c r="F382">
        <v>1784.45</v>
      </c>
      <c r="G382">
        <v>65.147073008399403</v>
      </c>
      <c r="H382">
        <f>(Table2[[#This Row],[1Y Return vs Nifty]]-AVERAGE(Table2[1Y Return vs Nifty]))/_xlfn.STDEV.P(Table2[1Y Return vs Nifty])</f>
        <v>0.64884290096508601</v>
      </c>
      <c r="I382">
        <v>-3.3872113663724401</v>
      </c>
      <c r="J382">
        <f>(Table2[[#This Row],[1M Return vs Nifty]]-AVERAGE(Table2[1M Return vs Nifty]))/_xlfn.STDEV.P(Table2[1M Return vs Nifty])</f>
        <v>-0.1980123075668023</v>
      </c>
      <c r="K382">
        <v>-17.206487718871202</v>
      </c>
      <c r="L382">
        <f>(Table2[[#This Row],[6M Return vs Nifty]]-AVERAGE(Table2[6M Return vs Nifty]))/_xlfn.STDEV.P(Table2[6M Return vs Nifty])</f>
        <v>-0.87062679799991349</v>
      </c>
      <c r="M382">
        <v>0.416473166232526</v>
      </c>
      <c r="N382">
        <f>(Table2[[#This Row],[1W Return vs Nifty]]-AVERAGE(Table2[1W Return vs Nifty]))/_xlfn.STDEV.P(Table2[1W Return vs Nifty])</f>
        <v>-0.11150152187575721</v>
      </c>
      <c r="O382">
        <v>1882.22</v>
      </c>
      <c r="P382">
        <v>1874.0887667601601</v>
      </c>
      <c r="Q382">
        <v>1741.37579876668</v>
      </c>
      <c r="R382">
        <v>25.896743760997399</v>
      </c>
      <c r="S382" s="1">
        <f>(Table2[[#This Row],[Close Price]]-Table2[[#This Row],[20D EMA]])/Table2[[#This Row],[20D EMA]]</f>
        <v>-5.19439810436612E-2</v>
      </c>
      <c r="T382" s="1">
        <f>(Table2[[#This Row],[Close Price]]-Table2[[#This Row],[50D EMA]])/Table2[[#This Row],[50D EMA]]</f>
        <v>-4.7830587510069481E-2</v>
      </c>
      <c r="U382" s="1">
        <f>(Table2[[#This Row],[Close Price]]-Table2[[#This Row],[200D EMA]])/Table2[[#This Row],[200D EMA]]</f>
        <v>2.4735729796995658E-2</v>
      </c>
      <c r="V382">
        <v>0.56803595758034298</v>
      </c>
      <c r="W382">
        <v>1779.45</v>
      </c>
      <c r="X382">
        <v>1833.95</v>
      </c>
      <c r="Y382">
        <v>1725.55</v>
      </c>
      <c r="Z382">
        <v>1833.95</v>
      </c>
      <c r="AA382">
        <v>1725.55</v>
      </c>
      <c r="AB382">
        <v>1929.55</v>
      </c>
      <c r="AC382" s="1">
        <f>(Table2[[#This Row],[Close Price]]/Table2[[#This Row],[Day Low]])-1</f>
        <v>2.8098569782797345E-3</v>
      </c>
      <c r="AD382" s="1">
        <f>(Table2[[#This Row],[Day High]]/Table2[[#This Row],[Close Price]])-1</f>
        <v>2.7739639664882798E-2</v>
      </c>
      <c r="AE382" s="1">
        <f>(Table2[[#This Row],[Close Price]]/Table2[[#This Row],[Current Week Low]])-1</f>
        <v>3.4134044217785764E-2</v>
      </c>
      <c r="AF382" s="1">
        <f>(Table2[[#This Row],[Current Week High]]/Table2[[#This Row],[Close Price]])-1</f>
        <v>2.7739639664882798E-2</v>
      </c>
      <c r="AG382" s="1">
        <f>(Table2[[#This Row],[Close Price]]/Table2[[#This Row],[Current Month Low]])-1</f>
        <v>3.4134044217785764E-2</v>
      </c>
      <c r="AH382" s="1">
        <f>(Table2[[#This Row],[Current Month High]]/Table2[[#This Row],[Close Price]])-1</f>
        <v>8.1313570007565339E-2</v>
      </c>
      <c r="AI382">
        <v>21.835859788730399</v>
      </c>
      <c r="AJ382">
        <v>118.80326160259899</v>
      </c>
      <c r="AK382" t="str">
        <f>IF(AND(Table2[[#This Row],[20D EMA]]&gt;Table2[[#This Row],[50D EMA]],Table2[[#This Row],[50D EMA]]&gt;Table2[[#This Row],[200D EMA]]),"Uptrend","Downtrend/NoTrend")</f>
        <v>Uptrend</v>
      </c>
      <c r="AL382">
        <v>0.05</v>
      </c>
      <c r="AM382" t="s">
        <v>3188</v>
      </c>
      <c r="AN382">
        <v>-10.95</v>
      </c>
      <c r="AO382" t="s">
        <v>3189</v>
      </c>
      <c r="AP382">
        <v>5.1825504194078997E-2</v>
      </c>
      <c r="AQ382">
        <f>(Table2[[#This Row],[Sharpe Ratio]]-AVERAGE(Table2[Sharpe Ratio]))/_xlfn.STDEV.P(Table2[Sharpe Ratio])</f>
        <v>-0.1113379271670948</v>
      </c>
      <c r="AR3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-0.64263565364448183</v>
      </c>
      <c r="AS382">
        <f>_xlfn.RANK.AVG(Table2[[#This Row],[1Y Return vs Nifty Z-Score]],Table2[1Y Return vs Nifty Z-Score])</f>
        <v>143</v>
      </c>
      <c r="AT382">
        <f>_xlfn.RANK.AVG(Table2[[#This Row],[6M Return vs Nifty Z-Score]],Table2[6M Return vs Nifty Z-Score])</f>
        <v>607</v>
      </c>
      <c r="AU382">
        <f>_xlfn.RANK.AVG(Table2[[#This Row],[Sharpe Ratio Z-Score]],Table2[Sharpe Ratio Z-Score])</f>
        <v>366</v>
      </c>
      <c r="AV382">
        <f>(Table2[[#This Row],[Rank 1Y]]+Table2[[#This Row],[Rank 6M]]+Table2[[#This Row],[Rank Sharpe]])/3</f>
        <v>372</v>
      </c>
    </row>
    <row r="383" spans="1:48" x14ac:dyDescent="0.3">
      <c r="A383" t="s">
        <v>73</v>
      </c>
      <c r="B383" t="s">
        <v>74</v>
      </c>
      <c r="C383" t="s">
        <v>3135</v>
      </c>
      <c r="D383" t="s">
        <v>60</v>
      </c>
      <c r="E383">
        <v>342598.28946900001</v>
      </c>
      <c r="F383">
        <v>939.15</v>
      </c>
      <c r="G383">
        <v>20.960180392458099</v>
      </c>
      <c r="H383">
        <f>(Table2[[#This Row],[1Y Return vs Nifty]]-AVERAGE(Table2[1Y Return vs Nifty]))/_xlfn.STDEV.P(Table2[1Y Return vs Nifty])</f>
        <v>-9.360591442597814E-2</v>
      </c>
      <c r="I383">
        <v>-12.1845781168368</v>
      </c>
      <c r="J383">
        <f>(Table2[[#This Row],[1M Return vs Nifty]]-AVERAGE(Table2[1M Return vs Nifty]))/_xlfn.STDEV.P(Table2[1M Return vs Nifty])</f>
        <v>-1.1598954175723286</v>
      </c>
      <c r="K383">
        <v>-17.207449950092698</v>
      </c>
      <c r="L383">
        <f>(Table2[[#This Row],[6M Return vs Nifty]]-AVERAGE(Table2[6M Return vs Nifty]))/_xlfn.STDEV.P(Table2[6M Return vs Nifty])</f>
        <v>-0.87065821626469253</v>
      </c>
      <c r="M383">
        <v>0.58522062647168904</v>
      </c>
      <c r="N383">
        <f>(Table2[[#This Row],[1W Return vs Nifty]]-AVERAGE(Table2[1W Return vs Nifty]))/_xlfn.STDEV.P(Table2[1W Return vs Nifty])</f>
        <v>-6.4801752032020266E-2</v>
      </c>
      <c r="O383">
        <v>970.43</v>
      </c>
      <c r="P383">
        <v>1002.50104253778</v>
      </c>
      <c r="Q383">
        <v>939.47780924706399</v>
      </c>
      <c r="R383">
        <v>27.1042324878382</v>
      </c>
      <c r="S383" s="1">
        <f>(Table2[[#This Row],[Close Price]]-Table2[[#This Row],[20D EMA]])/Table2[[#This Row],[20D EMA]]</f>
        <v>-3.2233133765444157E-2</v>
      </c>
      <c r="T383" s="1">
        <f>(Table2[[#This Row],[Close Price]]-Table2[[#This Row],[50D EMA]])/Table2[[#This Row],[50D EMA]]</f>
        <v>-6.3192994171267988E-2</v>
      </c>
      <c r="U383" s="1">
        <f>(Table2[[#This Row],[Close Price]]-Table2[[#This Row],[200D EMA]])/Table2[[#This Row],[200D EMA]]</f>
        <v>-3.4892707825289685E-4</v>
      </c>
      <c r="V383">
        <v>1.1252627325564499</v>
      </c>
      <c r="W383">
        <v>925.5</v>
      </c>
      <c r="X383">
        <v>948.45</v>
      </c>
      <c r="Y383">
        <v>893.85</v>
      </c>
      <c r="Z383">
        <v>948.45</v>
      </c>
      <c r="AA383">
        <v>893.85</v>
      </c>
      <c r="AB383">
        <v>984.5</v>
      </c>
      <c r="AC383" s="1">
        <f>(Table2[[#This Row],[Close Price]]/Table2[[#This Row],[Day Low]])-1</f>
        <v>1.474878444084271E-2</v>
      </c>
      <c r="AD383" s="1">
        <f>(Table2[[#This Row],[Day High]]/Table2[[#This Row],[Close Price]])-1</f>
        <v>9.9025714742053683E-3</v>
      </c>
      <c r="AE383" s="1">
        <f>(Table2[[#This Row],[Close Price]]/Table2[[#This Row],[Current Week Low]])-1</f>
        <v>5.0679644235609889E-2</v>
      </c>
      <c r="AF383" s="1">
        <f>(Table2[[#This Row],[Current Week High]]/Table2[[#This Row],[Close Price]])-1</f>
        <v>9.9025714742053683E-3</v>
      </c>
      <c r="AG383" s="1">
        <f>(Table2[[#This Row],[Close Price]]/Table2[[#This Row],[Current Month Low]])-1</f>
        <v>5.0679644235609889E-2</v>
      </c>
      <c r="AH383" s="1">
        <f>(Table2[[#This Row],[Current Month High]]/Table2[[#This Row],[Close Price]])-1</f>
        <v>4.8288345844646807E-2</v>
      </c>
      <c r="AI383">
        <v>25.539051269765199</v>
      </c>
      <c r="AJ383">
        <v>53.030796806257101</v>
      </c>
      <c r="AK383" t="str">
        <f>IF(AND(Table2[[#This Row],[20D EMA]]&gt;Table2[[#This Row],[50D EMA]],Table2[[#This Row],[50D EMA]]&gt;Table2[[#This Row],[200D EMA]]),"Uptrend","Downtrend/NoTrend")</f>
        <v>Downtrend/NoTrend</v>
      </c>
      <c r="AL383">
        <v>-0.11</v>
      </c>
      <c r="AM383" t="s">
        <v>3189</v>
      </c>
      <c r="AN383">
        <v>-3.27</v>
      </c>
      <c r="AO383" t="s">
        <v>3189</v>
      </c>
      <c r="AP383">
        <v>0.118079152087634</v>
      </c>
      <c r="AQ383">
        <f>(Table2[[#This Row],[Sharpe Ratio]]-AVERAGE(Table2[Sharpe Ratio]))/_xlfn.STDEV.P(Table2[Sharpe Ratio])</f>
        <v>0.66115034023085517</v>
      </c>
      <c r="AR3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3">
        <f>_xlfn.RANK.AVG(Table2[[#This Row],[1Y Return vs Nifty Z-Score]],Table2[1Y Return vs Nifty Z-Score])</f>
        <v>330</v>
      </c>
      <c r="AT383">
        <f>_xlfn.RANK.AVG(Table2[[#This Row],[6M Return vs Nifty Z-Score]],Table2[6M Return vs Nifty Z-Score])</f>
        <v>608</v>
      </c>
      <c r="AU383">
        <f>_xlfn.RANK.AVG(Table2[[#This Row],[Sharpe Ratio Z-Score]],Table2[Sharpe Ratio Z-Score])</f>
        <v>180</v>
      </c>
      <c r="AV383">
        <f>(Table2[[#This Row],[Rank 1Y]]+Table2[[#This Row],[Rank 6M]]+Table2[[#This Row],[Rank Sharpe]])/3</f>
        <v>372.66666666666669</v>
      </c>
    </row>
    <row r="384" spans="1:48" x14ac:dyDescent="0.3">
      <c r="A384" t="s">
        <v>220</v>
      </c>
      <c r="B384" t="s">
        <v>221</v>
      </c>
      <c r="C384" t="s">
        <v>3142</v>
      </c>
      <c r="D384" t="s">
        <v>135</v>
      </c>
      <c r="E384">
        <v>116766.586148225</v>
      </c>
      <c r="F384">
        <v>1209</v>
      </c>
      <c r="G384">
        <v>27.526937322292099</v>
      </c>
      <c r="H384">
        <f>(Table2[[#This Row],[1Y Return vs Nifty]]-AVERAGE(Table2[1Y Return vs Nifty]))/_xlfn.STDEV.P(Table2[1Y Return vs Nifty])</f>
        <v>1.6731803727060478E-2</v>
      </c>
      <c r="I384">
        <v>-3.2519839663447998</v>
      </c>
      <c r="J384">
        <f>(Table2[[#This Row],[1M Return vs Nifty]]-AVERAGE(Table2[1M Return vs Nifty]))/_xlfn.STDEV.P(Table2[1M Return vs Nifty])</f>
        <v>-0.18322686599251733</v>
      </c>
      <c r="K384">
        <v>-9.5850983611643201</v>
      </c>
      <c r="L384">
        <f>(Table2[[#This Row],[6M Return vs Nifty]]-AVERAGE(Table2[6M Return vs Nifty]))/_xlfn.STDEV.P(Table2[6M Return vs Nifty])</f>
        <v>-0.62177722476244812</v>
      </c>
      <c r="M384">
        <v>-0.27119700106069899</v>
      </c>
      <c r="N384">
        <f>(Table2[[#This Row],[1W Return vs Nifty]]-AVERAGE(Table2[1W Return vs Nifty]))/_xlfn.STDEV.P(Table2[1W Return vs Nifty])</f>
        <v>-0.3018097996743267</v>
      </c>
      <c r="O384">
        <v>1249.21</v>
      </c>
      <c r="P384">
        <v>1274.98254365456</v>
      </c>
      <c r="Q384">
        <v>1198.2051475196999</v>
      </c>
      <c r="R384">
        <v>25.712299257957199</v>
      </c>
      <c r="S384" s="1">
        <f>(Table2[[#This Row],[Close Price]]-Table2[[#This Row],[20D EMA]])/Table2[[#This Row],[20D EMA]]</f>
        <v>-3.2188343032796753E-2</v>
      </c>
      <c r="T384" s="1">
        <f>(Table2[[#This Row],[Close Price]]-Table2[[#This Row],[50D EMA]])/Table2[[#This Row],[50D EMA]]</f>
        <v>-5.1751723176875992E-2</v>
      </c>
      <c r="U384" s="1">
        <f>(Table2[[#This Row],[Close Price]]-Table2[[#This Row],[200D EMA]])/Table2[[#This Row],[200D EMA]]</f>
        <v>9.0091855327491584E-3</v>
      </c>
      <c r="V384">
        <v>1.43794783305933</v>
      </c>
      <c r="W384">
        <v>1147.75</v>
      </c>
      <c r="X384">
        <v>1225</v>
      </c>
      <c r="Y384">
        <v>1147.75</v>
      </c>
      <c r="Z384">
        <v>1225</v>
      </c>
      <c r="AA384">
        <v>1123</v>
      </c>
      <c r="AB384">
        <v>1252</v>
      </c>
      <c r="AC384" s="1">
        <f>(Table2[[#This Row],[Close Price]]/Table2[[#This Row],[Day Low]])-1</f>
        <v>5.3365279895447593E-2</v>
      </c>
      <c r="AD384" s="1">
        <f>(Table2[[#This Row],[Day High]]/Table2[[#This Row],[Close Price]])-1</f>
        <v>1.3234077750206685E-2</v>
      </c>
      <c r="AE384" s="1">
        <f>(Table2[[#This Row],[Close Price]]/Table2[[#This Row],[Current Week Low]])-1</f>
        <v>5.3365279895447593E-2</v>
      </c>
      <c r="AF384" s="1">
        <f>(Table2[[#This Row],[Current Week High]]/Table2[[#This Row],[Close Price]])-1</f>
        <v>1.3234077750206685E-2</v>
      </c>
      <c r="AG384" s="1">
        <f>(Table2[[#This Row],[Close Price]]/Table2[[#This Row],[Current Month Low]])-1</f>
        <v>7.6580587711487125E-2</v>
      </c>
      <c r="AH384" s="1">
        <f>(Table2[[#This Row],[Current Month High]]/Table2[[#This Row],[Close Price]])-1</f>
        <v>3.556658395368073E-2</v>
      </c>
      <c r="AI384">
        <v>36.4722911497105</v>
      </c>
      <c r="AJ384">
        <v>72.295852928601903</v>
      </c>
      <c r="AK384" t="str">
        <f>IF(AND(Table2[[#This Row],[20D EMA]]&gt;Table2[[#This Row],[50D EMA]],Table2[[#This Row],[50D EMA]]&gt;Table2[[#This Row],[200D EMA]]),"Uptrend","Downtrend/NoTrend")</f>
        <v>Downtrend/NoTrend</v>
      </c>
      <c r="AL384">
        <v>-0.13</v>
      </c>
      <c r="AM384" t="s">
        <v>3189</v>
      </c>
      <c r="AN384">
        <v>-13.39</v>
      </c>
      <c r="AO384" t="s">
        <v>3189</v>
      </c>
      <c r="AP384">
        <v>7.2885936059744E-2</v>
      </c>
      <c r="AQ384">
        <f>(Table2[[#This Row],[Sharpe Ratio]]-AVERAGE(Table2[Sharpe Ratio]))/_xlfn.STDEV.P(Table2[Sharpe Ratio])</f>
        <v>0.13421740510228103</v>
      </c>
      <c r="AR3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4">
        <f>_xlfn.RANK.AVG(Table2[[#This Row],[1Y Return vs Nifty Z-Score]],Table2[1Y Return vs Nifty Z-Score])</f>
        <v>286</v>
      </c>
      <c r="AT384">
        <f>_xlfn.RANK.AVG(Table2[[#This Row],[6M Return vs Nifty Z-Score]],Table2[6M Return vs Nifty Z-Score])</f>
        <v>526</v>
      </c>
      <c r="AU384">
        <f>_xlfn.RANK.AVG(Table2[[#This Row],[Sharpe Ratio Z-Score]],Table2[Sharpe Ratio Z-Score])</f>
        <v>309</v>
      </c>
      <c r="AV384">
        <f>(Table2[[#This Row],[Rank 1Y]]+Table2[[#This Row],[Rank 6M]]+Table2[[#This Row],[Rank Sharpe]])/3</f>
        <v>373.66666666666669</v>
      </c>
    </row>
    <row r="385" spans="1:48" x14ac:dyDescent="0.3">
      <c r="A385" t="s">
        <v>2070</v>
      </c>
      <c r="B385" t="s">
        <v>2071</v>
      </c>
      <c r="C385" t="s">
        <v>3127</v>
      </c>
      <c r="D385" t="s">
        <v>63</v>
      </c>
      <c r="E385">
        <v>3139.0589509930001</v>
      </c>
      <c r="F385">
        <v>223.66</v>
      </c>
      <c r="G385">
        <v>8.7636295334917804</v>
      </c>
      <c r="H385">
        <f>(Table2[[#This Row],[1Y Return vs Nifty]]-AVERAGE(Table2[1Y Return vs Nifty]))/_xlfn.STDEV.P(Table2[1Y Return vs Nifty])</f>
        <v>-0.29853806061245891</v>
      </c>
      <c r="I385">
        <v>-6.6620577685041704</v>
      </c>
      <c r="J385">
        <f>(Table2[[#This Row],[1M Return vs Nifty]]-AVERAGE(Table2[1M Return vs Nifty]))/_xlfn.STDEV.P(Table2[1M Return vs Nifty])</f>
        <v>-0.55607620684741454</v>
      </c>
      <c r="K385">
        <v>12.559209270706299</v>
      </c>
      <c r="L385">
        <f>(Table2[[#This Row],[6M Return vs Nifty]]-AVERAGE(Table2[6M Return vs Nifty]))/_xlfn.STDEV.P(Table2[6M Return vs Nifty])</f>
        <v>0.10126699266199468</v>
      </c>
      <c r="M385">
        <v>1.3930010074464101</v>
      </c>
      <c r="N385">
        <f>(Table2[[#This Row],[1W Return vs Nifty]]-AVERAGE(Table2[1W Return vs Nifty]))/_xlfn.STDEV.P(Table2[1W Return vs Nifty])</f>
        <v>0.15874625172662121</v>
      </c>
      <c r="O385">
        <v>236.15</v>
      </c>
      <c r="P385">
        <v>239.99391718709501</v>
      </c>
      <c r="Q385">
        <v>215.151431878122</v>
      </c>
      <c r="R385">
        <v>47.552122900377803</v>
      </c>
      <c r="S385" s="1">
        <f>(Table2[[#This Row],[Close Price]]-Table2[[#This Row],[20D EMA]])/Table2[[#This Row],[20D EMA]]</f>
        <v>-5.2890112216811384E-2</v>
      </c>
      <c r="T385" s="1">
        <f>(Table2[[#This Row],[Close Price]]-Table2[[#This Row],[50D EMA]])/Table2[[#This Row],[50D EMA]]</f>
        <v>-6.8059713256654664E-2</v>
      </c>
      <c r="U385" s="1">
        <f>(Table2[[#This Row],[Close Price]]-Table2[[#This Row],[200D EMA]])/Table2[[#This Row],[200D EMA]]</f>
        <v>3.9546881225024311E-2</v>
      </c>
      <c r="V385">
        <v>0.41013435462047798</v>
      </c>
      <c r="W385">
        <v>222.89</v>
      </c>
      <c r="X385">
        <v>228.99</v>
      </c>
      <c r="Y385">
        <v>218.55</v>
      </c>
      <c r="Z385">
        <v>239</v>
      </c>
      <c r="AA385">
        <v>218.55</v>
      </c>
      <c r="AB385">
        <v>246.5</v>
      </c>
      <c r="AC385" s="1">
        <f>(Table2[[#This Row],[Close Price]]/Table2[[#This Row],[Day Low]])-1</f>
        <v>3.4546188702948566E-3</v>
      </c>
      <c r="AD385" s="1">
        <f>(Table2[[#This Row],[Day High]]/Table2[[#This Row],[Close Price]])-1</f>
        <v>2.3830814629348218E-2</v>
      </c>
      <c r="AE385" s="1">
        <f>(Table2[[#This Row],[Close Price]]/Table2[[#This Row],[Current Week Low]])-1</f>
        <v>2.3381377259208413E-2</v>
      </c>
      <c r="AF385" s="1">
        <f>(Table2[[#This Row],[Current Week High]]/Table2[[#This Row],[Close Price]])-1</f>
        <v>6.85862469820262E-2</v>
      </c>
      <c r="AG385" s="1">
        <f>(Table2[[#This Row],[Close Price]]/Table2[[#This Row],[Current Month Low]])-1</f>
        <v>2.3381377259208413E-2</v>
      </c>
      <c r="AH385" s="1">
        <f>(Table2[[#This Row],[Current Month High]]/Table2[[#This Row],[Close Price]])-1</f>
        <v>0.10211928820531169</v>
      </c>
      <c r="AI385">
        <v>31.248323347938801</v>
      </c>
      <c r="AJ385">
        <v>43.925353925353903</v>
      </c>
      <c r="AK385" t="str">
        <f>IF(AND(Table2[[#This Row],[20D EMA]]&gt;Table2[[#This Row],[50D EMA]],Table2[[#This Row],[50D EMA]]&gt;Table2[[#This Row],[200D EMA]]),"Uptrend","Downtrend/NoTrend")</f>
        <v>Downtrend/NoTrend</v>
      </c>
      <c r="AL385">
        <v>-0.04</v>
      </c>
      <c r="AM385" t="s">
        <v>3189</v>
      </c>
      <c r="AN385">
        <v>-5.95</v>
      </c>
      <c r="AO385" t="s">
        <v>3189</v>
      </c>
      <c r="AP385">
        <v>2.1017656414734999E-2</v>
      </c>
      <c r="AQ385">
        <f>(Table2[[#This Row],[Sharpe Ratio]]-AVERAGE(Table2[Sharpe Ratio]))/_xlfn.STDEV.P(Table2[Sharpe Ratio])</f>
        <v>-0.47054382314373439</v>
      </c>
      <c r="AR3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5">
        <f>_xlfn.RANK.AVG(Table2[[#This Row],[1Y Return vs Nifty Z-Score]],Table2[1Y Return vs Nifty Z-Score])</f>
        <v>393</v>
      </c>
      <c r="AT385">
        <f>_xlfn.RANK.AVG(Table2[[#This Row],[6M Return vs Nifty Z-Score]],Table2[6M Return vs Nifty Z-Score])</f>
        <v>278</v>
      </c>
      <c r="AU385">
        <f>_xlfn.RANK.AVG(Table2[[#This Row],[Sharpe Ratio Z-Score]],Table2[Sharpe Ratio Z-Score])</f>
        <v>453</v>
      </c>
      <c r="AV385">
        <f>(Table2[[#This Row],[Rank 1Y]]+Table2[[#This Row],[Rank 6M]]+Table2[[#This Row],[Rank Sharpe]])/3</f>
        <v>374.66666666666669</v>
      </c>
    </row>
    <row r="386" spans="1:48" x14ac:dyDescent="0.3">
      <c r="A386" t="s">
        <v>335</v>
      </c>
      <c r="B386" t="s">
        <v>336</v>
      </c>
      <c r="C386" t="s">
        <v>3129</v>
      </c>
      <c r="D386" t="s">
        <v>54</v>
      </c>
      <c r="E386">
        <v>77496.582199184995</v>
      </c>
      <c r="F386">
        <v>1933.7</v>
      </c>
      <c r="G386">
        <v>34.450666857469599</v>
      </c>
      <c r="H386">
        <f>(Table2[[#This Row],[1Y Return vs Nifty]]-AVERAGE(Table2[1Y Return vs Nifty]))/_xlfn.STDEV.P(Table2[1Y Return vs Nifty])</f>
        <v>0.13306754238513746</v>
      </c>
      <c r="I386">
        <v>-5.1725789703003402</v>
      </c>
      <c r="J386">
        <f>(Table2[[#This Row],[1M Return vs Nifty]]-AVERAGE(Table2[1M Return vs Nifty]))/_xlfn.STDEV.P(Table2[1M Return vs Nifty])</f>
        <v>-0.39322014555748702</v>
      </c>
      <c r="K386">
        <v>5.06220694437385</v>
      </c>
      <c r="L386">
        <f>(Table2[[#This Row],[6M Return vs Nifty]]-AVERAGE(Table2[6M Return vs Nifty]))/_xlfn.STDEV.P(Table2[6M Return vs Nifty])</f>
        <v>-0.14352116103357279</v>
      </c>
      <c r="M386">
        <v>0.22754637621572499</v>
      </c>
      <c r="N386">
        <f>(Table2[[#This Row],[1W Return vs Nifty]]-AVERAGE(Table2[1W Return vs Nifty]))/_xlfn.STDEV.P(Table2[1W Return vs Nifty])</f>
        <v>-0.16378579091658405</v>
      </c>
      <c r="O386">
        <v>1965.8</v>
      </c>
      <c r="P386">
        <v>1932.05238227006</v>
      </c>
      <c r="Q386">
        <v>1706.00237040497</v>
      </c>
      <c r="R386">
        <v>33.032213740978001</v>
      </c>
      <c r="S386" s="1">
        <f>(Table2[[#This Row],[Close Price]]-Table2[[#This Row],[20D EMA]])/Table2[[#This Row],[20D EMA]]</f>
        <v>-1.6329229830094574E-2</v>
      </c>
      <c r="T386" s="1">
        <f>(Table2[[#This Row],[Close Price]]-Table2[[#This Row],[50D EMA]])/Table2[[#This Row],[50D EMA]]</f>
        <v>8.5278108661018901E-4</v>
      </c>
      <c r="U386" s="1">
        <f>(Table2[[#This Row],[Close Price]]-Table2[[#This Row],[200D EMA]])/Table2[[#This Row],[200D EMA]]</f>
        <v>0.13346853060994243</v>
      </c>
      <c r="V386">
        <v>1.0501563212295399</v>
      </c>
      <c r="W386">
        <v>1890.25</v>
      </c>
      <c r="X386">
        <v>1955</v>
      </c>
      <c r="Y386">
        <v>1868.05</v>
      </c>
      <c r="Z386">
        <v>1955</v>
      </c>
      <c r="AA386">
        <v>1868.05</v>
      </c>
      <c r="AB386">
        <v>2009.45</v>
      </c>
      <c r="AC386" s="1">
        <f>(Table2[[#This Row],[Close Price]]/Table2[[#This Row],[Day Low]])-1</f>
        <v>2.2986377463298568E-2</v>
      </c>
      <c r="AD386" s="1">
        <f>(Table2[[#This Row],[Day High]]/Table2[[#This Row],[Close Price]])-1</f>
        <v>1.1015152298701869E-2</v>
      </c>
      <c r="AE386" s="1">
        <f>(Table2[[#This Row],[Close Price]]/Table2[[#This Row],[Current Week Low]])-1</f>
        <v>3.5143598940071241E-2</v>
      </c>
      <c r="AF386" s="1">
        <f>(Table2[[#This Row],[Current Week High]]/Table2[[#This Row],[Close Price]])-1</f>
        <v>1.1015152298701869E-2</v>
      </c>
      <c r="AG386" s="1">
        <f>(Table2[[#This Row],[Close Price]]/Table2[[#This Row],[Current Month Low]])-1</f>
        <v>3.5143598940071241E-2</v>
      </c>
      <c r="AH386" s="1">
        <f>(Table2[[#This Row],[Current Month High]]/Table2[[#This Row],[Close Price]])-1</f>
        <v>3.9173605005947243E-2</v>
      </c>
      <c r="AI386">
        <v>7.5011635724259103</v>
      </c>
      <c r="AJ386">
        <v>63.547173002917901</v>
      </c>
      <c r="AK386" t="str">
        <f>IF(AND(Table2[[#This Row],[20D EMA]]&gt;Table2[[#This Row],[50D EMA]],Table2[[#This Row],[50D EMA]]&gt;Table2[[#This Row],[200D EMA]]),"Uptrend","Downtrend/NoTrend")</f>
        <v>Uptrend</v>
      </c>
      <c r="AL386">
        <v>7.0000000000000007E-2</v>
      </c>
      <c r="AM386" t="s">
        <v>3188</v>
      </c>
      <c r="AN386">
        <v>-2.81</v>
      </c>
      <c r="AO386" t="s">
        <v>3189</v>
      </c>
      <c r="AP386">
        <v>9.1051886562799997E-4</v>
      </c>
      <c r="AQ386">
        <f>(Table2[[#This Row],[Sharpe Ratio]]-AVERAGE(Table2[Sharpe Ratio]))/_xlfn.STDEV.P(Table2[Sharpe Ratio])</f>
        <v>-0.70498416479249804</v>
      </c>
      <c r="AR3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-1.2724437199150045</v>
      </c>
      <c r="AS386">
        <f>_xlfn.RANK.AVG(Table2[[#This Row],[1Y Return vs Nifty Z-Score]],Table2[1Y Return vs Nifty Z-Score])</f>
        <v>255</v>
      </c>
      <c r="AT386">
        <f>_xlfn.RANK.AVG(Table2[[#This Row],[6M Return vs Nifty Z-Score]],Table2[6M Return vs Nifty Z-Score])</f>
        <v>363</v>
      </c>
      <c r="AU386">
        <f>_xlfn.RANK.AVG(Table2[[#This Row],[Sharpe Ratio Z-Score]],Table2[Sharpe Ratio Z-Score])</f>
        <v>510</v>
      </c>
      <c r="AV386">
        <f>(Table2[[#This Row],[Rank 1Y]]+Table2[[#This Row],[Rank 6M]]+Table2[[#This Row],[Rank Sharpe]])/3</f>
        <v>376</v>
      </c>
    </row>
    <row r="387" spans="1:48" x14ac:dyDescent="0.3">
      <c r="A387" t="s">
        <v>750</v>
      </c>
      <c r="B387" t="s">
        <v>751</v>
      </c>
      <c r="C387" t="s">
        <v>3127</v>
      </c>
      <c r="D387" t="s">
        <v>276</v>
      </c>
      <c r="E387">
        <v>22598.479107248</v>
      </c>
      <c r="F387">
        <v>230.21</v>
      </c>
      <c r="G387">
        <v>42.557629576547697</v>
      </c>
      <c r="H387">
        <f>(Table2[[#This Row],[1Y Return vs Nifty]]-AVERAGE(Table2[1Y Return vs Nifty]))/_xlfn.STDEV.P(Table2[1Y Return vs Nifty])</f>
        <v>0.26928451784694168</v>
      </c>
      <c r="I387">
        <v>-15.230103029165001</v>
      </c>
      <c r="J387">
        <f>(Table2[[#This Row],[1M Return vs Nifty]]-AVERAGE(Table2[1M Return vs Nifty]))/_xlfn.STDEV.P(Table2[1M Return vs Nifty])</f>
        <v>-1.4928858517968573</v>
      </c>
      <c r="K387">
        <v>-7.2825568414268398</v>
      </c>
      <c r="L387">
        <f>(Table2[[#This Row],[6M Return vs Nifty]]-AVERAGE(Table2[6M Return vs Nifty]))/_xlfn.STDEV.P(Table2[6M Return vs Nifty])</f>
        <v>-0.54659585721181869</v>
      </c>
      <c r="M387">
        <v>-4.29883491311623</v>
      </c>
      <c r="N387">
        <f>(Table2[[#This Row],[1W Return vs Nifty]]-AVERAGE(Table2[1W Return vs Nifty]))/_xlfn.STDEV.P(Table2[1W Return vs Nifty])</f>
        <v>-1.4164325811984217</v>
      </c>
      <c r="O387">
        <v>242.4</v>
      </c>
      <c r="P387">
        <v>247.02091070245601</v>
      </c>
      <c r="Q387">
        <v>217.05864292730399</v>
      </c>
      <c r="R387">
        <v>15.5452537873926</v>
      </c>
      <c r="S387" s="1">
        <f>(Table2[[#This Row],[Close Price]]-Table2[[#This Row],[20D EMA]])/Table2[[#This Row],[20D EMA]]</f>
        <v>-5.0288778877887776E-2</v>
      </c>
      <c r="T387" s="1">
        <f>(Table2[[#This Row],[Close Price]]-Table2[[#This Row],[50D EMA]])/Table2[[#This Row],[50D EMA]]</f>
        <v>-6.8054605800985157E-2</v>
      </c>
      <c r="U387" s="1">
        <f>(Table2[[#This Row],[Close Price]]-Table2[[#This Row],[200D EMA]])/Table2[[#This Row],[200D EMA]]</f>
        <v>6.0588958335561834E-2</v>
      </c>
      <c r="V387">
        <v>0.438312194597055</v>
      </c>
      <c r="W387">
        <v>226.49</v>
      </c>
      <c r="X387">
        <v>232.2</v>
      </c>
      <c r="Y387">
        <v>218.37</v>
      </c>
      <c r="Z387">
        <v>232.47</v>
      </c>
      <c r="AA387">
        <v>218.37</v>
      </c>
      <c r="AB387">
        <v>247.48</v>
      </c>
      <c r="AC387" s="1">
        <f>(Table2[[#This Row],[Close Price]]/Table2[[#This Row],[Day Low]])-1</f>
        <v>1.6424566206013402E-2</v>
      </c>
      <c r="AD387" s="1">
        <f>(Table2[[#This Row],[Day High]]/Table2[[#This Row],[Close Price]])-1</f>
        <v>8.6442813083704717E-3</v>
      </c>
      <c r="AE387" s="1">
        <f>(Table2[[#This Row],[Close Price]]/Table2[[#This Row],[Current Week Low]])-1</f>
        <v>5.4219902001190645E-2</v>
      </c>
      <c r="AF387" s="1">
        <f>(Table2[[#This Row],[Current Week High]]/Table2[[#This Row],[Close Price]])-1</f>
        <v>9.8171234959385512E-3</v>
      </c>
      <c r="AG387" s="1">
        <f>(Table2[[#This Row],[Close Price]]/Table2[[#This Row],[Current Month Low]])-1</f>
        <v>5.4219902001190645E-2</v>
      </c>
      <c r="AH387" s="1">
        <f>(Table2[[#This Row],[Current Month High]]/Table2[[#This Row],[Close Price]])-1</f>
        <v>7.5018461404804171E-2</v>
      </c>
      <c r="AI387">
        <v>23.5393770904825</v>
      </c>
      <c r="AJ387">
        <v>73.874622356495394</v>
      </c>
      <c r="AK387" t="str">
        <f>IF(AND(Table2[[#This Row],[20D EMA]]&gt;Table2[[#This Row],[50D EMA]],Table2[[#This Row],[50D EMA]]&gt;Table2[[#This Row],[200D EMA]]),"Uptrend","Downtrend/NoTrend")</f>
        <v>Downtrend/NoTrend</v>
      </c>
      <c r="AL387">
        <v>-0.12</v>
      </c>
      <c r="AM387" t="s">
        <v>3189</v>
      </c>
      <c r="AN387">
        <v>-7.93</v>
      </c>
      <c r="AO387" t="s">
        <v>3189</v>
      </c>
      <c r="AP387">
        <v>4.1823972339223997E-2</v>
      </c>
      <c r="AQ387">
        <f>(Table2[[#This Row],[Sharpe Ratio]]-AVERAGE(Table2[Sharpe Ratio]))/_xlfn.STDEV.P(Table2[Sharpe Ratio])</f>
        <v>-0.22795137049470238</v>
      </c>
      <c r="AR3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7">
        <f>_xlfn.RANK.AVG(Table2[[#This Row],[1Y Return vs Nifty Z-Score]],Table2[1Y Return vs Nifty Z-Score])</f>
        <v>221</v>
      </c>
      <c r="AT387">
        <f>_xlfn.RANK.AVG(Table2[[#This Row],[6M Return vs Nifty Z-Score]],Table2[6M Return vs Nifty Z-Score])</f>
        <v>507</v>
      </c>
      <c r="AU387">
        <f>_xlfn.RANK.AVG(Table2[[#This Row],[Sharpe Ratio Z-Score]],Table2[Sharpe Ratio Z-Score])</f>
        <v>400</v>
      </c>
      <c r="AV387">
        <f>(Table2[[#This Row],[Rank 1Y]]+Table2[[#This Row],[Rank 6M]]+Table2[[#This Row],[Rank Sharpe]])/3</f>
        <v>376</v>
      </c>
    </row>
    <row r="388" spans="1:48" x14ac:dyDescent="0.3">
      <c r="A388" t="s">
        <v>586</v>
      </c>
      <c r="B388" t="s">
        <v>587</v>
      </c>
      <c r="C388" t="s">
        <v>3138</v>
      </c>
      <c r="D388" t="s">
        <v>588</v>
      </c>
      <c r="E388">
        <v>34135.887338250002</v>
      </c>
      <c r="F388">
        <v>1230.05</v>
      </c>
      <c r="G388">
        <v>-24.354381768128899</v>
      </c>
      <c r="H388">
        <f>(Table2[[#This Row],[1Y Return vs Nifty]]-AVERAGE(Table2[1Y Return vs Nifty]))/_xlfn.STDEV.P(Table2[1Y Return vs Nifty])</f>
        <v>-0.85500236039273769</v>
      </c>
      <c r="I388">
        <v>-2.9068191342207701</v>
      </c>
      <c r="J388">
        <f>(Table2[[#This Row],[1M Return vs Nifty]]-AVERAGE(Table2[1M Return vs Nifty]))/_xlfn.STDEV.P(Table2[1M Return vs Nifty])</f>
        <v>-0.14548736602561274</v>
      </c>
      <c r="K388">
        <v>8.0455790264438001</v>
      </c>
      <c r="L388">
        <f>(Table2[[#This Row],[6M Return vs Nifty]]-AVERAGE(Table2[6M Return vs Nifty]))/_xlfn.STDEV.P(Table2[6M Return vs Nifty])</f>
        <v>-4.6109674152780319E-2</v>
      </c>
      <c r="M388">
        <v>-0.21636004812263199</v>
      </c>
      <c r="N388">
        <f>(Table2[[#This Row],[1W Return vs Nifty]]-AVERAGE(Table2[1W Return vs Nifty]))/_xlfn.STDEV.P(Table2[1W Return vs Nifty])</f>
        <v>-0.28663402708782332</v>
      </c>
      <c r="O388">
        <v>1252.3699999999999</v>
      </c>
      <c r="P388">
        <v>1264.5134251997999</v>
      </c>
      <c r="Q388">
        <v>1205.50659966851</v>
      </c>
      <c r="R388">
        <v>47.238500733779802</v>
      </c>
      <c r="S388" s="1">
        <f>(Table2[[#This Row],[Close Price]]-Table2[[#This Row],[20D EMA]])/Table2[[#This Row],[20D EMA]]</f>
        <v>-1.782220909156235E-2</v>
      </c>
      <c r="T388" s="1">
        <f>(Table2[[#This Row],[Close Price]]-Table2[[#This Row],[50D EMA]])/Table2[[#This Row],[50D EMA]]</f>
        <v>-2.7254297592257337E-2</v>
      </c>
      <c r="U388" s="1">
        <f>(Table2[[#This Row],[Close Price]]-Table2[[#This Row],[200D EMA]])/Table2[[#This Row],[200D EMA]]</f>
        <v>2.0359407686560041E-2</v>
      </c>
      <c r="V388">
        <v>0.65822885205040405</v>
      </c>
      <c r="W388">
        <v>1218.05</v>
      </c>
      <c r="X388">
        <v>1249.5999999999999</v>
      </c>
      <c r="Y388">
        <v>1204.3499999999999</v>
      </c>
      <c r="Z388">
        <v>1273.7</v>
      </c>
      <c r="AA388">
        <v>1204.3499999999999</v>
      </c>
      <c r="AB388">
        <v>1300.05</v>
      </c>
      <c r="AC388" s="1">
        <f>(Table2[[#This Row],[Close Price]]/Table2[[#This Row],[Day Low]])-1</f>
        <v>9.851812322975162E-3</v>
      </c>
      <c r="AD388" s="1">
        <f>(Table2[[#This Row],[Day High]]/Table2[[#This Row],[Close Price]])-1</f>
        <v>1.5893662859233437E-2</v>
      </c>
      <c r="AE388" s="1">
        <f>(Table2[[#This Row],[Close Price]]/Table2[[#This Row],[Current Week Low]])-1</f>
        <v>2.1339311661892291E-2</v>
      </c>
      <c r="AF388" s="1">
        <f>(Table2[[#This Row],[Current Week High]]/Table2[[#This Row],[Close Price]])-1</f>
        <v>3.5486362342994182E-2</v>
      </c>
      <c r="AG388" s="1">
        <f>(Table2[[#This Row],[Close Price]]/Table2[[#This Row],[Current Month Low]])-1</f>
        <v>2.1339311661892291E-2</v>
      </c>
      <c r="AH388" s="1">
        <f>(Table2[[#This Row],[Current Month High]]/Table2[[#This Row],[Close Price]])-1</f>
        <v>5.6908255761960902E-2</v>
      </c>
      <c r="AI388">
        <v>17.165968863054299</v>
      </c>
      <c r="AJ388">
        <v>24.2411999393969</v>
      </c>
      <c r="AK388" t="str">
        <f>IF(AND(Table2[[#This Row],[20D EMA]]&gt;Table2[[#This Row],[50D EMA]],Table2[[#This Row],[50D EMA]]&gt;Table2[[#This Row],[200D EMA]]),"Uptrend","Downtrend/NoTrend")</f>
        <v>Downtrend/NoTrend</v>
      </c>
      <c r="AL388">
        <v>-0.14000000000000001</v>
      </c>
      <c r="AM388" t="s">
        <v>3189</v>
      </c>
      <c r="AN388">
        <v>-1.32</v>
      </c>
      <c r="AO388" t="s">
        <v>3189</v>
      </c>
      <c r="AP388">
        <v>0.110577457109736</v>
      </c>
      <c r="AQ388">
        <f>(Table2[[#This Row],[Sharpe Ratio]]-AVERAGE(Table2[Sharpe Ratio]))/_xlfn.STDEV.P(Table2[Sharpe Ratio])</f>
        <v>0.57368389060479541</v>
      </c>
      <c r="AR3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8">
        <f>_xlfn.RANK.AVG(Table2[[#This Row],[1Y Return vs Nifty Z-Score]],Table2[1Y Return vs Nifty Z-Score])</f>
        <v>607</v>
      </c>
      <c r="AT388">
        <f>_xlfn.RANK.AVG(Table2[[#This Row],[6M Return vs Nifty Z-Score]],Table2[6M Return vs Nifty Z-Score])</f>
        <v>322</v>
      </c>
      <c r="AU388">
        <f>_xlfn.RANK.AVG(Table2[[#This Row],[Sharpe Ratio Z-Score]],Table2[Sharpe Ratio Z-Score])</f>
        <v>203</v>
      </c>
      <c r="AV388">
        <f>(Table2[[#This Row],[Rank 1Y]]+Table2[[#This Row],[Rank 6M]]+Table2[[#This Row],[Rank Sharpe]])/3</f>
        <v>377.33333333333331</v>
      </c>
    </row>
    <row r="389" spans="1:48" x14ac:dyDescent="0.3">
      <c r="A389" t="s">
        <v>1713</v>
      </c>
      <c r="B389" t="s">
        <v>1714</v>
      </c>
      <c r="C389" t="s">
        <v>3138</v>
      </c>
      <c r="D389" t="s">
        <v>1582</v>
      </c>
      <c r="E389">
        <v>4902.60967497</v>
      </c>
      <c r="F389">
        <v>418.15</v>
      </c>
      <c r="G389">
        <v>0.118668391767425</v>
      </c>
      <c r="H389">
        <f>(Table2[[#This Row],[1Y Return vs Nifty]]-AVERAGE(Table2[1Y Return vs Nifty]))/_xlfn.STDEV.P(Table2[1Y Return vs Nifty])</f>
        <v>-0.44379473694320065</v>
      </c>
      <c r="I389">
        <v>-0.14599436529420701</v>
      </c>
      <c r="J389">
        <f>(Table2[[#This Row],[1M Return vs Nifty]]-AVERAGE(Table2[1M Return vs Nifty]))/_xlfn.STDEV.P(Table2[1M Return vs Nifty])</f>
        <v>0.15637463316581554</v>
      </c>
      <c r="K389">
        <v>2.6368151714920098</v>
      </c>
      <c r="L389">
        <f>(Table2[[#This Row],[6M Return vs Nifty]]-AVERAGE(Table2[6M Return vs Nifty]))/_xlfn.STDEV.P(Table2[6M Return vs Nifty])</f>
        <v>-0.22271377005635906</v>
      </c>
      <c r="M389">
        <v>4.5089457133154198</v>
      </c>
      <c r="N389">
        <f>(Table2[[#This Row],[1W Return vs Nifty]]-AVERAGE(Table2[1W Return vs Nifty]))/_xlfn.STDEV.P(Table2[1W Return vs Nifty])</f>
        <v>1.0210638261876466</v>
      </c>
      <c r="O389">
        <v>410.63</v>
      </c>
      <c r="P389">
        <v>403.55048160528901</v>
      </c>
      <c r="Q389">
        <v>373.42635462137099</v>
      </c>
      <c r="R389">
        <v>50.478382279081401</v>
      </c>
      <c r="S389" s="1">
        <f>(Table2[[#This Row],[Close Price]]-Table2[[#This Row],[20D EMA]])/Table2[[#This Row],[20D EMA]]</f>
        <v>1.8313323429851647E-2</v>
      </c>
      <c r="T389" s="1">
        <f>(Table2[[#This Row],[Close Price]]-Table2[[#This Row],[50D EMA]])/Table2[[#This Row],[50D EMA]]</f>
        <v>3.61776755578022E-2</v>
      </c>
      <c r="U389" s="1">
        <f>(Table2[[#This Row],[Close Price]]-Table2[[#This Row],[200D EMA]])/Table2[[#This Row],[200D EMA]]</f>
        <v>0.11976563738779426</v>
      </c>
      <c r="V389">
        <v>0.45662403734895401</v>
      </c>
      <c r="W389">
        <v>408.25</v>
      </c>
      <c r="X389">
        <v>421.65</v>
      </c>
      <c r="Y389">
        <v>390.1</v>
      </c>
      <c r="Z389">
        <v>421.65</v>
      </c>
      <c r="AA389">
        <v>390.1</v>
      </c>
      <c r="AB389">
        <v>421.65</v>
      </c>
      <c r="AC389" s="1">
        <f>(Table2[[#This Row],[Close Price]]/Table2[[#This Row],[Day Low]])-1</f>
        <v>2.4249846907532069E-2</v>
      </c>
      <c r="AD389" s="1">
        <f>(Table2[[#This Row],[Day High]]/Table2[[#This Row],[Close Price]])-1</f>
        <v>8.3702020805931365E-3</v>
      </c>
      <c r="AE389" s="1">
        <f>(Table2[[#This Row],[Close Price]]/Table2[[#This Row],[Current Week Low]])-1</f>
        <v>7.190463983593931E-2</v>
      </c>
      <c r="AF389" s="1">
        <f>(Table2[[#This Row],[Current Week High]]/Table2[[#This Row],[Close Price]])-1</f>
        <v>8.3702020805931365E-3</v>
      </c>
      <c r="AG389" s="1">
        <f>(Table2[[#This Row],[Close Price]]/Table2[[#This Row],[Current Month Low]])-1</f>
        <v>7.190463983593931E-2</v>
      </c>
      <c r="AH389" s="1">
        <f>(Table2[[#This Row],[Current Month High]]/Table2[[#This Row],[Close Price]])-1</f>
        <v>8.3702020805931365E-3</v>
      </c>
      <c r="AI389">
        <v>7.5570967356211902</v>
      </c>
      <c r="AJ389">
        <v>46.5907099035933</v>
      </c>
      <c r="AK389" t="str">
        <f>IF(AND(Table2[[#This Row],[20D EMA]]&gt;Table2[[#This Row],[50D EMA]],Table2[[#This Row],[50D EMA]]&gt;Table2[[#This Row],[200D EMA]]),"Uptrend","Downtrend/NoTrend")</f>
        <v>Uptrend</v>
      </c>
      <c r="AL389">
        <v>7.0000000000000007E-2</v>
      </c>
      <c r="AM389" t="s">
        <v>3188</v>
      </c>
      <c r="AN389">
        <v>2.71</v>
      </c>
      <c r="AO389" t="s">
        <v>3188</v>
      </c>
      <c r="AP389">
        <v>8.0499890703740001E-2</v>
      </c>
      <c r="AQ389">
        <f>(Table2[[#This Row],[Sharpe Ratio]]-AVERAGE(Table2[Sharpe Ratio]))/_xlfn.STDEV.P(Table2[Sharpe Ratio])</f>
        <v>0.22299275284519682</v>
      </c>
      <c r="AR3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0.73392270519909919</v>
      </c>
      <c r="AS389">
        <f>_xlfn.RANK.AVG(Table2[[#This Row],[1Y Return vs Nifty Z-Score]],Table2[1Y Return vs Nifty Z-Score])</f>
        <v>457</v>
      </c>
      <c r="AT389">
        <f>_xlfn.RANK.AVG(Table2[[#This Row],[6M Return vs Nifty Z-Score]],Table2[6M Return vs Nifty Z-Score])</f>
        <v>395</v>
      </c>
      <c r="AU389">
        <f>_xlfn.RANK.AVG(Table2[[#This Row],[Sharpe Ratio Z-Score]],Table2[Sharpe Ratio Z-Score])</f>
        <v>285</v>
      </c>
      <c r="AV389">
        <f>(Table2[[#This Row],[Rank 1Y]]+Table2[[#This Row],[Rank 6M]]+Table2[[#This Row],[Rank Sharpe]])/3</f>
        <v>379</v>
      </c>
    </row>
    <row r="390" spans="1:48" x14ac:dyDescent="0.3">
      <c r="A390" t="s">
        <v>1338</v>
      </c>
      <c r="B390" t="s">
        <v>1339</v>
      </c>
      <c r="C390" t="s">
        <v>3133</v>
      </c>
      <c r="D390" t="s">
        <v>51</v>
      </c>
      <c r="E390">
        <v>8445.7731074999992</v>
      </c>
      <c r="F390">
        <v>532.35</v>
      </c>
      <c r="G390">
        <v>14.9964644665372</v>
      </c>
      <c r="H390">
        <f>(Table2[[#This Row],[1Y Return vs Nifty]]-AVERAGE(Table2[1Y Return vs Nifty]))/_xlfn.STDEV.P(Table2[1Y Return vs Nifty])</f>
        <v>-0.19381105586947026</v>
      </c>
      <c r="I390">
        <v>-9.99877678305727</v>
      </c>
      <c r="J390">
        <f>(Table2[[#This Row],[1M Return vs Nifty]]-AVERAGE(Table2[1M Return vs Nifty]))/_xlfn.STDEV.P(Table2[1M Return vs Nifty])</f>
        <v>-0.92090511008297626</v>
      </c>
      <c r="K390">
        <v>6.7849282223080101</v>
      </c>
      <c r="L390">
        <f>(Table2[[#This Row],[6M Return vs Nifty]]-AVERAGE(Table2[6M Return vs Nifty]))/_xlfn.STDEV.P(Table2[6M Return vs Nifty])</f>
        <v>-8.7271777266358597E-2</v>
      </c>
      <c r="M390">
        <v>-4.5786705968068997E-2</v>
      </c>
      <c r="N390">
        <f>(Table2[[#This Row],[1W Return vs Nifty]]-AVERAGE(Table2[1W Return vs Nifty]))/_xlfn.STDEV.P(Table2[1W Return vs Nifty])</f>
        <v>-0.23942895621561353</v>
      </c>
      <c r="O390">
        <v>540.72</v>
      </c>
      <c r="P390">
        <v>533.26255860112997</v>
      </c>
      <c r="Q390">
        <v>474.43654751239501</v>
      </c>
      <c r="R390">
        <v>26.057737788415398</v>
      </c>
      <c r="S390" s="1">
        <f>(Table2[[#This Row],[Close Price]]-Table2[[#This Row],[20D EMA]])/Table2[[#This Row],[20D EMA]]</f>
        <v>-1.5479360852197078E-2</v>
      </c>
      <c r="T390" s="1">
        <f>(Table2[[#This Row],[Close Price]]-Table2[[#This Row],[50D EMA]])/Table2[[#This Row],[50D EMA]]</f>
        <v>-1.7112744677289838E-3</v>
      </c>
      <c r="U390" s="1">
        <f>(Table2[[#This Row],[Close Price]]-Table2[[#This Row],[200D EMA]])/Table2[[#This Row],[200D EMA]]</f>
        <v>0.1220678566844431</v>
      </c>
      <c r="V390">
        <v>0.34589569778835699</v>
      </c>
      <c r="W390">
        <v>515.54999999999995</v>
      </c>
      <c r="X390">
        <v>535.9</v>
      </c>
      <c r="Y390">
        <v>500.55</v>
      </c>
      <c r="Z390">
        <v>535.9</v>
      </c>
      <c r="AA390">
        <v>500.55</v>
      </c>
      <c r="AB390">
        <v>544.95000000000005</v>
      </c>
      <c r="AC390" s="1">
        <f>(Table2[[#This Row],[Close Price]]/Table2[[#This Row],[Day Low]])-1</f>
        <v>3.2586558044806591E-2</v>
      </c>
      <c r="AD390" s="1">
        <f>(Table2[[#This Row],[Day High]]/Table2[[#This Row],[Close Price]])-1</f>
        <v>6.6685451300834142E-3</v>
      </c>
      <c r="AE390" s="1">
        <f>(Table2[[#This Row],[Close Price]]/Table2[[#This Row],[Current Week Low]])-1</f>
        <v>6.35301168714415E-2</v>
      </c>
      <c r="AF390" s="1">
        <f>(Table2[[#This Row],[Current Week High]]/Table2[[#This Row],[Close Price]])-1</f>
        <v>6.6685451300834142E-3</v>
      </c>
      <c r="AG390" s="1">
        <f>(Table2[[#This Row],[Close Price]]/Table2[[#This Row],[Current Month Low]])-1</f>
        <v>6.35301168714415E-2</v>
      </c>
      <c r="AH390" s="1">
        <f>(Table2[[#This Row],[Current Month High]]/Table2[[#This Row],[Close Price]])-1</f>
        <v>2.3668639053254559E-2</v>
      </c>
      <c r="AI390">
        <v>23.762562224100598</v>
      </c>
      <c r="AJ390">
        <v>55.068453247888101</v>
      </c>
      <c r="AK390" t="str">
        <f>IF(AND(Table2[[#This Row],[20D EMA]]&gt;Table2[[#This Row],[50D EMA]],Table2[[#This Row],[50D EMA]]&gt;Table2[[#This Row],[200D EMA]]),"Uptrend","Downtrend/NoTrend")</f>
        <v>Uptrend</v>
      </c>
      <c r="AL390">
        <v>-0.05</v>
      </c>
      <c r="AM390" t="s">
        <v>3189</v>
      </c>
      <c r="AN390">
        <v>-5.61</v>
      </c>
      <c r="AO390" t="s">
        <v>3189</v>
      </c>
      <c r="AP390">
        <v>2.7797099698745002E-2</v>
      </c>
      <c r="AQ390">
        <f>(Table2[[#This Row],[Sharpe Ratio]]-AVERAGE(Table2[Sharpe Ratio]))/_xlfn.STDEV.P(Table2[Sharpe Ratio])</f>
        <v>-0.39149850921926133</v>
      </c>
      <c r="AR3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-1.8329154086536801</v>
      </c>
      <c r="AS390">
        <f>_xlfn.RANK.AVG(Table2[[#This Row],[1Y Return vs Nifty Z-Score]],Table2[1Y Return vs Nifty Z-Score])</f>
        <v>361</v>
      </c>
      <c r="AT390">
        <f>_xlfn.RANK.AVG(Table2[[#This Row],[6M Return vs Nifty Z-Score]],Table2[6M Return vs Nifty Z-Score])</f>
        <v>340</v>
      </c>
      <c r="AU390">
        <f>_xlfn.RANK.AVG(Table2[[#This Row],[Sharpe Ratio Z-Score]],Table2[Sharpe Ratio Z-Score])</f>
        <v>437</v>
      </c>
      <c r="AV390">
        <f>(Table2[[#This Row],[Rank 1Y]]+Table2[[#This Row],[Rank 6M]]+Table2[[#This Row],[Rank Sharpe]])/3</f>
        <v>379.33333333333331</v>
      </c>
    </row>
    <row r="391" spans="1:48" x14ac:dyDescent="0.3">
      <c r="A391" t="s">
        <v>280</v>
      </c>
      <c r="B391" t="s">
        <v>281</v>
      </c>
      <c r="C391" t="s">
        <v>3129</v>
      </c>
      <c r="D391" t="s">
        <v>34</v>
      </c>
      <c r="E391">
        <v>97618.348860119993</v>
      </c>
      <c r="F391">
        <v>104.4</v>
      </c>
      <c r="G391">
        <v>15.597918968991801</v>
      </c>
      <c r="H391">
        <f>(Table2[[#This Row],[1Y Return vs Nifty]]-AVERAGE(Table2[1Y Return vs Nifty]))/_xlfn.STDEV.P(Table2[1Y Return vs Nifty])</f>
        <v>-0.18370513629869828</v>
      </c>
      <c r="I391">
        <v>1.8789904600060501</v>
      </c>
      <c r="J391">
        <f>(Table2[[#This Row],[1M Return vs Nifty]]-AVERAGE(Table2[1M Return vs Nifty]))/_xlfn.STDEV.P(Table2[1M Return vs Nifty])</f>
        <v>0.37778164696014166</v>
      </c>
      <c r="K391">
        <v>-24.496813634284699</v>
      </c>
      <c r="L391">
        <f>(Table2[[#This Row],[6M Return vs Nifty]]-AVERAGE(Table2[6M Return vs Nifty]))/_xlfn.STDEV.P(Table2[6M Return vs Nifty])</f>
        <v>-1.1086666628676145</v>
      </c>
      <c r="M391">
        <v>0.51531572543510995</v>
      </c>
      <c r="N391">
        <f>(Table2[[#This Row],[1W Return vs Nifty]]-AVERAGE(Table2[1W Return vs Nifty]))/_xlfn.STDEV.P(Table2[1W Return vs Nifty])</f>
        <v>-8.4147481945410774E-2</v>
      </c>
      <c r="O391">
        <v>107.38</v>
      </c>
      <c r="P391">
        <v>108.97368558958701</v>
      </c>
      <c r="Q391">
        <v>105.79854761680301</v>
      </c>
      <c r="R391">
        <v>44.754918584643598</v>
      </c>
      <c r="S391" s="1">
        <f>(Table2[[#This Row],[Close Price]]-Table2[[#This Row],[20D EMA]])/Table2[[#This Row],[20D EMA]]</f>
        <v>-2.7751909107841217E-2</v>
      </c>
      <c r="T391" s="1">
        <f>(Table2[[#This Row],[Close Price]]-Table2[[#This Row],[50D EMA]])/Table2[[#This Row],[50D EMA]]</f>
        <v>-4.197055064111771E-2</v>
      </c>
      <c r="U391" s="1">
        <f>(Table2[[#This Row],[Close Price]]-Table2[[#This Row],[200D EMA]])/Table2[[#This Row],[200D EMA]]</f>
        <v>-1.3218968013327264E-2</v>
      </c>
      <c r="V391">
        <v>1.22013893125328</v>
      </c>
      <c r="W391">
        <v>103.53</v>
      </c>
      <c r="X391">
        <v>106.3</v>
      </c>
      <c r="Y391">
        <v>102.34</v>
      </c>
      <c r="Z391">
        <v>109.05</v>
      </c>
      <c r="AA391">
        <v>102.34</v>
      </c>
      <c r="AB391">
        <v>112.46</v>
      </c>
      <c r="AC391" s="1">
        <f>(Table2[[#This Row],[Close Price]]/Table2[[#This Row],[Day Low]])-1</f>
        <v>8.4033613445377853E-3</v>
      </c>
      <c r="AD391" s="1">
        <f>(Table2[[#This Row],[Day High]]/Table2[[#This Row],[Close Price]])-1</f>
        <v>1.8199233716474916E-2</v>
      </c>
      <c r="AE391" s="1">
        <f>(Table2[[#This Row],[Close Price]]/Table2[[#This Row],[Current Week Low]])-1</f>
        <v>2.0128981825288328E-2</v>
      </c>
      <c r="AF391" s="1">
        <f>(Table2[[#This Row],[Current Week High]]/Table2[[#This Row],[Close Price]])-1</f>
        <v>4.4540229885057459E-2</v>
      </c>
      <c r="AG391" s="1">
        <f>(Table2[[#This Row],[Close Price]]/Table2[[#This Row],[Current Month Low]])-1</f>
        <v>2.0128981825288328E-2</v>
      </c>
      <c r="AH391" s="1">
        <f>(Table2[[#This Row],[Current Month High]]/Table2[[#This Row],[Close Price]])-1</f>
        <v>7.720306513409958E-2</v>
      </c>
      <c r="AI391">
        <v>23.467432950191501</v>
      </c>
      <c r="AJ391">
        <v>52.586962876351897</v>
      </c>
      <c r="AK391" t="str">
        <f>IF(AND(Table2[[#This Row],[20D EMA]]&gt;Table2[[#This Row],[50D EMA]],Table2[[#This Row],[50D EMA]]&gt;Table2[[#This Row],[200D EMA]]),"Uptrend","Downtrend/NoTrend")</f>
        <v>Downtrend/NoTrend</v>
      </c>
      <c r="AL391">
        <v>-7.0000000000000007E-2</v>
      </c>
      <c r="AM391" t="s">
        <v>3189</v>
      </c>
      <c r="AN391">
        <v>-0.53</v>
      </c>
      <c r="AO391" t="s">
        <v>3189</v>
      </c>
      <c r="AP391">
        <v>0.14484784236821399</v>
      </c>
      <c r="AQ391">
        <f>(Table2[[#This Row],[Sharpe Ratio]]-AVERAGE(Table2[Sharpe Ratio]))/_xlfn.STDEV.P(Table2[Sharpe Ratio])</f>
        <v>0.97326144403875781</v>
      </c>
      <c r="AR3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1">
        <f>_xlfn.RANK.AVG(Table2[[#This Row],[1Y Return vs Nifty Z-Score]],Table2[1Y Return vs Nifty Z-Score])</f>
        <v>358</v>
      </c>
      <c r="AT391">
        <f>_xlfn.RANK.AVG(Table2[[#This Row],[6M Return vs Nifty Z-Score]],Table2[6M Return vs Nifty Z-Score])</f>
        <v>670</v>
      </c>
      <c r="AU391">
        <f>_xlfn.RANK.AVG(Table2[[#This Row],[Sharpe Ratio Z-Score]],Table2[Sharpe Ratio Z-Score])</f>
        <v>115</v>
      </c>
      <c r="AV391">
        <f>(Table2[[#This Row],[Rank 1Y]]+Table2[[#This Row],[Rank 6M]]+Table2[[#This Row],[Rank Sharpe]])/3</f>
        <v>381</v>
      </c>
    </row>
    <row r="392" spans="1:48" x14ac:dyDescent="0.3">
      <c r="A392" t="s">
        <v>2029</v>
      </c>
      <c r="B392" t="s">
        <v>2030</v>
      </c>
      <c r="C392" t="s">
        <v>3143</v>
      </c>
      <c r="D392" t="s">
        <v>276</v>
      </c>
      <c r="E392">
        <v>3272.8362557999999</v>
      </c>
      <c r="F392">
        <v>316.7</v>
      </c>
      <c r="G392">
        <v>24.705440754012201</v>
      </c>
      <c r="H392">
        <f>(Table2[[#This Row],[1Y Return vs Nifty]]-AVERAGE(Table2[1Y Return vs Nifty]))/_xlfn.STDEV.P(Table2[1Y Return vs Nifty])</f>
        <v>-3.0676299914823946E-2</v>
      </c>
      <c r="I392">
        <v>-4.5766040929336302</v>
      </c>
      <c r="J392">
        <f>(Table2[[#This Row],[1M Return vs Nifty]]-AVERAGE(Table2[1M Return vs Nifty]))/_xlfn.STDEV.P(Table2[1M Return vs Nifty])</f>
        <v>-0.32805767310555767</v>
      </c>
      <c r="K392">
        <v>16.146735163344001</v>
      </c>
      <c r="L392">
        <f>(Table2[[#This Row],[6M Return vs Nifty]]-AVERAGE(Table2[6M Return vs Nifty]))/_xlfn.STDEV.P(Table2[6M Return vs Nifty])</f>
        <v>0.218404990139906</v>
      </c>
      <c r="M392">
        <v>-0.35771905978840801</v>
      </c>
      <c r="N392">
        <f>(Table2[[#This Row],[1W Return vs Nifty]]-AVERAGE(Table2[1W Return vs Nifty]))/_xlfn.STDEV.P(Table2[1W Return vs Nifty])</f>
        <v>-0.32575422066450738</v>
      </c>
      <c r="O392">
        <v>325.83999999999997</v>
      </c>
      <c r="P392">
        <v>325.18192196706701</v>
      </c>
      <c r="Q392">
        <v>285.87693733865001</v>
      </c>
      <c r="R392">
        <v>37.492989602239099</v>
      </c>
      <c r="S392" s="1">
        <f>(Table2[[#This Row],[Close Price]]-Table2[[#This Row],[20D EMA]])/Table2[[#This Row],[20D EMA]]</f>
        <v>-2.8050576970292129E-2</v>
      </c>
      <c r="T392" s="1">
        <f>(Table2[[#This Row],[Close Price]]-Table2[[#This Row],[50D EMA]])/Table2[[#This Row],[50D EMA]]</f>
        <v>-2.6083620872153018E-2</v>
      </c>
      <c r="U392" s="1">
        <f>(Table2[[#This Row],[Close Price]]-Table2[[#This Row],[200D EMA]])/Table2[[#This Row],[200D EMA]]</f>
        <v>0.1078193398470509</v>
      </c>
      <c r="V392">
        <v>0.50863827030155895</v>
      </c>
      <c r="W392">
        <v>316</v>
      </c>
      <c r="X392">
        <v>321.89999999999998</v>
      </c>
      <c r="Y392">
        <v>302.55</v>
      </c>
      <c r="Z392">
        <v>322.14999999999998</v>
      </c>
      <c r="AA392">
        <v>302.55</v>
      </c>
      <c r="AB392">
        <v>337</v>
      </c>
      <c r="AC392" s="1">
        <f>(Table2[[#This Row],[Close Price]]/Table2[[#This Row],[Day Low]])-1</f>
        <v>2.2151898734177333E-3</v>
      </c>
      <c r="AD392" s="1">
        <f>(Table2[[#This Row],[Day High]]/Table2[[#This Row],[Close Price]])-1</f>
        <v>1.6419324281654601E-2</v>
      </c>
      <c r="AE392" s="1">
        <f>(Table2[[#This Row],[Close Price]]/Table2[[#This Row],[Current Week Low]])-1</f>
        <v>4.676912906957531E-2</v>
      </c>
      <c r="AF392" s="1">
        <f>(Table2[[#This Row],[Current Week High]]/Table2[[#This Row],[Close Price]])-1</f>
        <v>1.7208714872118724E-2</v>
      </c>
      <c r="AG392" s="1">
        <f>(Table2[[#This Row],[Close Price]]/Table2[[#This Row],[Current Month Low]])-1</f>
        <v>4.676912906957531E-2</v>
      </c>
      <c r="AH392" s="1">
        <f>(Table2[[#This Row],[Current Month High]]/Table2[[#This Row],[Close Price]])-1</f>
        <v>6.4098515945689938E-2</v>
      </c>
      <c r="AI392">
        <v>14.572150299968399</v>
      </c>
      <c r="AJ392">
        <v>67.877020938245394</v>
      </c>
      <c r="AK392" t="str">
        <f>IF(AND(Table2[[#This Row],[20D EMA]]&gt;Table2[[#This Row],[50D EMA]],Table2[[#This Row],[50D EMA]]&gt;Table2[[#This Row],[200D EMA]]),"Uptrend","Downtrend/NoTrend")</f>
        <v>Uptrend</v>
      </c>
      <c r="AL392">
        <v>0.03</v>
      </c>
      <c r="AM392" t="s">
        <v>3188</v>
      </c>
      <c r="AN392">
        <v>-5.15</v>
      </c>
      <c r="AO392" t="s">
        <v>3189</v>
      </c>
      <c r="AP392">
        <v>-1.2526430669776999E-2</v>
      </c>
      <c r="AQ392">
        <f>(Table2[[#This Row],[Sharpe Ratio]]-AVERAGE(Table2[Sharpe Ratio]))/_xlfn.STDEV.P(Table2[Sharpe Ratio])</f>
        <v>-0.86165306070590209</v>
      </c>
      <c r="AR3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-1.327736264250885</v>
      </c>
      <c r="AS392">
        <f>_xlfn.RANK.AVG(Table2[[#This Row],[1Y Return vs Nifty Z-Score]],Table2[1Y Return vs Nifty Z-Score])</f>
        <v>304</v>
      </c>
      <c r="AT392">
        <f>_xlfn.RANK.AVG(Table2[[#This Row],[6M Return vs Nifty Z-Score]],Table2[6M Return vs Nifty Z-Score])</f>
        <v>254</v>
      </c>
      <c r="AU392">
        <f>_xlfn.RANK.AVG(Table2[[#This Row],[Sharpe Ratio Z-Score]],Table2[Sharpe Ratio Z-Score])</f>
        <v>591</v>
      </c>
      <c r="AV392">
        <f>(Table2[[#This Row],[Rank 1Y]]+Table2[[#This Row],[Rank 6M]]+Table2[[#This Row],[Rank Sharpe]])/3</f>
        <v>383</v>
      </c>
    </row>
    <row r="393" spans="1:48" x14ac:dyDescent="0.3">
      <c r="A393" t="s">
        <v>780</v>
      </c>
      <c r="B393" t="s">
        <v>781</v>
      </c>
      <c r="C393" t="s">
        <v>3135</v>
      </c>
      <c r="D393" t="s">
        <v>190</v>
      </c>
      <c r="E393">
        <v>20938.906398514999</v>
      </c>
      <c r="F393">
        <v>542.75</v>
      </c>
      <c r="G393">
        <v>-10.2855180685387</v>
      </c>
      <c r="H393">
        <f>(Table2[[#This Row],[1Y Return vs Nifty]]-AVERAGE(Table2[1Y Return vs Nifty]))/_xlfn.STDEV.P(Table2[1Y Return vs Nifty])</f>
        <v>-0.61861073904820574</v>
      </c>
      <c r="I393">
        <v>-4.1826646989942402</v>
      </c>
      <c r="J393">
        <f>(Table2[[#This Row],[1M Return vs Nifty]]-AVERAGE(Table2[1M Return vs Nifty]))/_xlfn.STDEV.P(Table2[1M Return vs Nifty])</f>
        <v>-0.28498527881483293</v>
      </c>
      <c r="K393">
        <v>3.42931736424765</v>
      </c>
      <c r="L393">
        <f>(Table2[[#This Row],[6M Return vs Nifty]]-AVERAGE(Table2[6M Return vs Nifty]))/_xlfn.STDEV.P(Table2[6M Return vs Nifty])</f>
        <v>-0.19683740772911879</v>
      </c>
      <c r="M393">
        <v>-0.635203567915823</v>
      </c>
      <c r="N393">
        <f>(Table2[[#This Row],[1W Return vs Nifty]]-AVERAGE(Table2[1W Return vs Nifty]))/_xlfn.STDEV.P(Table2[1W Return vs Nifty])</f>
        <v>-0.40254626628336898</v>
      </c>
      <c r="O393">
        <v>557.70000000000005</v>
      </c>
      <c r="P393">
        <v>562.71430497506196</v>
      </c>
      <c r="Q393">
        <v>529.96126064940302</v>
      </c>
      <c r="R393">
        <v>40.070892404568099</v>
      </c>
      <c r="S393" s="1">
        <f>(Table2[[#This Row],[Close Price]]-Table2[[#This Row],[20D EMA]])/Table2[[#This Row],[20D EMA]]</f>
        <v>-2.6806526806526888E-2</v>
      </c>
      <c r="T393" s="1">
        <f>(Table2[[#This Row],[Close Price]]-Table2[[#This Row],[50D EMA]])/Table2[[#This Row],[50D EMA]]</f>
        <v>-3.5478580868753162E-2</v>
      </c>
      <c r="U393" s="1">
        <f>(Table2[[#This Row],[Close Price]]-Table2[[#This Row],[200D EMA]])/Table2[[#This Row],[200D EMA]]</f>
        <v>2.4131460731537133E-2</v>
      </c>
      <c r="V393">
        <v>1.28474122372003</v>
      </c>
      <c r="W393">
        <v>537.85</v>
      </c>
      <c r="X393">
        <v>550</v>
      </c>
      <c r="Y393">
        <v>521.9</v>
      </c>
      <c r="Z393">
        <v>566.95000000000005</v>
      </c>
      <c r="AA393">
        <v>521.9</v>
      </c>
      <c r="AB393">
        <v>578</v>
      </c>
      <c r="AC393" s="1">
        <f>(Table2[[#This Row],[Close Price]]/Table2[[#This Row],[Day Low]])-1</f>
        <v>9.1103467509527913E-3</v>
      </c>
      <c r="AD393" s="1">
        <f>(Table2[[#This Row],[Day High]]/Table2[[#This Row],[Close Price]])-1</f>
        <v>1.3357899585444422E-2</v>
      </c>
      <c r="AE393" s="1">
        <f>(Table2[[#This Row],[Close Price]]/Table2[[#This Row],[Current Week Low]])-1</f>
        <v>3.9950182027208347E-2</v>
      </c>
      <c r="AF393" s="1">
        <f>(Table2[[#This Row],[Current Week High]]/Table2[[#This Row],[Close Price]])-1</f>
        <v>4.458774758175954E-2</v>
      </c>
      <c r="AG393" s="1">
        <f>(Table2[[#This Row],[Close Price]]/Table2[[#This Row],[Current Month Low]])-1</f>
        <v>3.9950182027208347E-2</v>
      </c>
      <c r="AH393" s="1">
        <f>(Table2[[#This Row],[Current Month High]]/Table2[[#This Row],[Close Price]])-1</f>
        <v>6.4947029018885383E-2</v>
      </c>
      <c r="AI393">
        <v>14.6752648549055</v>
      </c>
      <c r="AJ393">
        <v>33.419370698131701</v>
      </c>
      <c r="AK393" t="str">
        <f>IF(AND(Table2[[#This Row],[20D EMA]]&gt;Table2[[#This Row],[50D EMA]],Table2[[#This Row],[50D EMA]]&gt;Table2[[#This Row],[200D EMA]]),"Uptrend","Downtrend/NoTrend")</f>
        <v>Downtrend/NoTrend</v>
      </c>
      <c r="AL393">
        <v>-0.12</v>
      </c>
      <c r="AM393" t="s">
        <v>3189</v>
      </c>
      <c r="AN393">
        <v>-7.65</v>
      </c>
      <c r="AO393" t="s">
        <v>3189</v>
      </c>
      <c r="AP393">
        <v>8.8540671460437995E-2</v>
      </c>
      <c r="AQ393">
        <f>(Table2[[#This Row],[Sharpe Ratio]]-AVERAGE(Table2[Sharpe Ratio]))/_xlfn.STDEV.P(Table2[Sharpe Ratio])</f>
        <v>0.3167447045150556</v>
      </c>
      <c r="AR3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3">
        <f>_xlfn.RANK.AVG(Table2[[#This Row],[1Y Return vs Nifty Z-Score]],Table2[1Y Return vs Nifty Z-Score])</f>
        <v>515</v>
      </c>
      <c r="AT393">
        <f>_xlfn.RANK.AVG(Table2[[#This Row],[6M Return vs Nifty Z-Score]],Table2[6M Return vs Nifty Z-Score])</f>
        <v>383</v>
      </c>
      <c r="AU393">
        <f>_xlfn.RANK.AVG(Table2[[#This Row],[Sharpe Ratio Z-Score]],Table2[Sharpe Ratio Z-Score])</f>
        <v>261</v>
      </c>
      <c r="AV393">
        <f>(Table2[[#This Row],[Rank 1Y]]+Table2[[#This Row],[Rank 6M]]+Table2[[#This Row],[Rank Sharpe]])/3</f>
        <v>386.33333333333331</v>
      </c>
    </row>
    <row r="394" spans="1:48" x14ac:dyDescent="0.3">
      <c r="A394" t="s">
        <v>200</v>
      </c>
      <c r="B394" t="s">
        <v>201</v>
      </c>
      <c r="C394" t="s">
        <v>3135</v>
      </c>
      <c r="D394" t="s">
        <v>202</v>
      </c>
      <c r="E394">
        <v>128994.8949828</v>
      </c>
      <c r="F394">
        <v>4708.8999999999996</v>
      </c>
      <c r="G394">
        <v>8.63267388132466</v>
      </c>
      <c r="H394">
        <f>(Table2[[#This Row],[1Y Return vs Nifty]]-AVERAGE(Table2[1Y Return vs Nifty]))/_xlfn.STDEV.P(Table2[1Y Return vs Nifty])</f>
        <v>-0.30073843866722089</v>
      </c>
      <c r="I394">
        <v>-1.48850734600668</v>
      </c>
      <c r="J394">
        <f>(Table2[[#This Row],[1M Return vs Nifty]]-AVERAGE(Table2[1M Return vs Nifty]))/_xlfn.STDEV.P(Table2[1M Return vs Nifty])</f>
        <v>9.5874640345137915E-3</v>
      </c>
      <c r="K394">
        <v>0.50195216912926399</v>
      </c>
      <c r="L394">
        <f>(Table2[[#This Row],[6M Return vs Nifty]]-AVERAGE(Table2[6M Return vs Nifty]))/_xlfn.STDEV.P(Table2[6M Return vs Nifty])</f>
        <v>-0.29242018736742376</v>
      </c>
      <c r="M394">
        <v>0.84569252806170503</v>
      </c>
      <c r="N394">
        <f>(Table2[[#This Row],[1W Return vs Nifty]]-AVERAGE(Table2[1W Return vs Nifty]))/_xlfn.STDEV.P(Table2[1W Return vs Nifty])</f>
        <v>7.2821645956696523E-3</v>
      </c>
      <c r="O394">
        <v>4831.33</v>
      </c>
      <c r="P394">
        <v>4830.46387651444</v>
      </c>
      <c r="Q394">
        <v>4476.4635853270001</v>
      </c>
      <c r="R394">
        <v>30.2250647234365</v>
      </c>
      <c r="S394" s="1">
        <f>(Table2[[#This Row],[Close Price]]-Table2[[#This Row],[20D EMA]])/Table2[[#This Row],[20D EMA]]</f>
        <v>-2.5340848172242487E-2</v>
      </c>
      <c r="T394" s="1">
        <f>(Table2[[#This Row],[Close Price]]-Table2[[#This Row],[50D EMA]])/Table2[[#This Row],[50D EMA]]</f>
        <v>-2.5166087486023867E-2</v>
      </c>
      <c r="U394" s="1">
        <f>(Table2[[#This Row],[Close Price]]-Table2[[#This Row],[200D EMA]])/Table2[[#This Row],[200D EMA]]</f>
        <v>5.1924116044388707E-2</v>
      </c>
      <c r="V394">
        <v>1.2364750652277701</v>
      </c>
      <c r="W394">
        <v>4660</v>
      </c>
      <c r="X394">
        <v>4737.8999999999996</v>
      </c>
      <c r="Y394">
        <v>4586.2</v>
      </c>
      <c r="Z394">
        <v>4748.8</v>
      </c>
      <c r="AA394">
        <v>4586.2</v>
      </c>
      <c r="AB394">
        <v>5045.95</v>
      </c>
      <c r="AC394" s="1">
        <f>(Table2[[#This Row],[Close Price]]/Table2[[#This Row],[Day Low]])-1</f>
        <v>1.0493562231759679E-2</v>
      </c>
      <c r="AD394" s="1">
        <f>(Table2[[#This Row],[Day High]]/Table2[[#This Row],[Close Price]])-1</f>
        <v>6.15855082928074E-3</v>
      </c>
      <c r="AE394" s="1">
        <f>(Table2[[#This Row],[Close Price]]/Table2[[#This Row],[Current Week Low]])-1</f>
        <v>2.6754175570188776E-2</v>
      </c>
      <c r="AF394" s="1">
        <f>(Table2[[#This Row],[Current Week High]]/Table2[[#This Row],[Close Price]])-1</f>
        <v>8.473316485803517E-3</v>
      </c>
      <c r="AG394" s="1">
        <f>(Table2[[#This Row],[Close Price]]/Table2[[#This Row],[Current Month Low]])-1</f>
        <v>2.6754175570188776E-2</v>
      </c>
      <c r="AH394" s="1">
        <f>(Table2[[#This Row],[Current Month High]]/Table2[[#This Row],[Close Price]])-1</f>
        <v>7.1577226103761049E-2</v>
      </c>
      <c r="AI394">
        <v>8.4117309775106897</v>
      </c>
      <c r="AJ394">
        <v>43.783206106870203</v>
      </c>
      <c r="AK394" t="str">
        <f>IF(AND(Table2[[#This Row],[20D EMA]]&gt;Table2[[#This Row],[50D EMA]],Table2[[#This Row],[50D EMA]]&gt;Table2[[#This Row],[200D EMA]]),"Uptrend","Downtrend/NoTrend")</f>
        <v>Uptrend</v>
      </c>
      <c r="AL394">
        <v>-7.0000000000000007E-2</v>
      </c>
      <c r="AM394" t="s">
        <v>3189</v>
      </c>
      <c r="AN394">
        <v>-5.12</v>
      </c>
      <c r="AO394" t="s">
        <v>3189</v>
      </c>
      <c r="AP394">
        <v>5.7390390679746002E-2</v>
      </c>
      <c r="AQ394">
        <f>(Table2[[#This Row],[Sharpe Ratio]]-AVERAGE(Table2[Sharpe Ratio]))/_xlfn.STDEV.P(Table2[Sharpe Ratio])</f>
        <v>-4.6453808990149129E-2</v>
      </c>
      <c r="AR3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-0.62274280639461033</v>
      </c>
      <c r="AS394">
        <f>_xlfn.RANK.AVG(Table2[[#This Row],[1Y Return vs Nifty Z-Score]],Table2[1Y Return vs Nifty Z-Score])</f>
        <v>395</v>
      </c>
      <c r="AT394">
        <f>_xlfn.RANK.AVG(Table2[[#This Row],[6M Return vs Nifty Z-Score]],Table2[6M Return vs Nifty Z-Score])</f>
        <v>414</v>
      </c>
      <c r="AU394">
        <f>_xlfn.RANK.AVG(Table2[[#This Row],[Sharpe Ratio Z-Score]],Table2[Sharpe Ratio Z-Score])</f>
        <v>354</v>
      </c>
      <c r="AV394">
        <f>(Table2[[#This Row],[Rank 1Y]]+Table2[[#This Row],[Rank 6M]]+Table2[[#This Row],[Rank Sharpe]])/3</f>
        <v>387.66666666666669</v>
      </c>
    </row>
    <row r="395" spans="1:48" x14ac:dyDescent="0.3">
      <c r="A395" t="s">
        <v>44</v>
      </c>
      <c r="B395" t="s">
        <v>45</v>
      </c>
      <c r="C395" t="s">
        <v>3128</v>
      </c>
      <c r="D395" t="s">
        <v>21</v>
      </c>
      <c r="E395">
        <v>480771.63301733998</v>
      </c>
      <c r="F395">
        <v>1809.7</v>
      </c>
      <c r="G395">
        <v>16.790865649660599</v>
      </c>
      <c r="H395">
        <f>(Table2[[#This Row],[1Y Return vs Nifty]]-AVERAGE(Table2[1Y Return vs Nifty]))/_xlfn.STDEV.P(Table2[1Y Return vs Nifty])</f>
        <v>-0.16366068878378712</v>
      </c>
      <c r="I395">
        <v>1.9111878184783</v>
      </c>
      <c r="J395">
        <f>(Table2[[#This Row],[1M Return vs Nifty]]-AVERAGE(Table2[1M Return vs Nifty]))/_xlfn.STDEV.P(Table2[1M Return vs Nifty])</f>
        <v>0.38130202938589602</v>
      </c>
      <c r="K395">
        <v>7.1439452098726397</v>
      </c>
      <c r="L395">
        <f>(Table2[[#This Row],[6M Return vs Nifty]]-AVERAGE(Table2[6M Return vs Nifty]))/_xlfn.STDEV.P(Table2[6M Return vs Nifty])</f>
        <v>-7.5549344525126835E-2</v>
      </c>
      <c r="M395">
        <v>2.4158329080057102</v>
      </c>
      <c r="N395">
        <f>(Table2[[#This Row],[1W Return vs Nifty]]-AVERAGE(Table2[1W Return vs Nifty]))/_xlfn.STDEV.P(Table2[1W Return vs Nifty])</f>
        <v>0.44180837471948492</v>
      </c>
      <c r="O395">
        <v>1778.93</v>
      </c>
      <c r="P395">
        <v>1721.3700616782701</v>
      </c>
      <c r="Q395">
        <v>1549.68769157716</v>
      </c>
      <c r="R395">
        <v>47.518633316644099</v>
      </c>
      <c r="S395" s="1">
        <f>(Table2[[#This Row],[Close Price]]-Table2[[#This Row],[20D EMA]])/Table2[[#This Row],[20D EMA]]</f>
        <v>1.7296914437330294E-2</v>
      </c>
      <c r="T395" s="1">
        <f>(Table2[[#This Row],[Close Price]]-Table2[[#This Row],[50D EMA]])/Table2[[#This Row],[50D EMA]]</f>
        <v>5.1313741471494895E-2</v>
      </c>
      <c r="U395" s="1">
        <f>(Table2[[#This Row],[Close Price]]-Table2[[#This Row],[200D EMA]])/Table2[[#This Row],[200D EMA]]</f>
        <v>0.16778368301952401</v>
      </c>
      <c r="V395">
        <v>1.00756317086154</v>
      </c>
      <c r="W395">
        <v>1790.15</v>
      </c>
      <c r="X395">
        <v>1825</v>
      </c>
      <c r="Y395">
        <v>1743</v>
      </c>
      <c r="Z395">
        <v>1825</v>
      </c>
      <c r="AA395">
        <v>1743</v>
      </c>
      <c r="AB395">
        <v>1825</v>
      </c>
      <c r="AC395" s="1">
        <f>(Table2[[#This Row],[Close Price]]/Table2[[#This Row],[Day Low]])-1</f>
        <v>1.0920872552579342E-2</v>
      </c>
      <c r="AD395" s="1">
        <f>(Table2[[#This Row],[Day High]]/Table2[[#This Row],[Close Price]])-1</f>
        <v>8.4544399624246758E-3</v>
      </c>
      <c r="AE395" s="1">
        <f>(Table2[[#This Row],[Close Price]]/Table2[[#This Row],[Current Week Low]])-1</f>
        <v>3.8267355134824932E-2</v>
      </c>
      <c r="AF395" s="1">
        <f>(Table2[[#This Row],[Current Week High]]/Table2[[#This Row],[Close Price]])-1</f>
        <v>8.4544399624246758E-3</v>
      </c>
      <c r="AG395" s="1">
        <f>(Table2[[#This Row],[Close Price]]/Table2[[#This Row],[Current Month Low]])-1</f>
        <v>3.8267355134824932E-2</v>
      </c>
      <c r="AH395" s="1">
        <f>(Table2[[#This Row],[Current Month High]]/Table2[[#This Row],[Close Price]])-1</f>
        <v>8.4544399624246758E-3</v>
      </c>
      <c r="AI395">
        <v>1.0416091064817199</v>
      </c>
      <c r="AJ395">
        <v>49.741425675396101</v>
      </c>
      <c r="AK395" t="str">
        <f>IF(AND(Table2[[#This Row],[20D EMA]]&gt;Table2[[#This Row],[50D EMA]],Table2[[#This Row],[50D EMA]]&gt;Table2[[#This Row],[200D EMA]]),"Uptrend","Downtrend/NoTrend")</f>
        <v>Uptrend</v>
      </c>
      <c r="AL395">
        <v>7.0000000000000007E-2</v>
      </c>
      <c r="AM395" t="s">
        <v>3188</v>
      </c>
      <c r="AN395">
        <v>2.82</v>
      </c>
      <c r="AO395" t="s">
        <v>3188</v>
      </c>
      <c r="AP395">
        <v>1.1311437126469001E-2</v>
      </c>
      <c r="AQ395">
        <f>(Table2[[#This Row],[Sharpe Ratio]]-AVERAGE(Table2[Sharpe Ratio]))/_xlfn.STDEV.P(Table2[Sharpe Ratio])</f>
        <v>-0.58371405239697594</v>
      </c>
      <c r="AR3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1.8631839949101447E-4</v>
      </c>
      <c r="AS395">
        <f>_xlfn.RANK.AVG(Table2[[#This Row],[1Y Return vs Nifty Z-Score]],Table2[1Y Return vs Nifty Z-Score])</f>
        <v>354</v>
      </c>
      <c r="AT395">
        <f>_xlfn.RANK.AVG(Table2[[#This Row],[6M Return vs Nifty Z-Score]],Table2[6M Return vs Nifty Z-Score])</f>
        <v>335</v>
      </c>
      <c r="AU395">
        <f>_xlfn.RANK.AVG(Table2[[#This Row],[Sharpe Ratio Z-Score]],Table2[Sharpe Ratio Z-Score])</f>
        <v>475</v>
      </c>
      <c r="AV395">
        <f>(Table2[[#This Row],[Rank 1Y]]+Table2[[#This Row],[Rank 6M]]+Table2[[#This Row],[Rank Sharpe]])/3</f>
        <v>388</v>
      </c>
    </row>
    <row r="396" spans="1:48" x14ac:dyDescent="0.3">
      <c r="A396" t="s">
        <v>1040</v>
      </c>
      <c r="B396" t="s">
        <v>1041</v>
      </c>
      <c r="C396" t="s">
        <v>3135</v>
      </c>
      <c r="D396" t="s">
        <v>217</v>
      </c>
      <c r="E396">
        <v>13488.737914895</v>
      </c>
      <c r="F396">
        <v>1679.2</v>
      </c>
      <c r="G396">
        <v>18.790241482103198</v>
      </c>
      <c r="H396">
        <f>(Table2[[#This Row],[1Y Return vs Nifty]]-AVERAGE(Table2[1Y Return vs Nifty]))/_xlfn.STDEV.P(Table2[1Y Return vs Nifty])</f>
        <v>-0.13006624186893456</v>
      </c>
      <c r="I396">
        <v>7.8763960529245702</v>
      </c>
      <c r="J396">
        <f>(Table2[[#This Row],[1M Return vs Nifty]]-AVERAGE(Table2[1M Return vs Nifty]))/_xlfn.STDEV.P(Table2[1M Return vs Nifty])</f>
        <v>1.0335236783329389</v>
      </c>
      <c r="K396">
        <v>-20.481256443685201</v>
      </c>
      <c r="L396">
        <f>(Table2[[#This Row],[6M Return vs Nifty]]-AVERAGE(Table2[6M Return vs Nifty]))/_xlfn.STDEV.P(Table2[6M Return vs Nifty])</f>
        <v>-0.97755281389717186</v>
      </c>
      <c r="M396">
        <v>-0.692506976998982</v>
      </c>
      <c r="N396">
        <f>(Table2[[#This Row],[1W Return vs Nifty]]-AVERAGE(Table2[1W Return vs Nifty]))/_xlfn.STDEV.P(Table2[1W Return vs Nifty])</f>
        <v>-0.41840461467955997</v>
      </c>
      <c r="O396">
        <v>1650.87</v>
      </c>
      <c r="P396">
        <v>1651.68611992928</v>
      </c>
      <c r="Q396">
        <v>1611.32634994044</v>
      </c>
      <c r="R396">
        <v>45.425329931278199</v>
      </c>
      <c r="S396" s="1">
        <f>(Table2[[#This Row],[Close Price]]-Table2[[#This Row],[20D EMA]])/Table2[[#This Row],[20D EMA]]</f>
        <v>1.716064862769337E-2</v>
      </c>
      <c r="T396" s="1">
        <f>(Table2[[#This Row],[Close Price]]-Table2[[#This Row],[50D EMA]])/Table2[[#This Row],[50D EMA]]</f>
        <v>1.6658056115345973E-2</v>
      </c>
      <c r="U396" s="1">
        <f>(Table2[[#This Row],[Close Price]]-Table2[[#This Row],[200D EMA]])/Table2[[#This Row],[200D EMA]]</f>
        <v>4.2122844985479767E-2</v>
      </c>
      <c r="V396">
        <v>1.07833173138927</v>
      </c>
      <c r="W396">
        <v>1661.4</v>
      </c>
      <c r="X396">
        <v>1730</v>
      </c>
      <c r="Y396">
        <v>1552.7</v>
      </c>
      <c r="Z396">
        <v>1730</v>
      </c>
      <c r="AA396">
        <v>1552.7</v>
      </c>
      <c r="AB396">
        <v>1770</v>
      </c>
      <c r="AC396" s="1">
        <f>(Table2[[#This Row],[Close Price]]/Table2[[#This Row],[Day Low]])-1</f>
        <v>1.0713855784278303E-2</v>
      </c>
      <c r="AD396" s="1">
        <f>(Table2[[#This Row],[Day High]]/Table2[[#This Row],[Close Price]])-1</f>
        <v>3.025250119104328E-2</v>
      </c>
      <c r="AE396" s="1">
        <f>(Table2[[#This Row],[Close Price]]/Table2[[#This Row],[Current Week Low]])-1</f>
        <v>8.1470986024344771E-2</v>
      </c>
      <c r="AF396" s="1">
        <f>(Table2[[#This Row],[Current Week High]]/Table2[[#This Row],[Close Price]])-1</f>
        <v>3.025250119104328E-2</v>
      </c>
      <c r="AG396" s="1">
        <f>(Table2[[#This Row],[Close Price]]/Table2[[#This Row],[Current Month Low]])-1</f>
        <v>8.1470986024344771E-2</v>
      </c>
      <c r="AH396" s="1">
        <f>(Table2[[#This Row],[Current Month High]]/Table2[[#This Row],[Close Price]])-1</f>
        <v>5.4073368270604938E-2</v>
      </c>
      <c r="AI396">
        <v>32.321939018580203</v>
      </c>
      <c r="AJ396">
        <v>64.950884086444006</v>
      </c>
      <c r="AK396" t="str">
        <f>IF(AND(Table2[[#This Row],[20D EMA]]&gt;Table2[[#This Row],[50D EMA]],Table2[[#This Row],[50D EMA]]&gt;Table2[[#This Row],[200D EMA]]),"Uptrend","Downtrend/NoTrend")</f>
        <v>Downtrend/NoTrend</v>
      </c>
      <c r="AL396">
        <v>-0.09</v>
      </c>
      <c r="AM396" t="s">
        <v>3189</v>
      </c>
      <c r="AN396">
        <v>0.42</v>
      </c>
      <c r="AO396" t="s">
        <v>3188</v>
      </c>
      <c r="AP396">
        <v>0.115696531050932</v>
      </c>
      <c r="AQ396">
        <f>(Table2[[#This Row],[Sharpe Ratio]]-AVERAGE(Table2[Sharpe Ratio]))/_xlfn.STDEV.P(Table2[Sharpe Ratio])</f>
        <v>0.63337003144748194</v>
      </c>
      <c r="AR3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6">
        <f>_xlfn.RANK.AVG(Table2[[#This Row],[1Y Return vs Nifty Z-Score]],Table2[1Y Return vs Nifty Z-Score])</f>
        <v>342</v>
      </c>
      <c r="AT396">
        <f>_xlfn.RANK.AVG(Table2[[#This Row],[6M Return vs Nifty Z-Score]],Table2[6M Return vs Nifty Z-Score])</f>
        <v>638</v>
      </c>
      <c r="AU396">
        <f>_xlfn.RANK.AVG(Table2[[#This Row],[Sharpe Ratio Z-Score]],Table2[Sharpe Ratio Z-Score])</f>
        <v>184</v>
      </c>
      <c r="AV396">
        <f>(Table2[[#This Row],[Rank 1Y]]+Table2[[#This Row],[Rank 6M]]+Table2[[#This Row],[Rank Sharpe]])/3</f>
        <v>388</v>
      </c>
    </row>
    <row r="397" spans="1:48" x14ac:dyDescent="0.3">
      <c r="A397" t="s">
        <v>1067</v>
      </c>
      <c r="B397" t="s">
        <v>1068</v>
      </c>
      <c r="C397" t="s">
        <v>3132</v>
      </c>
      <c r="D397" t="s">
        <v>264</v>
      </c>
      <c r="E397">
        <v>12757.40054436</v>
      </c>
      <c r="F397">
        <v>540.65</v>
      </c>
      <c r="G397">
        <v>37.837520812477202</v>
      </c>
      <c r="H397">
        <f>(Table2[[#This Row],[1Y Return vs Nifty]]-AVERAGE(Table2[1Y Return vs Nifty]))/_xlfn.STDEV.P(Table2[1Y Return vs Nifty])</f>
        <v>0.18997504499351853</v>
      </c>
      <c r="I397">
        <v>-23.863873709544499</v>
      </c>
      <c r="J397">
        <f>(Table2[[#This Row],[1M Return vs Nifty]]-AVERAGE(Table2[1M Return vs Nifty]))/_xlfn.STDEV.P(Table2[1M Return vs Nifty])</f>
        <v>-2.4368817574671087</v>
      </c>
      <c r="K397">
        <v>-3.1866279281629799</v>
      </c>
      <c r="L397">
        <f>(Table2[[#This Row],[6M Return vs Nifty]]-AVERAGE(Table2[6M Return vs Nifty]))/_xlfn.STDEV.P(Table2[6M Return vs Nifty])</f>
        <v>-0.41285775327332846</v>
      </c>
      <c r="M397">
        <v>-6.6623280593515402</v>
      </c>
      <c r="N397">
        <f>(Table2[[#This Row],[1W Return vs Nifty]]-AVERAGE(Table2[1W Return vs Nifty]))/_xlfn.STDEV.P(Table2[1W Return vs Nifty])</f>
        <v>-2.070514045891322</v>
      </c>
      <c r="O397">
        <v>620.55999999999995</v>
      </c>
      <c r="P397">
        <v>656.00135202267995</v>
      </c>
      <c r="Q397">
        <v>609.17133531046295</v>
      </c>
      <c r="R397">
        <v>16.423115636451399</v>
      </c>
      <c r="S397" s="1">
        <f>(Table2[[#This Row],[Close Price]]-Table2[[#This Row],[20D EMA]])/Table2[[#This Row],[20D EMA]]</f>
        <v>-0.12877078767564776</v>
      </c>
      <c r="T397" s="1">
        <f>(Table2[[#This Row],[Close Price]]-Table2[[#This Row],[50D EMA]])/Table2[[#This Row],[50D EMA]]</f>
        <v>-0.1758401132360653</v>
      </c>
      <c r="U397" s="1">
        <f>(Table2[[#This Row],[Close Price]]-Table2[[#This Row],[200D EMA]])/Table2[[#This Row],[200D EMA]]</f>
        <v>-0.11248286210896842</v>
      </c>
      <c r="V397">
        <v>3.1069199127348499</v>
      </c>
      <c r="W397">
        <v>536</v>
      </c>
      <c r="X397">
        <v>553.79999999999995</v>
      </c>
      <c r="Y397">
        <v>504.05</v>
      </c>
      <c r="Z397">
        <v>557</v>
      </c>
      <c r="AA397">
        <v>504.05</v>
      </c>
      <c r="AB397">
        <v>625.79999999999995</v>
      </c>
      <c r="AC397" s="1">
        <f>(Table2[[#This Row],[Close Price]]/Table2[[#This Row],[Day Low]])-1</f>
        <v>8.6753731343283125E-3</v>
      </c>
      <c r="AD397" s="1">
        <f>(Table2[[#This Row],[Day High]]/Table2[[#This Row],[Close Price]])-1</f>
        <v>2.4322574678627529E-2</v>
      </c>
      <c r="AE397" s="1">
        <f>(Table2[[#This Row],[Close Price]]/Table2[[#This Row],[Current Week Low]])-1</f>
        <v>7.2611844063088959E-2</v>
      </c>
      <c r="AF397" s="1">
        <f>(Table2[[#This Row],[Current Week High]]/Table2[[#This Row],[Close Price]])-1</f>
        <v>3.0241376121335373E-2</v>
      </c>
      <c r="AG397" s="1">
        <f>(Table2[[#This Row],[Close Price]]/Table2[[#This Row],[Current Month Low]])-1</f>
        <v>7.2611844063088959E-2</v>
      </c>
      <c r="AH397" s="1">
        <f>(Table2[[#This Row],[Current Month High]]/Table2[[#This Row],[Close Price]])-1</f>
        <v>0.15749560713955413</v>
      </c>
      <c r="AI397">
        <v>53.148987330065601</v>
      </c>
      <c r="AJ397">
        <v>113.695652173913</v>
      </c>
      <c r="AK397" t="str">
        <f>IF(AND(Table2[[#This Row],[20D EMA]]&gt;Table2[[#This Row],[50D EMA]],Table2[[#This Row],[50D EMA]]&gt;Table2[[#This Row],[200D EMA]]),"Uptrend","Downtrend/NoTrend")</f>
        <v>Downtrend/NoTrend</v>
      </c>
      <c r="AL397">
        <v>-0.18</v>
      </c>
      <c r="AM397" t="s">
        <v>3189</v>
      </c>
      <c r="AN397">
        <v>-24.97</v>
      </c>
      <c r="AO397" t="s">
        <v>3189</v>
      </c>
      <c r="AP397">
        <v>1.9469278423497001E-2</v>
      </c>
      <c r="AQ397">
        <f>(Table2[[#This Row],[Sharpe Ratio]]-AVERAGE(Table2[Sharpe Ratio]))/_xlfn.STDEV.P(Table2[Sharpe Ratio])</f>
        <v>-0.48859722653746529</v>
      </c>
      <c r="AR3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7">
        <f>_xlfn.RANK.AVG(Table2[[#This Row],[1Y Return vs Nifty Z-Score]],Table2[1Y Return vs Nifty Z-Score])</f>
        <v>243</v>
      </c>
      <c r="AT397">
        <f>_xlfn.RANK.AVG(Table2[[#This Row],[6M Return vs Nifty Z-Score]],Table2[6M Return vs Nifty Z-Score])</f>
        <v>463</v>
      </c>
      <c r="AU397">
        <f>_xlfn.RANK.AVG(Table2[[#This Row],[Sharpe Ratio Z-Score]],Table2[Sharpe Ratio Z-Score])</f>
        <v>458</v>
      </c>
      <c r="AV397">
        <f>(Table2[[#This Row],[Rank 1Y]]+Table2[[#This Row],[Rank 6M]]+Table2[[#This Row],[Rank Sharpe]])/3</f>
        <v>388</v>
      </c>
    </row>
    <row r="398" spans="1:48" x14ac:dyDescent="0.3">
      <c r="A398" t="s">
        <v>1875</v>
      </c>
      <c r="B398" t="s">
        <v>1876</v>
      </c>
      <c r="C398" t="s">
        <v>3141</v>
      </c>
      <c r="D398" t="s">
        <v>271</v>
      </c>
      <c r="E398">
        <v>3956.8365937199901</v>
      </c>
      <c r="F398">
        <v>172.24</v>
      </c>
      <c r="G398">
        <v>0.93894556237604099</v>
      </c>
      <c r="H398">
        <f>(Table2[[#This Row],[1Y Return vs Nifty]]-AVERAGE(Table2[1Y Return vs Nifty]))/_xlfn.STDEV.P(Table2[1Y Return vs Nifty])</f>
        <v>-0.43001205666051912</v>
      </c>
      <c r="I398">
        <v>0.63212309134991995</v>
      </c>
      <c r="J398">
        <f>(Table2[[#This Row],[1M Return vs Nifty]]-AVERAGE(Table2[1M Return vs Nifty]))/_xlfn.STDEV.P(Table2[1M Return vs Nifty])</f>
        <v>0.24145214105838311</v>
      </c>
      <c r="K398">
        <v>16.223103789119499</v>
      </c>
      <c r="L398">
        <f>(Table2[[#This Row],[6M Return vs Nifty]]-AVERAGE(Table2[6M Return vs Nifty]))/_xlfn.STDEV.P(Table2[6M Return vs Nifty])</f>
        <v>0.22089853810616319</v>
      </c>
      <c r="M398">
        <v>-3.6738956668395701</v>
      </c>
      <c r="N398">
        <f>(Table2[[#This Row],[1W Return vs Nifty]]-AVERAGE(Table2[1W Return vs Nifty]))/_xlfn.STDEV.P(Table2[1W Return vs Nifty])</f>
        <v>-1.2434846806725368</v>
      </c>
      <c r="O398">
        <v>173.25</v>
      </c>
      <c r="P398">
        <v>169.66163878393101</v>
      </c>
      <c r="Q398">
        <v>154.036467853857</v>
      </c>
      <c r="R398">
        <v>37.777622369537603</v>
      </c>
      <c r="S398" s="1">
        <f>(Table2[[#This Row],[Close Price]]-Table2[[#This Row],[20D EMA]])/Table2[[#This Row],[20D EMA]]</f>
        <v>-5.8297258297257768E-3</v>
      </c>
      <c r="T398" s="1">
        <f>(Table2[[#This Row],[Close Price]]-Table2[[#This Row],[50D EMA]])/Table2[[#This Row],[50D EMA]]</f>
        <v>1.5197078341042171E-2</v>
      </c>
      <c r="U398" s="1">
        <f>(Table2[[#This Row],[Close Price]]-Table2[[#This Row],[200D EMA]])/Table2[[#This Row],[200D EMA]]</f>
        <v>0.11817676943497375</v>
      </c>
      <c r="V398">
        <v>0.62291273307208805</v>
      </c>
      <c r="W398">
        <v>165.79</v>
      </c>
      <c r="X398">
        <v>174.35</v>
      </c>
      <c r="Y398">
        <v>159</v>
      </c>
      <c r="Z398">
        <v>174.35</v>
      </c>
      <c r="AA398">
        <v>159</v>
      </c>
      <c r="AB398">
        <v>184.7</v>
      </c>
      <c r="AC398" s="1">
        <f>(Table2[[#This Row],[Close Price]]/Table2[[#This Row],[Day Low]])-1</f>
        <v>3.8904638397973423E-2</v>
      </c>
      <c r="AD398" s="1">
        <f>(Table2[[#This Row],[Day High]]/Table2[[#This Row],[Close Price]])-1</f>
        <v>1.2250348351137808E-2</v>
      </c>
      <c r="AE398" s="1">
        <f>(Table2[[#This Row],[Close Price]]/Table2[[#This Row],[Current Week Low]])-1</f>
        <v>8.3270440251572486E-2</v>
      </c>
      <c r="AF398" s="1">
        <f>(Table2[[#This Row],[Current Week High]]/Table2[[#This Row],[Close Price]])-1</f>
        <v>1.2250348351137808E-2</v>
      </c>
      <c r="AG398" s="1">
        <f>(Table2[[#This Row],[Close Price]]/Table2[[#This Row],[Current Month Low]])-1</f>
        <v>8.3270440251572486E-2</v>
      </c>
      <c r="AH398" s="1">
        <f>(Table2[[#This Row],[Current Month High]]/Table2[[#This Row],[Close Price]])-1</f>
        <v>7.2340919647003954E-2</v>
      </c>
      <c r="AI398">
        <v>11.878773803994401</v>
      </c>
      <c r="AJ398">
        <v>53.717090584560403</v>
      </c>
      <c r="AK398" t="str">
        <f>IF(AND(Table2[[#This Row],[20D EMA]]&gt;Table2[[#This Row],[50D EMA]],Table2[[#This Row],[50D EMA]]&gt;Table2[[#This Row],[200D EMA]]),"Uptrend","Downtrend/NoTrend")</f>
        <v>Uptrend</v>
      </c>
      <c r="AL398">
        <v>0.04</v>
      </c>
      <c r="AM398" t="s">
        <v>3188</v>
      </c>
      <c r="AN398">
        <v>-2.3199999999999998</v>
      </c>
      <c r="AO398" t="s">
        <v>3189</v>
      </c>
      <c r="AP398">
        <v>1.7469884754272001E-2</v>
      </c>
      <c r="AQ398">
        <f>(Table2[[#This Row],[Sharpe Ratio]]-AVERAGE(Table2[Sharpe Ratio]))/_xlfn.STDEV.P(Table2[Sharpe Ratio])</f>
        <v>-0.51190927350380744</v>
      </c>
      <c r="AR3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-1.7230553316723172</v>
      </c>
      <c r="AS398">
        <f>_xlfn.RANK.AVG(Table2[[#This Row],[1Y Return vs Nifty Z-Score]],Table2[1Y Return vs Nifty Z-Score])</f>
        <v>446</v>
      </c>
      <c r="AT398">
        <f>_xlfn.RANK.AVG(Table2[[#This Row],[6M Return vs Nifty Z-Score]],Table2[6M Return vs Nifty Z-Score])</f>
        <v>253</v>
      </c>
      <c r="AU398">
        <f>_xlfn.RANK.AVG(Table2[[#This Row],[Sharpe Ratio Z-Score]],Table2[Sharpe Ratio Z-Score])</f>
        <v>466</v>
      </c>
      <c r="AV398">
        <f>(Table2[[#This Row],[Rank 1Y]]+Table2[[#This Row],[Rank 6M]]+Table2[[#This Row],[Rank Sharpe]])/3</f>
        <v>388.33333333333331</v>
      </c>
    </row>
    <row r="399" spans="1:48" x14ac:dyDescent="0.3">
      <c r="A399" t="s">
        <v>1732</v>
      </c>
      <c r="B399" t="s">
        <v>1733</v>
      </c>
      <c r="C399" t="s">
        <v>3133</v>
      </c>
      <c r="D399" t="s">
        <v>284</v>
      </c>
      <c r="E399">
        <v>4742.7961220850002</v>
      </c>
      <c r="F399">
        <v>568.85</v>
      </c>
      <c r="G399">
        <v>17.009318012346199</v>
      </c>
      <c r="H399">
        <f>(Table2[[#This Row],[1Y Return vs Nifty]]-AVERAGE(Table2[1Y Return vs Nifty]))/_xlfn.STDEV.P(Table2[1Y Return vs Nifty])</f>
        <v>-0.15999015011737747</v>
      </c>
      <c r="I399">
        <v>7.2743142685009801</v>
      </c>
      <c r="J399">
        <f>(Table2[[#This Row],[1M Return vs Nifty]]-AVERAGE(Table2[1M Return vs Nifty]))/_xlfn.STDEV.P(Table2[1M Return vs Nifty])</f>
        <v>0.96769349122058834</v>
      </c>
      <c r="K399">
        <v>13.2515456113155</v>
      </c>
      <c r="L399">
        <f>(Table2[[#This Row],[6M Return vs Nifty]]-AVERAGE(Table2[6M Return vs Nifty]))/_xlfn.STDEV.P(Table2[6M Return vs Nifty])</f>
        <v>0.12387279257735627</v>
      </c>
      <c r="M399">
        <v>6.5059191954165003</v>
      </c>
      <c r="N399">
        <f>(Table2[[#This Row],[1W Return vs Nifty]]-AVERAGE(Table2[1W Return vs Nifty]))/_xlfn.STDEV.P(Table2[1W Return vs Nifty])</f>
        <v>1.573713340829189</v>
      </c>
      <c r="O399">
        <v>552.09</v>
      </c>
      <c r="P399">
        <v>522.19570461009096</v>
      </c>
      <c r="Q399">
        <v>453.47940839188198</v>
      </c>
      <c r="R399">
        <v>45.478922314288397</v>
      </c>
      <c r="S399" s="1">
        <f>(Table2[[#This Row],[Close Price]]-Table2[[#This Row],[20D EMA]])/Table2[[#This Row],[20D EMA]]</f>
        <v>3.0357369269503144E-2</v>
      </c>
      <c r="T399" s="1">
        <f>(Table2[[#This Row],[Close Price]]-Table2[[#This Row],[50D EMA]])/Table2[[#This Row],[50D EMA]]</f>
        <v>8.934254912101304E-2</v>
      </c>
      <c r="U399" s="1">
        <f>(Table2[[#This Row],[Close Price]]-Table2[[#This Row],[200D EMA]])/Table2[[#This Row],[200D EMA]]</f>
        <v>0.25441197433251167</v>
      </c>
      <c r="V399">
        <v>0.82403562128570396</v>
      </c>
      <c r="W399">
        <v>558.29999999999995</v>
      </c>
      <c r="X399">
        <v>574.95000000000005</v>
      </c>
      <c r="Y399">
        <v>525.04999999999995</v>
      </c>
      <c r="Z399">
        <v>574.95000000000005</v>
      </c>
      <c r="AA399">
        <v>525.04999999999995</v>
      </c>
      <c r="AB399">
        <v>575.35</v>
      </c>
      <c r="AC399" s="1">
        <f>(Table2[[#This Row],[Close Price]]/Table2[[#This Row],[Day Low]])-1</f>
        <v>1.8896650546301297E-2</v>
      </c>
      <c r="AD399" s="1">
        <f>(Table2[[#This Row],[Day High]]/Table2[[#This Row],[Close Price]])-1</f>
        <v>1.0723389294190033E-2</v>
      </c>
      <c r="AE399" s="1">
        <f>(Table2[[#This Row],[Close Price]]/Table2[[#This Row],[Current Week Low]])-1</f>
        <v>8.3420626606989901E-2</v>
      </c>
      <c r="AF399" s="1">
        <f>(Table2[[#This Row],[Current Week High]]/Table2[[#This Row],[Close Price]])-1</f>
        <v>1.0723389294190033E-2</v>
      </c>
      <c r="AG399" s="1">
        <f>(Table2[[#This Row],[Close Price]]/Table2[[#This Row],[Current Month Low]])-1</f>
        <v>8.3420626606989901E-2</v>
      </c>
      <c r="AH399" s="1">
        <f>(Table2[[#This Row],[Current Month High]]/Table2[[#This Row],[Close Price]])-1</f>
        <v>1.1426562362661485E-2</v>
      </c>
      <c r="AI399">
        <v>4.94858046936801</v>
      </c>
      <c r="AJ399">
        <v>65.315315315315303</v>
      </c>
      <c r="AK399" t="str">
        <f>IF(AND(Table2[[#This Row],[20D EMA]]&gt;Table2[[#This Row],[50D EMA]],Table2[[#This Row],[50D EMA]]&gt;Table2[[#This Row],[200D EMA]]),"Uptrend","Downtrend/NoTrend")</f>
        <v>Uptrend</v>
      </c>
      <c r="AL399">
        <v>0.13</v>
      </c>
      <c r="AM399" t="s">
        <v>3188</v>
      </c>
      <c r="AN399">
        <v>1.59</v>
      </c>
      <c r="AO399" t="s">
        <v>3188</v>
      </c>
      <c r="AQ399">
        <f>(Table2[[#This Row],[Sharpe Ratio]]-AVERAGE(Table2[Sharpe Ratio]))/_xlfn.STDEV.P(Table2[Sharpe Ratio])</f>
        <v>-0.71560041255099383</v>
      </c>
      <c r="AR3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1.7896890619587622</v>
      </c>
      <c r="AS399">
        <f>_xlfn.RANK.AVG(Table2[[#This Row],[1Y Return vs Nifty Z-Score]],Table2[1Y Return vs Nifty Z-Score])</f>
        <v>351</v>
      </c>
      <c r="AT399">
        <f>_xlfn.RANK.AVG(Table2[[#This Row],[6M Return vs Nifty Z-Score]],Table2[6M Return vs Nifty Z-Score])</f>
        <v>275</v>
      </c>
      <c r="AU399">
        <f>_xlfn.RANK.AVG(Table2[[#This Row],[Sharpe Ratio Z-Score]],Table2[Sharpe Ratio Z-Score])</f>
        <v>539.5</v>
      </c>
      <c r="AV399">
        <f>(Table2[[#This Row],[Rank 1Y]]+Table2[[#This Row],[Rank 6M]]+Table2[[#This Row],[Rank Sharpe]])/3</f>
        <v>388.5</v>
      </c>
    </row>
    <row r="400" spans="1:48" x14ac:dyDescent="0.3">
      <c r="A400" t="s">
        <v>618</v>
      </c>
      <c r="B400" t="s">
        <v>619</v>
      </c>
      <c r="C400" t="s">
        <v>3139</v>
      </c>
      <c r="D400" t="s">
        <v>607</v>
      </c>
      <c r="E400">
        <v>31551.367659740001</v>
      </c>
      <c r="F400">
        <v>1330.45</v>
      </c>
      <c r="G400">
        <v>-24.827816172916201</v>
      </c>
      <c r="H400">
        <f>(Table2[[#This Row],[1Y Return vs Nifty]]-AVERAGE(Table2[1Y Return vs Nifty]))/_xlfn.STDEV.P(Table2[1Y Return vs Nifty])</f>
        <v>-0.8629572264670472</v>
      </c>
      <c r="I400">
        <v>4.8737597714076504</v>
      </c>
      <c r="J400">
        <f>(Table2[[#This Row],[1M Return vs Nifty]]-AVERAGE(Table2[1M Return vs Nifty]))/_xlfn.STDEV.P(Table2[1M Return vs Nifty])</f>
        <v>0.70522258476667665</v>
      </c>
      <c r="K400">
        <v>36.842771946968099</v>
      </c>
      <c r="L400">
        <f>(Table2[[#This Row],[6M Return vs Nifty]]-AVERAGE(Table2[6M Return vs Nifty]))/_xlfn.STDEV.P(Table2[6M Return vs Nifty])</f>
        <v>0.89416103403021963</v>
      </c>
      <c r="M400">
        <v>2.5187230264012501</v>
      </c>
      <c r="N400">
        <f>(Table2[[#This Row],[1W Return vs Nifty]]-AVERAGE(Table2[1W Return vs Nifty]))/_xlfn.STDEV.P(Table2[1W Return vs Nifty])</f>
        <v>0.47028255051719231</v>
      </c>
      <c r="O400">
        <v>1300.67</v>
      </c>
      <c r="P400">
        <v>1241.1130428469701</v>
      </c>
      <c r="Q400">
        <v>1151.47477064943</v>
      </c>
      <c r="R400">
        <v>44.930851184777801</v>
      </c>
      <c r="S400" s="1">
        <f>(Table2[[#This Row],[Close Price]]-Table2[[#This Row],[20D EMA]])/Table2[[#This Row],[20D EMA]]</f>
        <v>2.2895892117139605E-2</v>
      </c>
      <c r="T400" s="1">
        <f>(Table2[[#This Row],[Close Price]]-Table2[[#This Row],[50D EMA]])/Table2[[#This Row],[50D EMA]]</f>
        <v>7.1981321659549485E-2</v>
      </c>
      <c r="U400" s="1">
        <f>(Table2[[#This Row],[Close Price]]-Table2[[#This Row],[200D EMA]])/Table2[[#This Row],[200D EMA]]</f>
        <v>0.15543130766957955</v>
      </c>
      <c r="V400">
        <v>1.0001171940181399</v>
      </c>
      <c r="W400">
        <v>1312.8</v>
      </c>
      <c r="X400">
        <v>1333.2</v>
      </c>
      <c r="Y400">
        <v>1246.25</v>
      </c>
      <c r="Z400">
        <v>1343</v>
      </c>
      <c r="AA400">
        <v>1242.9000000000001</v>
      </c>
      <c r="AB400">
        <v>1370</v>
      </c>
      <c r="AC400" s="1">
        <f>(Table2[[#This Row],[Close Price]]/Table2[[#This Row],[Day Low]])-1</f>
        <v>1.344454600853151E-2</v>
      </c>
      <c r="AD400" s="1">
        <f>(Table2[[#This Row],[Day High]]/Table2[[#This Row],[Close Price]])-1</f>
        <v>2.0669698222406385E-3</v>
      </c>
      <c r="AE400" s="1">
        <f>(Table2[[#This Row],[Close Price]]/Table2[[#This Row],[Current Week Low]])-1</f>
        <v>6.7562688064192633E-2</v>
      </c>
      <c r="AF400" s="1">
        <f>(Table2[[#This Row],[Current Week High]]/Table2[[#This Row],[Close Price]])-1</f>
        <v>9.43289864331609E-3</v>
      </c>
      <c r="AG400" s="1">
        <f>(Table2[[#This Row],[Close Price]]/Table2[[#This Row],[Current Month Low]])-1</f>
        <v>7.0440099766674757E-2</v>
      </c>
      <c r="AH400" s="1">
        <f>(Table2[[#This Row],[Current Month High]]/Table2[[#This Row],[Close Price]])-1</f>
        <v>2.9726784170769349E-2</v>
      </c>
      <c r="AI400">
        <v>11.8343417640647</v>
      </c>
      <c r="AJ400">
        <v>50.155183116076898</v>
      </c>
      <c r="AK400" t="str">
        <f>IF(AND(Table2[[#This Row],[20D EMA]]&gt;Table2[[#This Row],[50D EMA]],Table2[[#This Row],[50D EMA]]&gt;Table2[[#This Row],[200D EMA]]),"Uptrend","Downtrend/NoTrend")</f>
        <v>Uptrend</v>
      </c>
      <c r="AL400">
        <v>0.16</v>
      </c>
      <c r="AM400" t="s">
        <v>3188</v>
      </c>
      <c r="AN400">
        <v>2.95</v>
      </c>
      <c r="AO400" t="s">
        <v>3188</v>
      </c>
      <c r="AP400">
        <v>2.1178274713755999E-2</v>
      </c>
      <c r="AQ400">
        <f>(Table2[[#This Row],[Sharpe Ratio]]-AVERAGE(Table2[Sharpe Ratio]))/_xlfn.STDEV.P(Table2[Sharpe Ratio])</f>
        <v>-0.46867108472905139</v>
      </c>
      <c r="AR4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0.73803785811799005</v>
      </c>
      <c r="AS400">
        <f>_xlfn.RANK.AVG(Table2[[#This Row],[1Y Return vs Nifty Z-Score]],Table2[1Y Return vs Nifty Z-Score])</f>
        <v>609</v>
      </c>
      <c r="AT400">
        <f>_xlfn.RANK.AVG(Table2[[#This Row],[6M Return vs Nifty Z-Score]],Table2[6M Return vs Nifty Z-Score])</f>
        <v>106</v>
      </c>
      <c r="AU400">
        <f>_xlfn.RANK.AVG(Table2[[#This Row],[Sharpe Ratio Z-Score]],Table2[Sharpe Ratio Z-Score])</f>
        <v>452</v>
      </c>
      <c r="AV400">
        <f>(Table2[[#This Row],[Rank 1Y]]+Table2[[#This Row],[Rank 6M]]+Table2[[#This Row],[Rank Sharpe]])/3</f>
        <v>389</v>
      </c>
    </row>
    <row r="401" spans="1:48" x14ac:dyDescent="0.3">
      <c r="A401" t="s">
        <v>1595</v>
      </c>
      <c r="B401" t="s">
        <v>1596</v>
      </c>
      <c r="C401" t="s">
        <v>3133</v>
      </c>
      <c r="D401" t="s">
        <v>284</v>
      </c>
      <c r="E401">
        <v>5994.326452665</v>
      </c>
      <c r="F401">
        <v>441.25</v>
      </c>
      <c r="G401">
        <v>-6.2737512308316701</v>
      </c>
      <c r="H401">
        <f>(Table2[[#This Row],[1Y Return vs Nifty]]-AVERAGE(Table2[1Y Return vs Nifty]))/_xlfn.STDEV.P(Table2[1Y Return vs Nifty])</f>
        <v>-0.55120315820360533</v>
      </c>
      <c r="I401">
        <v>11.033568339721</v>
      </c>
      <c r="J401">
        <f>(Table2[[#This Row],[1M Return vs Nifty]]-AVERAGE(Table2[1M Return vs Nifty]))/_xlfn.STDEV.P(Table2[1M Return vs Nifty])</f>
        <v>1.3787213703453485</v>
      </c>
      <c r="K401">
        <v>7.4299747475566704</v>
      </c>
      <c r="L401">
        <f>(Table2[[#This Row],[6M Return vs Nifty]]-AVERAGE(Table2[6M Return vs Nifty]))/_xlfn.STDEV.P(Table2[6M Return vs Nifty])</f>
        <v>-6.6210059383631767E-2</v>
      </c>
      <c r="M401">
        <v>10.025129220210999</v>
      </c>
      <c r="N401">
        <f>(Table2[[#This Row],[1W Return vs Nifty]]-AVERAGE(Table2[1W Return vs Nifty]))/_xlfn.STDEV.P(Table2[1W Return vs Nifty])</f>
        <v>2.5476319880002309</v>
      </c>
      <c r="O401">
        <v>420.3</v>
      </c>
      <c r="P401">
        <v>401.91259642311201</v>
      </c>
      <c r="Q401">
        <v>372.66950048199601</v>
      </c>
      <c r="R401">
        <v>65.073725614010002</v>
      </c>
      <c r="S401" s="1">
        <f>(Table2[[#This Row],[Close Price]]-Table2[[#This Row],[20D EMA]])/Table2[[#This Row],[20D EMA]]</f>
        <v>4.9845348560551957E-2</v>
      </c>
      <c r="T401" s="1">
        <f>(Table2[[#This Row],[Close Price]]-Table2[[#This Row],[50D EMA]])/Table2[[#This Row],[50D EMA]]</f>
        <v>9.7875518027993547E-2</v>
      </c>
      <c r="U401" s="1">
        <f>(Table2[[#This Row],[Close Price]]-Table2[[#This Row],[200D EMA]])/Table2[[#This Row],[200D EMA]]</f>
        <v>0.18402498575629259</v>
      </c>
      <c r="V401">
        <v>1.4762564639217499</v>
      </c>
      <c r="W401">
        <v>440</v>
      </c>
      <c r="X401">
        <v>450</v>
      </c>
      <c r="Y401">
        <v>404.7</v>
      </c>
      <c r="Z401">
        <v>454</v>
      </c>
      <c r="AA401">
        <v>404.7</v>
      </c>
      <c r="AB401">
        <v>454</v>
      </c>
      <c r="AC401" s="1">
        <f>(Table2[[#This Row],[Close Price]]/Table2[[#This Row],[Day Low]])-1</f>
        <v>2.8409090909091717E-3</v>
      </c>
      <c r="AD401" s="1">
        <f>(Table2[[#This Row],[Day High]]/Table2[[#This Row],[Close Price]])-1</f>
        <v>1.9830028328611915E-2</v>
      </c>
      <c r="AE401" s="1">
        <f>(Table2[[#This Row],[Close Price]]/Table2[[#This Row],[Current Week Low]])-1</f>
        <v>9.0313812700766105E-2</v>
      </c>
      <c r="AF401" s="1">
        <f>(Table2[[#This Row],[Current Week High]]/Table2[[#This Row],[Close Price]])-1</f>
        <v>2.8895184135977248E-2</v>
      </c>
      <c r="AG401" s="1">
        <f>(Table2[[#This Row],[Close Price]]/Table2[[#This Row],[Current Month Low]])-1</f>
        <v>9.0313812700766105E-2</v>
      </c>
      <c r="AH401" s="1">
        <f>(Table2[[#This Row],[Current Month High]]/Table2[[#This Row],[Close Price]])-1</f>
        <v>2.8895184135977248E-2</v>
      </c>
      <c r="AI401">
        <v>2.8895184135977199</v>
      </c>
      <c r="AJ401">
        <v>40.525477707006303</v>
      </c>
      <c r="AK401" t="str">
        <f>IF(AND(Table2[[#This Row],[20D EMA]]&gt;Table2[[#This Row],[50D EMA]],Table2[[#This Row],[50D EMA]]&gt;Table2[[#This Row],[200D EMA]]),"Uptrend","Downtrend/NoTrend")</f>
        <v>Uptrend</v>
      </c>
      <c r="AL401">
        <v>0.1</v>
      </c>
      <c r="AM401" t="s">
        <v>3188</v>
      </c>
      <c r="AN401">
        <v>5.92</v>
      </c>
      <c r="AO401" t="s">
        <v>3188</v>
      </c>
      <c r="AP401">
        <v>5.8676379404277001E-2</v>
      </c>
      <c r="AQ401">
        <f>(Table2[[#This Row],[Sharpe Ratio]]-AVERAGE(Table2[Sharpe Ratio]))/_xlfn.STDEV.P(Table2[Sharpe Ratio])</f>
        <v>-3.1459748537775334E-2</v>
      </c>
      <c r="AR4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3.2774803922205669</v>
      </c>
      <c r="AS401">
        <f>_xlfn.RANK.AVG(Table2[[#This Row],[1Y Return vs Nifty Z-Score]],Table2[1Y Return vs Nifty Z-Score])</f>
        <v>489</v>
      </c>
      <c r="AT401">
        <f>_xlfn.RANK.AVG(Table2[[#This Row],[6M Return vs Nifty Z-Score]],Table2[6M Return vs Nifty Z-Score])</f>
        <v>331</v>
      </c>
      <c r="AU401">
        <f>_xlfn.RANK.AVG(Table2[[#This Row],[Sharpe Ratio Z-Score]],Table2[Sharpe Ratio Z-Score])</f>
        <v>350</v>
      </c>
      <c r="AV401">
        <f>(Table2[[#This Row],[Rank 1Y]]+Table2[[#This Row],[Rank 6M]]+Table2[[#This Row],[Rank Sharpe]])/3</f>
        <v>390</v>
      </c>
    </row>
    <row r="402" spans="1:48" x14ac:dyDescent="0.3">
      <c r="A402" t="s">
        <v>1378</v>
      </c>
      <c r="B402" t="s">
        <v>1379</v>
      </c>
      <c r="C402" t="s">
        <v>3135</v>
      </c>
      <c r="D402" t="s">
        <v>190</v>
      </c>
      <c r="E402">
        <v>8125.2322590000003</v>
      </c>
      <c r="F402">
        <v>405.75</v>
      </c>
      <c r="G402">
        <v>2.81341124541858</v>
      </c>
      <c r="H402">
        <f>(Table2[[#This Row],[1Y Return vs Nifty]]-AVERAGE(Table2[1Y Return vs Nifty]))/_xlfn.STDEV.P(Table2[1Y Return vs Nifty])</f>
        <v>-0.39851640843826658</v>
      </c>
      <c r="I402">
        <v>-12.847047503723999</v>
      </c>
      <c r="J402">
        <f>(Table2[[#This Row],[1M Return vs Nifty]]-AVERAGE(Table2[1M Return vs Nifty]))/_xlfn.STDEV.P(Table2[1M Return vs Nifty])</f>
        <v>-1.2323282411907004</v>
      </c>
      <c r="K402">
        <v>21.770678413642099</v>
      </c>
      <c r="L402">
        <f>(Table2[[#This Row],[6M Return vs Nifty]]-AVERAGE(Table2[6M Return vs Nifty]))/_xlfn.STDEV.P(Table2[6M Return vs Nifty])</f>
        <v>0.40203500982039775</v>
      </c>
      <c r="M402">
        <v>-3.2145518987747601</v>
      </c>
      <c r="N402">
        <f>(Table2[[#This Row],[1W Return vs Nifty]]-AVERAGE(Table2[1W Return vs Nifty]))/_xlfn.STDEV.P(Table2[1W Return vs Nifty])</f>
        <v>-1.116364259319949</v>
      </c>
      <c r="O402">
        <v>432.51</v>
      </c>
      <c r="P402">
        <v>426.45624426221298</v>
      </c>
      <c r="Q402">
        <v>349.93031610390301</v>
      </c>
      <c r="R402">
        <v>17.901244003844202</v>
      </c>
      <c r="S402" s="1">
        <f>(Table2[[#This Row],[Close Price]]-Table2[[#This Row],[20D EMA]])/Table2[[#This Row],[20D EMA]]</f>
        <v>-6.1871401817298999E-2</v>
      </c>
      <c r="T402" s="1">
        <f>(Table2[[#This Row],[Close Price]]-Table2[[#This Row],[50D EMA]])/Table2[[#This Row],[50D EMA]]</f>
        <v>-4.8554205831915158E-2</v>
      </c>
      <c r="U402" s="1">
        <f>(Table2[[#This Row],[Close Price]]-Table2[[#This Row],[200D EMA]])/Table2[[#This Row],[200D EMA]]</f>
        <v>0.15951657037775127</v>
      </c>
      <c r="V402">
        <v>1.99481272432583</v>
      </c>
      <c r="W402">
        <v>395.85</v>
      </c>
      <c r="X402">
        <v>411.05</v>
      </c>
      <c r="Y402">
        <v>382.9</v>
      </c>
      <c r="Z402">
        <v>415.5</v>
      </c>
      <c r="AA402">
        <v>382.9</v>
      </c>
      <c r="AB402">
        <v>441.5</v>
      </c>
      <c r="AC402" s="1">
        <f>(Table2[[#This Row],[Close Price]]/Table2[[#This Row],[Day Low]])-1</f>
        <v>2.5009473285335204E-2</v>
      </c>
      <c r="AD402" s="1">
        <f>(Table2[[#This Row],[Day High]]/Table2[[#This Row],[Close Price]])-1</f>
        <v>1.3062230437461464E-2</v>
      </c>
      <c r="AE402" s="1">
        <f>(Table2[[#This Row],[Close Price]]/Table2[[#This Row],[Current Week Low]])-1</f>
        <v>5.96761556542178E-2</v>
      </c>
      <c r="AF402" s="1">
        <f>(Table2[[#This Row],[Current Week High]]/Table2[[#This Row],[Close Price]])-1</f>
        <v>2.4029574861367919E-2</v>
      </c>
      <c r="AG402" s="1">
        <f>(Table2[[#This Row],[Close Price]]/Table2[[#This Row],[Current Month Low]])-1</f>
        <v>5.96761556542178E-2</v>
      </c>
      <c r="AH402" s="1">
        <f>(Table2[[#This Row],[Current Month High]]/Table2[[#This Row],[Close Price]])-1</f>
        <v>8.8108441158348816E-2</v>
      </c>
      <c r="AI402">
        <v>19.605668515095498</v>
      </c>
      <c r="AJ402">
        <v>68.992086630570597</v>
      </c>
      <c r="AK402" t="str">
        <f>IF(AND(Table2[[#This Row],[20D EMA]]&gt;Table2[[#This Row],[50D EMA]],Table2[[#This Row],[50D EMA]]&gt;Table2[[#This Row],[200D EMA]]),"Uptrend","Downtrend/NoTrend")</f>
        <v>Uptrend</v>
      </c>
      <c r="AL402">
        <v>0.05</v>
      </c>
      <c r="AM402" t="s">
        <v>3188</v>
      </c>
      <c r="AN402">
        <v>-11.56</v>
      </c>
      <c r="AO402" t="s">
        <v>3189</v>
      </c>
      <c r="AQ402">
        <f>(Table2[[#This Row],[Sharpe Ratio]]-AVERAGE(Table2[Sharpe Ratio]))/_xlfn.STDEV.P(Table2[Sharpe Ratio])</f>
        <v>-0.71560041255099383</v>
      </c>
      <c r="AR4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-3.0607743116795119</v>
      </c>
      <c r="AS402">
        <f>_xlfn.RANK.AVG(Table2[[#This Row],[1Y Return vs Nifty Z-Score]],Table2[1Y Return vs Nifty Z-Score])</f>
        <v>433</v>
      </c>
      <c r="AT402">
        <f>_xlfn.RANK.AVG(Table2[[#This Row],[6M Return vs Nifty Z-Score]],Table2[6M Return vs Nifty Z-Score])</f>
        <v>201</v>
      </c>
      <c r="AU402">
        <f>_xlfn.RANK.AVG(Table2[[#This Row],[Sharpe Ratio Z-Score]],Table2[Sharpe Ratio Z-Score])</f>
        <v>539.5</v>
      </c>
      <c r="AV402">
        <f>(Table2[[#This Row],[Rank 1Y]]+Table2[[#This Row],[Rank 6M]]+Table2[[#This Row],[Rank Sharpe]])/3</f>
        <v>391.16666666666669</v>
      </c>
    </row>
    <row r="403" spans="1:48" x14ac:dyDescent="0.3">
      <c r="A403" t="s">
        <v>168</v>
      </c>
      <c r="B403" t="s">
        <v>169</v>
      </c>
      <c r="C403" t="s">
        <v>3128</v>
      </c>
      <c r="D403" t="s">
        <v>21</v>
      </c>
      <c r="E403">
        <v>158145.31268646001</v>
      </c>
      <c r="F403">
        <v>1658.8</v>
      </c>
      <c r="G403">
        <v>8.7598472844153594</v>
      </c>
      <c r="H403">
        <f>(Table2[[#This Row],[1Y Return vs Nifty]]-AVERAGE(Table2[1Y Return vs Nifty]))/_xlfn.STDEV.P(Table2[1Y Return vs Nifty])</f>
        <v>-0.29860161172863964</v>
      </c>
      <c r="I403">
        <v>0.40079469037999699</v>
      </c>
      <c r="J403">
        <f>(Table2[[#This Row],[1M Return vs Nifty]]-AVERAGE(Table2[1M Return vs Nifty]))/_xlfn.STDEV.P(Table2[1M Return vs Nifty])</f>
        <v>0.2161592451192875</v>
      </c>
      <c r="K403">
        <v>22.224637178262999</v>
      </c>
      <c r="L403">
        <f>(Table2[[#This Row],[6M Return vs Nifty]]-AVERAGE(Table2[6M Return vs Nifty]))/_xlfn.STDEV.P(Table2[6M Return vs Nifty])</f>
        <v>0.41685743123744334</v>
      </c>
      <c r="M403">
        <v>4.1916906699113703</v>
      </c>
      <c r="N403">
        <f>(Table2[[#This Row],[1W Return vs Nifty]]-AVERAGE(Table2[1W Return vs Nifty]))/_xlfn.STDEV.P(Table2[1W Return vs Nifty])</f>
        <v>0.93326554177059051</v>
      </c>
      <c r="O403">
        <v>1618.29</v>
      </c>
      <c r="P403">
        <v>1584.4297491058501</v>
      </c>
      <c r="Q403">
        <v>1421.2458996432999</v>
      </c>
      <c r="R403">
        <v>51.380239921162399</v>
      </c>
      <c r="S403" s="1">
        <f>(Table2[[#This Row],[Close Price]]-Table2[[#This Row],[20D EMA]])/Table2[[#This Row],[20D EMA]]</f>
        <v>2.5032596135426896E-2</v>
      </c>
      <c r="T403" s="1">
        <f>(Table2[[#This Row],[Close Price]]-Table2[[#This Row],[50D EMA]])/Table2[[#This Row],[50D EMA]]</f>
        <v>4.6938181346392702E-2</v>
      </c>
      <c r="U403" s="1">
        <f>(Table2[[#This Row],[Close Price]]-Table2[[#This Row],[200D EMA]])/Table2[[#This Row],[200D EMA]]</f>
        <v>0.16714496795826861</v>
      </c>
      <c r="V403">
        <v>1.22010095439181</v>
      </c>
      <c r="W403">
        <v>1632.05</v>
      </c>
      <c r="X403">
        <v>1669.8</v>
      </c>
      <c r="Y403">
        <v>1600.2</v>
      </c>
      <c r="Z403">
        <v>1669.8</v>
      </c>
      <c r="AA403">
        <v>1580</v>
      </c>
      <c r="AB403">
        <v>1669.8</v>
      </c>
      <c r="AC403" s="1">
        <f>(Table2[[#This Row],[Close Price]]/Table2[[#This Row],[Day Low]])-1</f>
        <v>1.6390429214791169E-2</v>
      </c>
      <c r="AD403" s="1">
        <f>(Table2[[#This Row],[Day High]]/Table2[[#This Row],[Close Price]])-1</f>
        <v>6.6312997347479641E-3</v>
      </c>
      <c r="AE403" s="1">
        <f>(Table2[[#This Row],[Close Price]]/Table2[[#This Row],[Current Week Low]])-1</f>
        <v>3.662042244719399E-2</v>
      </c>
      <c r="AF403" s="1">
        <f>(Table2[[#This Row],[Current Week High]]/Table2[[#This Row],[Close Price]])-1</f>
        <v>6.6312997347479641E-3</v>
      </c>
      <c r="AG403" s="1">
        <f>(Table2[[#This Row],[Close Price]]/Table2[[#This Row],[Current Month Low]])-1</f>
        <v>4.9873417721518987E-2</v>
      </c>
      <c r="AH403" s="1">
        <f>(Table2[[#This Row],[Current Month High]]/Table2[[#This Row],[Close Price]])-1</f>
        <v>6.6312997347479641E-3</v>
      </c>
      <c r="AI403">
        <v>0.79575596816976402</v>
      </c>
      <c r="AJ403">
        <v>51.054045440058204</v>
      </c>
      <c r="AK403" t="str">
        <f>IF(AND(Table2[[#This Row],[20D EMA]]&gt;Table2[[#This Row],[50D EMA]],Table2[[#This Row],[50D EMA]]&gt;Table2[[#This Row],[200D EMA]]),"Uptrend","Downtrend/NoTrend")</f>
        <v>Uptrend</v>
      </c>
      <c r="AL403">
        <v>0.04</v>
      </c>
      <c r="AM403" t="s">
        <v>3188</v>
      </c>
      <c r="AN403">
        <v>2.27</v>
      </c>
      <c r="AO403" t="s">
        <v>3188</v>
      </c>
      <c r="AP403">
        <v>-1.080535547411E-2</v>
      </c>
      <c r="AQ403">
        <f>(Table2[[#This Row],[Sharpe Ratio]]-AVERAGE(Table2[Sharpe Ratio]))/_xlfn.STDEV.P(Table2[Sharpe Ratio])</f>
        <v>-0.84158608419619485</v>
      </c>
      <c r="AR4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0.42609452220248689</v>
      </c>
      <c r="AS403">
        <f>_xlfn.RANK.AVG(Table2[[#This Row],[1Y Return vs Nifty Z-Score]],Table2[1Y Return vs Nifty Z-Score])</f>
        <v>394</v>
      </c>
      <c r="AT403">
        <f>_xlfn.RANK.AVG(Table2[[#This Row],[6M Return vs Nifty Z-Score]],Table2[6M Return vs Nifty Z-Score])</f>
        <v>198</v>
      </c>
      <c r="AU403">
        <f>_xlfn.RANK.AVG(Table2[[#This Row],[Sharpe Ratio Z-Score]],Table2[Sharpe Ratio Z-Score])</f>
        <v>585</v>
      </c>
      <c r="AV403">
        <f>(Table2[[#This Row],[Rank 1Y]]+Table2[[#This Row],[Rank 6M]]+Table2[[#This Row],[Rank Sharpe]])/3</f>
        <v>392.33333333333331</v>
      </c>
    </row>
    <row r="404" spans="1:48" x14ac:dyDescent="0.3">
      <c r="A404" t="s">
        <v>1552</v>
      </c>
      <c r="B404" t="s">
        <v>1553</v>
      </c>
      <c r="C404" t="s">
        <v>3143</v>
      </c>
      <c r="D404" t="s">
        <v>276</v>
      </c>
      <c r="E404">
        <v>6349.0210857299999</v>
      </c>
      <c r="F404">
        <v>646.35</v>
      </c>
      <c r="G404">
        <v>-21.381861131860902</v>
      </c>
      <c r="H404">
        <f>(Table2[[#This Row],[1Y Return vs Nifty]]-AVERAGE(Table2[1Y Return vs Nifty]))/_xlfn.STDEV.P(Table2[1Y Return vs Nifty])</f>
        <v>-0.80505667979680307</v>
      </c>
      <c r="I404">
        <v>-1.0892622915586001</v>
      </c>
      <c r="J404">
        <f>(Table2[[#This Row],[1M Return vs Nifty]]-AVERAGE(Table2[1M Return vs Nifty]))/_xlfn.STDEV.P(Table2[1M Return vs Nifty])</f>
        <v>5.3239966598030798E-2</v>
      </c>
      <c r="K404">
        <v>21.3086105822257</v>
      </c>
      <c r="L404">
        <f>(Table2[[#This Row],[6M Return vs Nifty]]-AVERAGE(Table2[6M Return vs Nifty]))/_xlfn.STDEV.P(Table2[6M Return vs Nifty])</f>
        <v>0.38694781544442003</v>
      </c>
      <c r="M404">
        <v>1.00759219943128</v>
      </c>
      <c r="N404">
        <f>(Table2[[#This Row],[1W Return vs Nifty]]-AVERAGE(Table2[1W Return vs Nifty]))/_xlfn.STDEV.P(Table2[1W Return vs Nifty])</f>
        <v>5.2086853093026436E-2</v>
      </c>
      <c r="O404">
        <v>657.96</v>
      </c>
      <c r="P404">
        <v>642.04663870426396</v>
      </c>
      <c r="Q404">
        <v>579.527561689084</v>
      </c>
      <c r="R404">
        <v>49.433803908261403</v>
      </c>
      <c r="S404" s="1">
        <f>(Table2[[#This Row],[Close Price]]-Table2[[#This Row],[20D EMA]])/Table2[[#This Row],[20D EMA]]</f>
        <v>-1.7645449571402537E-2</v>
      </c>
      <c r="T404" s="1">
        <f>(Table2[[#This Row],[Close Price]]-Table2[[#This Row],[50D EMA]])/Table2[[#This Row],[50D EMA]]</f>
        <v>6.7025680633120768E-3</v>
      </c>
      <c r="U404" s="1">
        <f>(Table2[[#This Row],[Close Price]]-Table2[[#This Row],[200D EMA]])/Table2[[#This Row],[200D EMA]]</f>
        <v>0.11530502210482649</v>
      </c>
      <c r="V404">
        <v>0.41669926224919002</v>
      </c>
      <c r="W404">
        <v>642</v>
      </c>
      <c r="X404">
        <v>664.5</v>
      </c>
      <c r="Y404">
        <v>621.9</v>
      </c>
      <c r="Z404">
        <v>674.9</v>
      </c>
      <c r="AA404">
        <v>621.9</v>
      </c>
      <c r="AB404">
        <v>688.2</v>
      </c>
      <c r="AC404" s="1">
        <f>(Table2[[#This Row],[Close Price]]/Table2[[#This Row],[Day Low]])-1</f>
        <v>6.775700934579465E-3</v>
      </c>
      <c r="AD404" s="1">
        <f>(Table2[[#This Row],[Day High]]/Table2[[#This Row],[Close Price]])-1</f>
        <v>2.8080761197493587E-2</v>
      </c>
      <c r="AE404" s="1">
        <f>(Table2[[#This Row],[Close Price]]/Table2[[#This Row],[Current Week Low]])-1</f>
        <v>3.9315002411963507E-2</v>
      </c>
      <c r="AF404" s="1">
        <f>(Table2[[#This Row],[Current Week High]]/Table2[[#This Row],[Close Price]])-1</f>
        <v>4.4171114721126337E-2</v>
      </c>
      <c r="AG404" s="1">
        <f>(Table2[[#This Row],[Close Price]]/Table2[[#This Row],[Current Month Low]])-1</f>
        <v>3.9315002411963507E-2</v>
      </c>
      <c r="AH404" s="1">
        <f>(Table2[[#This Row],[Current Month High]]/Table2[[#This Row],[Close Price]])-1</f>
        <v>6.4748201438848962E-2</v>
      </c>
      <c r="AI404">
        <v>12.4468167401562</v>
      </c>
      <c r="AJ404">
        <v>48.603287734222299</v>
      </c>
      <c r="AK404" t="str">
        <f>IF(AND(Table2[[#This Row],[20D EMA]]&gt;Table2[[#This Row],[50D EMA]],Table2[[#This Row],[50D EMA]]&gt;Table2[[#This Row],[200D EMA]]),"Uptrend","Downtrend/NoTrend")</f>
        <v>Uptrend</v>
      </c>
      <c r="AL404">
        <v>0.18</v>
      </c>
      <c r="AM404" t="s">
        <v>3188</v>
      </c>
      <c r="AN404">
        <v>0.28000000000000003</v>
      </c>
      <c r="AO404" t="s">
        <v>3188</v>
      </c>
      <c r="AP404">
        <v>4.5178826475030999E-2</v>
      </c>
      <c r="AQ404">
        <f>(Table2[[#This Row],[Sharpe Ratio]]-AVERAGE(Table2[Sharpe Ratio]))/_xlfn.STDEV.P(Table2[Sharpe Ratio])</f>
        <v>-0.18883525325228107</v>
      </c>
      <c r="AR4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-0.50161729791360687</v>
      </c>
      <c r="AS404">
        <f>_xlfn.RANK.AVG(Table2[[#This Row],[1Y Return vs Nifty Z-Score]],Table2[1Y Return vs Nifty Z-Score])</f>
        <v>585</v>
      </c>
      <c r="AT404">
        <f>_xlfn.RANK.AVG(Table2[[#This Row],[6M Return vs Nifty Z-Score]],Table2[6M Return vs Nifty Z-Score])</f>
        <v>204</v>
      </c>
      <c r="AU404">
        <f>_xlfn.RANK.AVG(Table2[[#This Row],[Sharpe Ratio Z-Score]],Table2[Sharpe Ratio Z-Score])</f>
        <v>390</v>
      </c>
      <c r="AV404">
        <f>(Table2[[#This Row],[Rank 1Y]]+Table2[[#This Row],[Rank 6M]]+Table2[[#This Row],[Rank Sharpe]])/3</f>
        <v>393</v>
      </c>
    </row>
    <row r="405" spans="1:48" x14ac:dyDescent="0.3">
      <c r="A405" t="s">
        <v>1779</v>
      </c>
      <c r="B405" t="s">
        <v>1780</v>
      </c>
      <c r="C405" t="s">
        <v>3132</v>
      </c>
      <c r="D405" t="s">
        <v>48</v>
      </c>
      <c r="E405">
        <v>4509.9660284250003</v>
      </c>
      <c r="F405">
        <v>645.75</v>
      </c>
      <c r="G405">
        <v>-16.406585538176699</v>
      </c>
      <c r="H405">
        <f>(Table2[[#This Row],[1Y Return vs Nifty]]-AVERAGE(Table2[1Y Return vs Nifty]))/_xlfn.STDEV.P(Table2[1Y Return vs Nifty])</f>
        <v>-0.72145977464936428</v>
      </c>
      <c r="I405">
        <v>-7.4448340301290896</v>
      </c>
      <c r="J405">
        <f>(Table2[[#This Row],[1M Return vs Nifty]]-AVERAGE(Table2[1M Return vs Nifty]))/_xlfn.STDEV.P(Table2[1M Return vs Nifty])</f>
        <v>-0.6416630973712788</v>
      </c>
      <c r="K405">
        <v>-4.6694427121794702</v>
      </c>
      <c r="L405">
        <f>(Table2[[#This Row],[6M Return vs Nifty]]-AVERAGE(Table2[6M Return vs Nifty]))/_xlfn.STDEV.P(Table2[6M Return vs Nifty])</f>
        <v>-0.46127383712286579</v>
      </c>
      <c r="M405">
        <v>0.68624164597328097</v>
      </c>
      <c r="N405">
        <f>(Table2[[#This Row],[1W Return vs Nifty]]-AVERAGE(Table2[1W Return vs Nifty]))/_xlfn.STDEV.P(Table2[1W Return vs Nifty])</f>
        <v>-3.6844837282501992E-2</v>
      </c>
      <c r="O405">
        <v>670.33</v>
      </c>
      <c r="P405">
        <v>675.09237060951</v>
      </c>
      <c r="Q405">
        <v>627.61927655942895</v>
      </c>
      <c r="R405">
        <v>32.0482058115456</v>
      </c>
      <c r="S405" s="1">
        <f>(Table2[[#This Row],[Close Price]]-Table2[[#This Row],[20D EMA]])/Table2[[#This Row],[20D EMA]]</f>
        <v>-3.6668506556472247E-2</v>
      </c>
      <c r="T405" s="1">
        <f>(Table2[[#This Row],[Close Price]]-Table2[[#This Row],[50D EMA]])/Table2[[#This Row],[50D EMA]]</f>
        <v>-4.3464230802990882E-2</v>
      </c>
      <c r="U405" s="1">
        <f>(Table2[[#This Row],[Close Price]]-Table2[[#This Row],[200D EMA]])/Table2[[#This Row],[200D EMA]]</f>
        <v>2.8888092061102041E-2</v>
      </c>
      <c r="V405">
        <v>0.32408745020730501</v>
      </c>
      <c r="W405">
        <v>634.75</v>
      </c>
      <c r="X405">
        <v>662.15</v>
      </c>
      <c r="Y405">
        <v>601</v>
      </c>
      <c r="Z405">
        <v>662.15</v>
      </c>
      <c r="AA405">
        <v>601</v>
      </c>
      <c r="AB405">
        <v>684.5</v>
      </c>
      <c r="AC405" s="1">
        <f>(Table2[[#This Row],[Close Price]]/Table2[[#This Row],[Day Low]])-1</f>
        <v>1.7329657345411587E-2</v>
      </c>
      <c r="AD405" s="1">
        <f>(Table2[[#This Row],[Day High]]/Table2[[#This Row],[Close Price]])-1</f>
        <v>2.5396825396825307E-2</v>
      </c>
      <c r="AE405" s="1">
        <f>(Table2[[#This Row],[Close Price]]/Table2[[#This Row],[Current Week Low]])-1</f>
        <v>7.4459234608984959E-2</v>
      </c>
      <c r="AF405" s="1">
        <f>(Table2[[#This Row],[Current Week High]]/Table2[[#This Row],[Close Price]])-1</f>
        <v>2.5396825396825307E-2</v>
      </c>
      <c r="AG405" s="1">
        <f>(Table2[[#This Row],[Close Price]]/Table2[[#This Row],[Current Month Low]])-1</f>
        <v>7.4459234608984959E-2</v>
      </c>
      <c r="AH405" s="1">
        <f>(Table2[[#This Row],[Current Month High]]/Table2[[#This Row],[Close Price]])-1</f>
        <v>6.0007742934572228E-2</v>
      </c>
      <c r="AI405">
        <v>56.260162601626</v>
      </c>
      <c r="AJ405">
        <v>51.318101933216099</v>
      </c>
      <c r="AK405" t="str">
        <f>IF(AND(Table2[[#This Row],[20D EMA]]&gt;Table2[[#This Row],[50D EMA]],Table2[[#This Row],[50D EMA]]&gt;Table2[[#This Row],[200D EMA]]),"Uptrend","Downtrend/NoTrend")</f>
        <v>Downtrend/NoTrend</v>
      </c>
      <c r="AL405">
        <v>0</v>
      </c>
      <c r="AM405" t="s">
        <v>3190</v>
      </c>
      <c r="AN405">
        <v>-6.57</v>
      </c>
      <c r="AO405" t="s">
        <v>3189</v>
      </c>
      <c r="AP405">
        <v>0.130192040485307</v>
      </c>
      <c r="AQ405">
        <f>(Table2[[#This Row],[Sharpe Ratio]]-AVERAGE(Table2[Sharpe Ratio]))/_xlfn.STDEV.P(Table2[Sharpe Ratio])</f>
        <v>0.80238126817215838</v>
      </c>
      <c r="AR4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5">
        <f>_xlfn.RANK.AVG(Table2[[#This Row],[1Y Return vs Nifty Z-Score]],Table2[1Y Return vs Nifty Z-Score])</f>
        <v>558</v>
      </c>
      <c r="AT405">
        <f>_xlfn.RANK.AVG(Table2[[#This Row],[6M Return vs Nifty Z-Score]],Table2[6M Return vs Nifty Z-Score])</f>
        <v>474</v>
      </c>
      <c r="AU405">
        <f>_xlfn.RANK.AVG(Table2[[#This Row],[Sharpe Ratio Z-Score]],Table2[Sharpe Ratio Z-Score])</f>
        <v>150</v>
      </c>
      <c r="AV405">
        <f>(Table2[[#This Row],[Rank 1Y]]+Table2[[#This Row],[Rank 6M]]+Table2[[#This Row],[Rank Sharpe]])/3</f>
        <v>394</v>
      </c>
    </row>
    <row r="406" spans="1:48" x14ac:dyDescent="0.3">
      <c r="A406" t="s">
        <v>312</v>
      </c>
      <c r="B406" t="s">
        <v>313</v>
      </c>
      <c r="C406" t="s">
        <v>3131</v>
      </c>
      <c r="D406" t="s">
        <v>195</v>
      </c>
      <c r="E406">
        <v>89363.142741460004</v>
      </c>
      <c r="F406">
        <v>698.2</v>
      </c>
      <c r="G406">
        <v>1.73341423853865</v>
      </c>
      <c r="H406">
        <f>(Table2[[#This Row],[1Y Return vs Nifty]]-AVERAGE(Table2[1Y Return vs Nifty]))/_xlfn.STDEV.P(Table2[1Y Return vs Nifty])</f>
        <v>-0.41666302276014849</v>
      </c>
      <c r="I406">
        <v>4.7647037220583899</v>
      </c>
      <c r="J406">
        <f>(Table2[[#This Row],[1M Return vs Nifty]]-AVERAGE(Table2[1M Return vs Nifty]))/_xlfn.STDEV.P(Table2[1M Return vs Nifty])</f>
        <v>0.69329865629030096</v>
      </c>
      <c r="K406">
        <v>26.6919626913608</v>
      </c>
      <c r="L406">
        <f>(Table2[[#This Row],[6M Return vs Nifty]]-AVERAGE(Table2[6M Return vs Nifty]))/_xlfn.STDEV.P(Table2[6M Return vs Nifty])</f>
        <v>0.5627221804675907</v>
      </c>
      <c r="M406">
        <v>2.6104720831493502</v>
      </c>
      <c r="N406">
        <f>(Table2[[#This Row],[1W Return vs Nifty]]-AVERAGE(Table2[1W Return vs Nifty]))/_xlfn.STDEV.P(Table2[1W Return vs Nifty])</f>
        <v>0.49567350945336625</v>
      </c>
      <c r="O406">
        <v>689.74</v>
      </c>
      <c r="P406">
        <v>674.97467901350399</v>
      </c>
      <c r="Q406">
        <v>612.04226872253298</v>
      </c>
      <c r="R406">
        <v>47.542741633544502</v>
      </c>
      <c r="S406" s="1">
        <f>(Table2[[#This Row],[Close Price]]-Table2[[#This Row],[20D EMA]])/Table2[[#This Row],[20D EMA]]</f>
        <v>1.2265491344564672E-2</v>
      </c>
      <c r="T406" s="1">
        <f>(Table2[[#This Row],[Close Price]]-Table2[[#This Row],[50D EMA]])/Table2[[#This Row],[50D EMA]]</f>
        <v>3.4409173719583928E-2</v>
      </c>
      <c r="U406" s="1">
        <f>(Table2[[#This Row],[Close Price]]-Table2[[#This Row],[200D EMA]])/Table2[[#This Row],[200D EMA]]</f>
        <v>0.14077088410461785</v>
      </c>
      <c r="V406">
        <v>1.2940620955489299</v>
      </c>
      <c r="W406">
        <v>692.25</v>
      </c>
      <c r="X406">
        <v>703.15</v>
      </c>
      <c r="Y406">
        <v>673.8</v>
      </c>
      <c r="Z406">
        <v>703.15</v>
      </c>
      <c r="AA406">
        <v>673.8</v>
      </c>
      <c r="AB406">
        <v>719.85</v>
      </c>
      <c r="AC406" s="1">
        <f>(Table2[[#This Row],[Close Price]]/Table2[[#This Row],[Day Low]])-1</f>
        <v>8.5951607078367243E-3</v>
      </c>
      <c r="AD406" s="1">
        <f>(Table2[[#This Row],[Day High]]/Table2[[#This Row],[Close Price]])-1</f>
        <v>7.0896591234601569E-3</v>
      </c>
      <c r="AE406" s="1">
        <f>(Table2[[#This Row],[Close Price]]/Table2[[#This Row],[Current Week Low]])-1</f>
        <v>3.6212525972098675E-2</v>
      </c>
      <c r="AF406" s="1">
        <f>(Table2[[#This Row],[Current Week High]]/Table2[[#This Row],[Close Price]])-1</f>
        <v>7.0896591234601569E-3</v>
      </c>
      <c r="AG406" s="1">
        <f>(Table2[[#This Row],[Close Price]]/Table2[[#This Row],[Current Month Low]])-1</f>
        <v>3.6212525972098675E-2</v>
      </c>
      <c r="AH406" s="1">
        <f>(Table2[[#This Row],[Current Month High]]/Table2[[#This Row],[Close Price]])-1</f>
        <v>3.1008307075336639E-2</v>
      </c>
      <c r="AI406">
        <v>3.1008307075336599</v>
      </c>
      <c r="AJ406">
        <v>43.573925560353601</v>
      </c>
      <c r="AK406" t="str">
        <f>IF(AND(Table2[[#This Row],[20D EMA]]&gt;Table2[[#This Row],[50D EMA]],Table2[[#This Row],[50D EMA]]&gt;Table2[[#This Row],[200D EMA]]),"Uptrend","Downtrend/NoTrend")</f>
        <v>Uptrend</v>
      </c>
      <c r="AL406">
        <v>0.02</v>
      </c>
      <c r="AM406" t="s">
        <v>3188</v>
      </c>
      <c r="AN406">
        <v>-1.52</v>
      </c>
      <c r="AO406" t="s">
        <v>3189</v>
      </c>
      <c r="AP406">
        <v>-1.2381582475724E-2</v>
      </c>
      <c r="AQ406">
        <f>(Table2[[#This Row],[Sharpe Ratio]]-AVERAGE(Table2[Sharpe Ratio]))/_xlfn.STDEV.P(Table2[Sharpe Ratio])</f>
        <v>-0.85996419474882313</v>
      </c>
      <c r="AR4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0.47506712870228623</v>
      </c>
      <c r="AS406">
        <f>_xlfn.RANK.AVG(Table2[[#This Row],[1Y Return vs Nifty Z-Score]],Table2[1Y Return vs Nifty Z-Score])</f>
        <v>438</v>
      </c>
      <c r="AT406">
        <f>_xlfn.RANK.AVG(Table2[[#This Row],[6M Return vs Nifty Z-Score]],Table2[6M Return vs Nifty Z-Score])</f>
        <v>158</v>
      </c>
      <c r="AU406">
        <f>_xlfn.RANK.AVG(Table2[[#This Row],[Sharpe Ratio Z-Score]],Table2[Sharpe Ratio Z-Score])</f>
        <v>589</v>
      </c>
      <c r="AV406">
        <f>(Table2[[#This Row],[Rank 1Y]]+Table2[[#This Row],[Rank 6M]]+Table2[[#This Row],[Rank Sharpe]])/3</f>
        <v>395</v>
      </c>
    </row>
    <row r="407" spans="1:48" x14ac:dyDescent="0.3">
      <c r="A407" t="s">
        <v>32</v>
      </c>
      <c r="B407" t="s">
        <v>33</v>
      </c>
      <c r="C407" t="s">
        <v>3129</v>
      </c>
      <c r="D407" t="s">
        <v>34</v>
      </c>
      <c r="E407">
        <v>710979.24955461</v>
      </c>
      <c r="F407">
        <v>797.4</v>
      </c>
      <c r="G407">
        <v>8.2529183296253201</v>
      </c>
      <c r="H407">
        <f>(Table2[[#This Row],[1Y Return vs Nifty]]-AVERAGE(Table2[1Y Return vs Nifty]))/_xlfn.STDEV.P(Table2[1Y Return vs Nifty])</f>
        <v>-0.30711926888191754</v>
      </c>
      <c r="I407">
        <v>-0.52698657618609301</v>
      </c>
      <c r="J407">
        <f>(Table2[[#This Row],[1M Return vs Nifty]]-AVERAGE(Table2[1M Return vs Nifty]))/_xlfn.STDEV.P(Table2[1M Return vs Nifty])</f>
        <v>0.11471785300699987</v>
      </c>
      <c r="K407">
        <v>-5.9864881619316996</v>
      </c>
      <c r="L407">
        <f>(Table2[[#This Row],[6M Return vs Nifty]]-AVERAGE(Table2[6M Return vs Nifty]))/_xlfn.STDEV.P(Table2[6M Return vs Nifty])</f>
        <v>-0.50427730836971463</v>
      </c>
      <c r="M407">
        <v>2.1018708336774501</v>
      </c>
      <c r="N407">
        <f>(Table2[[#This Row],[1W Return vs Nifty]]-AVERAGE(Table2[1W Return vs Nifty]))/_xlfn.STDEV.P(Table2[1W Return vs Nifty])</f>
        <v>0.35492139822803537</v>
      </c>
      <c r="O407">
        <v>793.45</v>
      </c>
      <c r="P407">
        <v>804.63483111621895</v>
      </c>
      <c r="Q407">
        <v>768.65680446860597</v>
      </c>
      <c r="R407">
        <v>51.525838499118699</v>
      </c>
      <c r="S407" s="1">
        <f>(Table2[[#This Row],[Close Price]]-Table2[[#This Row],[20D EMA]])/Table2[[#This Row],[20D EMA]]</f>
        <v>4.9782594996533262E-3</v>
      </c>
      <c r="T407" s="1">
        <f>(Table2[[#This Row],[Close Price]]-Table2[[#This Row],[50D EMA]])/Table2[[#This Row],[50D EMA]]</f>
        <v>-8.9914465996737275E-3</v>
      </c>
      <c r="U407" s="1">
        <f>(Table2[[#This Row],[Close Price]]-Table2[[#This Row],[200D EMA]])/Table2[[#This Row],[200D EMA]]</f>
        <v>3.7394055922350136E-2</v>
      </c>
      <c r="V407">
        <v>1.1397237721776801</v>
      </c>
      <c r="W407">
        <v>782.05</v>
      </c>
      <c r="X407">
        <v>804.35</v>
      </c>
      <c r="Y407">
        <v>765.4</v>
      </c>
      <c r="Z407">
        <v>804.35</v>
      </c>
      <c r="AA407">
        <v>765.4</v>
      </c>
      <c r="AB407">
        <v>809.85</v>
      </c>
      <c r="AC407" s="1">
        <f>(Table2[[#This Row],[Close Price]]/Table2[[#This Row],[Day Low]])-1</f>
        <v>1.9627901029346084E-2</v>
      </c>
      <c r="AD407" s="1">
        <f>(Table2[[#This Row],[Day High]]/Table2[[#This Row],[Close Price]])-1</f>
        <v>8.7158264359168403E-3</v>
      </c>
      <c r="AE407" s="1">
        <f>(Table2[[#This Row],[Close Price]]/Table2[[#This Row],[Current Week Low]])-1</f>
        <v>4.1808204860203757E-2</v>
      </c>
      <c r="AF407" s="1">
        <f>(Table2[[#This Row],[Current Week High]]/Table2[[#This Row],[Close Price]])-1</f>
        <v>8.7158264359168403E-3</v>
      </c>
      <c r="AG407" s="1">
        <f>(Table2[[#This Row],[Close Price]]/Table2[[#This Row],[Current Month Low]])-1</f>
        <v>4.1808204860203757E-2</v>
      </c>
      <c r="AH407" s="1">
        <f>(Table2[[#This Row],[Current Month High]]/Table2[[#This Row],[Close Price]])-1</f>
        <v>1.5613243039879654E-2</v>
      </c>
      <c r="AI407">
        <v>14.3717080511662</v>
      </c>
      <c r="AJ407">
        <v>46.796759941089803</v>
      </c>
      <c r="AK407" t="str">
        <f>IF(AND(Table2[[#This Row],[20D EMA]]&gt;Table2[[#This Row],[50D EMA]],Table2[[#This Row],[50D EMA]]&gt;Table2[[#This Row],[200D EMA]]),"Uptrend","Downtrend/NoTrend")</f>
        <v>Downtrend/NoTrend</v>
      </c>
      <c r="AL407">
        <v>-7.0000000000000007E-2</v>
      </c>
      <c r="AM407" t="s">
        <v>3189</v>
      </c>
      <c r="AN407">
        <v>2.0099999999999998</v>
      </c>
      <c r="AO407" t="s">
        <v>3188</v>
      </c>
      <c r="AP407">
        <v>7.4593428417133997E-2</v>
      </c>
      <c r="AQ407">
        <f>(Table2[[#This Row],[Sharpe Ratio]]-AVERAGE(Table2[Sharpe Ratio]))/_xlfn.STDEV.P(Table2[Sharpe Ratio])</f>
        <v>0.15412601171779317</v>
      </c>
      <c r="AR4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7">
        <f>_xlfn.RANK.AVG(Table2[[#This Row],[1Y Return vs Nifty Z-Score]],Table2[1Y Return vs Nifty Z-Score])</f>
        <v>398</v>
      </c>
      <c r="AT407">
        <f>_xlfn.RANK.AVG(Table2[[#This Row],[6M Return vs Nifty Z-Score]],Table2[6M Return vs Nifty Z-Score])</f>
        <v>488</v>
      </c>
      <c r="AU407">
        <f>_xlfn.RANK.AVG(Table2[[#This Row],[Sharpe Ratio Z-Score]],Table2[Sharpe Ratio Z-Score])</f>
        <v>302</v>
      </c>
      <c r="AV407">
        <f>(Table2[[#This Row],[Rank 1Y]]+Table2[[#This Row],[Rank 6M]]+Table2[[#This Row],[Rank Sharpe]])/3</f>
        <v>396</v>
      </c>
    </row>
    <row r="408" spans="1:48" x14ac:dyDescent="0.3">
      <c r="A408" t="s">
        <v>154</v>
      </c>
      <c r="B408" t="s">
        <v>155</v>
      </c>
      <c r="C408" t="s">
        <v>3129</v>
      </c>
      <c r="D408" t="s">
        <v>43</v>
      </c>
      <c r="E408">
        <v>180155.94616873999</v>
      </c>
      <c r="F408">
        <v>1737.4</v>
      </c>
      <c r="G408">
        <v>7.9951421905944704</v>
      </c>
      <c r="H408">
        <f>(Table2[[#This Row],[1Y Return vs Nifty]]-AVERAGE(Table2[1Y Return vs Nifty]))/_xlfn.STDEV.P(Table2[1Y Return vs Nifty])</f>
        <v>-0.31145054401192046</v>
      </c>
      <c r="I408">
        <v>-9.7254186446062896</v>
      </c>
      <c r="J408">
        <f>(Table2[[#This Row],[1M Return vs Nifty]]-AVERAGE(Table2[1M Return vs Nifty]))/_xlfn.STDEV.P(Table2[1M Return vs Nifty])</f>
        <v>-0.89101678283497654</v>
      </c>
      <c r="K408">
        <v>4.68680816216607</v>
      </c>
      <c r="L408">
        <f>(Table2[[#This Row],[6M Return vs Nifty]]-AVERAGE(Table2[6M Return vs Nifty]))/_xlfn.STDEV.P(Table2[6M Return vs Nifty])</f>
        <v>-0.1557784834667594</v>
      </c>
      <c r="M408">
        <v>-1.88788009125282</v>
      </c>
      <c r="N408">
        <f>(Table2[[#This Row],[1W Return vs Nifty]]-AVERAGE(Table2[1W Return vs Nifty]))/_xlfn.STDEV.P(Table2[1W Return vs Nifty])</f>
        <v>-0.74921640428473302</v>
      </c>
      <c r="O408">
        <v>1819.76</v>
      </c>
      <c r="P408">
        <v>1783.6996271594401</v>
      </c>
      <c r="Q408">
        <v>1589.8144841287201</v>
      </c>
      <c r="R408">
        <v>33.378517748341501</v>
      </c>
      <c r="S408" s="1">
        <f>(Table2[[#This Row],[Close Price]]-Table2[[#This Row],[20D EMA]])/Table2[[#This Row],[20D EMA]]</f>
        <v>-4.5258715435002365E-2</v>
      </c>
      <c r="T408" s="1">
        <f>(Table2[[#This Row],[Close Price]]-Table2[[#This Row],[50D EMA]])/Table2[[#This Row],[50D EMA]]</f>
        <v>-2.5957076210848688E-2</v>
      </c>
      <c r="U408" s="1">
        <f>(Table2[[#This Row],[Close Price]]-Table2[[#This Row],[200D EMA]])/Table2[[#This Row],[200D EMA]]</f>
        <v>9.2831910480525387E-2</v>
      </c>
      <c r="V408">
        <v>0.94241724630650903</v>
      </c>
      <c r="W408">
        <v>1733.05</v>
      </c>
      <c r="X408">
        <v>1759</v>
      </c>
      <c r="Y408">
        <v>1723.55</v>
      </c>
      <c r="Z408">
        <v>1819.85</v>
      </c>
      <c r="AA408">
        <v>1723.55</v>
      </c>
      <c r="AB408">
        <v>1859.3</v>
      </c>
      <c r="AC408" s="1">
        <f>(Table2[[#This Row],[Close Price]]/Table2[[#This Row],[Day Low]])-1</f>
        <v>2.510025677274319E-3</v>
      </c>
      <c r="AD408" s="1">
        <f>(Table2[[#This Row],[Day High]]/Table2[[#This Row],[Close Price]])-1</f>
        <v>1.2432370208357302E-2</v>
      </c>
      <c r="AE408" s="1">
        <f>(Table2[[#This Row],[Close Price]]/Table2[[#This Row],[Current Week Low]])-1</f>
        <v>8.0357401874040502E-3</v>
      </c>
      <c r="AF408" s="1">
        <f>(Table2[[#This Row],[Current Week High]]/Table2[[#This Row],[Close Price]])-1</f>
        <v>4.7455968688845385E-2</v>
      </c>
      <c r="AG408" s="1">
        <f>(Table2[[#This Row],[Close Price]]/Table2[[#This Row],[Current Month Low]])-1</f>
        <v>8.0357401874040502E-3</v>
      </c>
      <c r="AH408" s="1">
        <f>(Table2[[#This Row],[Current Month High]]/Table2[[#This Row],[Close Price]])-1</f>
        <v>7.0162311499942343E-2</v>
      </c>
      <c r="AI408">
        <v>11.4308737193507</v>
      </c>
      <c r="AJ408">
        <v>36.588050314465399</v>
      </c>
      <c r="AK408" t="str">
        <f>IF(AND(Table2[[#This Row],[20D EMA]]&gt;Table2[[#This Row],[50D EMA]],Table2[[#This Row],[50D EMA]]&gt;Table2[[#This Row],[200D EMA]]),"Uptrend","Downtrend/NoTrend")</f>
        <v>Uptrend</v>
      </c>
      <c r="AL408">
        <v>0.08</v>
      </c>
      <c r="AM408" t="s">
        <v>3188</v>
      </c>
      <c r="AN408">
        <v>-7.1</v>
      </c>
      <c r="AO408" t="s">
        <v>3189</v>
      </c>
      <c r="AP408">
        <v>3.5746110724022E-2</v>
      </c>
      <c r="AQ408">
        <f>(Table2[[#This Row],[Sharpe Ratio]]-AVERAGE(Table2[Sharpe Ratio]))/_xlfn.STDEV.P(Table2[Sharpe Ratio])</f>
        <v>-0.29881655207919627</v>
      </c>
      <c r="AR4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-2.4062787666775858</v>
      </c>
      <c r="AS408">
        <f>_xlfn.RANK.AVG(Table2[[#This Row],[1Y Return vs Nifty Z-Score]],Table2[1Y Return vs Nifty Z-Score])</f>
        <v>400</v>
      </c>
      <c r="AT408">
        <f>_xlfn.RANK.AVG(Table2[[#This Row],[6M Return vs Nifty Z-Score]],Table2[6M Return vs Nifty Z-Score])</f>
        <v>374</v>
      </c>
      <c r="AU408">
        <f>_xlfn.RANK.AVG(Table2[[#This Row],[Sharpe Ratio Z-Score]],Table2[Sharpe Ratio Z-Score])</f>
        <v>415</v>
      </c>
      <c r="AV408">
        <f>(Table2[[#This Row],[Rank 1Y]]+Table2[[#This Row],[Rank 6M]]+Table2[[#This Row],[Rank Sharpe]])/3</f>
        <v>396.33333333333331</v>
      </c>
    </row>
    <row r="409" spans="1:48" x14ac:dyDescent="0.3">
      <c r="A409" t="s">
        <v>354</v>
      </c>
      <c r="B409" t="s">
        <v>355</v>
      </c>
      <c r="C409" t="s">
        <v>3143</v>
      </c>
      <c r="D409" t="s">
        <v>167</v>
      </c>
      <c r="E409">
        <v>69589.02012365</v>
      </c>
      <c r="F409">
        <v>4605.25</v>
      </c>
      <c r="G409">
        <v>6.5128349879838803</v>
      </c>
      <c r="H409">
        <f>(Table2[[#This Row],[1Y Return vs Nifty]]-AVERAGE(Table2[1Y Return vs Nifty]))/_xlfn.STDEV.P(Table2[1Y Return vs Nifty])</f>
        <v>-0.33635696221583</v>
      </c>
      <c r="I409">
        <v>-0.48802819060764802</v>
      </c>
      <c r="J409">
        <f>(Table2[[#This Row],[1M Return vs Nifty]]-AVERAGE(Table2[1M Return vs Nifty]))/_xlfn.STDEV.P(Table2[1M Return vs Nifty])</f>
        <v>0.11897747002012611</v>
      </c>
      <c r="K409">
        <v>7.5785917956255497</v>
      </c>
      <c r="L409">
        <f>(Table2[[#This Row],[6M Return vs Nifty]]-AVERAGE(Table2[6M Return vs Nifty]))/_xlfn.STDEV.P(Table2[6M Return vs Nifty])</f>
        <v>-6.1357494155435628E-2</v>
      </c>
      <c r="M409">
        <v>0.204653979809541</v>
      </c>
      <c r="N409">
        <f>(Table2[[#This Row],[1W Return vs Nifty]]-AVERAGE(Table2[1W Return vs Nifty]))/_xlfn.STDEV.P(Table2[1W Return vs Nifty])</f>
        <v>-0.17012111378203756</v>
      </c>
      <c r="O409">
        <v>4606.79</v>
      </c>
      <c r="P409">
        <v>4473.5708093989797</v>
      </c>
      <c r="Q409">
        <v>4004.14322337663</v>
      </c>
      <c r="R409">
        <v>40.252985260497603</v>
      </c>
      <c r="S409" s="1">
        <f>(Table2[[#This Row],[Close Price]]-Table2[[#This Row],[20D EMA]])/Table2[[#This Row],[20D EMA]]</f>
        <v>-3.3428916881385166E-4</v>
      </c>
      <c r="T409" s="1">
        <f>(Table2[[#This Row],[Close Price]]-Table2[[#This Row],[50D EMA]])/Table2[[#This Row],[50D EMA]]</f>
        <v>2.9434918147347108E-2</v>
      </c>
      <c r="U409" s="1">
        <f>(Table2[[#This Row],[Close Price]]-Table2[[#This Row],[200D EMA]])/Table2[[#This Row],[200D EMA]]</f>
        <v>0.15012119774188953</v>
      </c>
      <c r="V409">
        <v>0.49139427852552597</v>
      </c>
      <c r="W409">
        <v>4549</v>
      </c>
      <c r="X409">
        <v>4618.8</v>
      </c>
      <c r="Y409">
        <v>4472.8</v>
      </c>
      <c r="Z409">
        <v>4625</v>
      </c>
      <c r="AA409">
        <v>4472.8</v>
      </c>
      <c r="AB409">
        <v>4759</v>
      </c>
      <c r="AC409" s="1">
        <f>(Table2[[#This Row],[Close Price]]/Table2[[#This Row],[Day Low]])-1</f>
        <v>1.2365355023082003E-2</v>
      </c>
      <c r="AD409" s="1">
        <f>(Table2[[#This Row],[Day High]]/Table2[[#This Row],[Close Price]])-1</f>
        <v>2.9422941208403497E-3</v>
      </c>
      <c r="AE409" s="1">
        <f>(Table2[[#This Row],[Close Price]]/Table2[[#This Row],[Current Week Low]])-1</f>
        <v>2.9612323376855709E-2</v>
      </c>
      <c r="AF409" s="1">
        <f>(Table2[[#This Row],[Current Week High]]/Table2[[#This Row],[Close Price]])-1</f>
        <v>4.2885836816677347E-3</v>
      </c>
      <c r="AG409" s="1">
        <f>(Table2[[#This Row],[Close Price]]/Table2[[#This Row],[Current Month Low]])-1</f>
        <v>2.9612323376855709E-2</v>
      </c>
      <c r="AH409" s="1">
        <f>(Table2[[#This Row],[Current Month High]]/Table2[[#This Row],[Close Price]])-1</f>
        <v>3.3385809673741829E-2</v>
      </c>
      <c r="AI409">
        <v>4.3168123337495201</v>
      </c>
      <c r="AJ409">
        <v>43.0201863354037</v>
      </c>
      <c r="AK409" t="str">
        <f>IF(AND(Table2[[#This Row],[20D EMA]]&gt;Table2[[#This Row],[50D EMA]],Table2[[#This Row],[50D EMA]]&gt;Table2[[#This Row],[200D EMA]]),"Uptrend","Downtrend/NoTrend")</f>
        <v>Uptrend</v>
      </c>
      <c r="AL409">
        <v>0.13</v>
      </c>
      <c r="AM409" t="s">
        <v>3188</v>
      </c>
      <c r="AN409">
        <v>-2.35</v>
      </c>
      <c r="AO409" t="s">
        <v>3189</v>
      </c>
      <c r="AP409">
        <v>2.1405450291414E-2</v>
      </c>
      <c r="AQ409">
        <f>(Table2[[#This Row],[Sharpe Ratio]]-AVERAGE(Table2[Sharpe Ratio]))/_xlfn.STDEV.P(Table2[Sharpe Ratio])</f>
        <v>-0.46602231784662845</v>
      </c>
      <c r="AR4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-0.91488041797980557</v>
      </c>
      <c r="AS409">
        <f>_xlfn.RANK.AVG(Table2[[#This Row],[1Y Return vs Nifty Z-Score]],Table2[1Y Return vs Nifty Z-Score])</f>
        <v>408</v>
      </c>
      <c r="AT409">
        <f>_xlfn.RANK.AVG(Table2[[#This Row],[6M Return vs Nifty Z-Score]],Table2[6M Return vs Nifty Z-Score])</f>
        <v>330</v>
      </c>
      <c r="AU409">
        <f>_xlfn.RANK.AVG(Table2[[#This Row],[Sharpe Ratio Z-Score]],Table2[Sharpe Ratio Z-Score])</f>
        <v>451</v>
      </c>
      <c r="AV409">
        <f>(Table2[[#This Row],[Rank 1Y]]+Table2[[#This Row],[Rank 6M]]+Table2[[#This Row],[Rank Sharpe]])/3</f>
        <v>396.33333333333331</v>
      </c>
    </row>
    <row r="410" spans="1:48" x14ac:dyDescent="0.3">
      <c r="A410" t="s">
        <v>1118</v>
      </c>
      <c r="B410" t="s">
        <v>1119</v>
      </c>
      <c r="C410" t="s">
        <v>3133</v>
      </c>
      <c r="D410" t="s">
        <v>284</v>
      </c>
      <c r="E410">
        <v>11451.7354570649</v>
      </c>
      <c r="F410">
        <v>2288.5500000000002</v>
      </c>
      <c r="G410">
        <v>24.426719821816501</v>
      </c>
      <c r="H410">
        <f>(Table2[[#This Row],[1Y Return vs Nifty]]-AVERAGE(Table2[1Y Return vs Nifty]))/_xlfn.STDEV.P(Table2[1Y Return vs Nifty])</f>
        <v>-3.535949924572087E-2</v>
      </c>
      <c r="I410">
        <v>6.9680917893937302</v>
      </c>
      <c r="J410">
        <f>(Table2[[#This Row],[1M Return vs Nifty]]-AVERAGE(Table2[1M Return vs Nifty]))/_xlfn.STDEV.P(Table2[1M Return vs Nifty])</f>
        <v>0.93421185530473472</v>
      </c>
      <c r="K410">
        <v>19.115633502036498</v>
      </c>
      <c r="L410">
        <f>(Table2[[#This Row],[6M Return vs Nifty]]-AVERAGE(Table2[6M Return vs Nifty]))/_xlfn.STDEV.P(Table2[6M Return vs Nifty])</f>
        <v>0.31534388800922308</v>
      </c>
      <c r="M410">
        <v>4.5868128313856804</v>
      </c>
      <c r="N410">
        <f>(Table2[[#This Row],[1W Return vs Nifty]]-AVERAGE(Table2[1W Return vs Nifty]))/_xlfn.STDEV.P(Table2[1W Return vs Nifty])</f>
        <v>1.042613048244811</v>
      </c>
      <c r="O410">
        <v>2198.46</v>
      </c>
      <c r="P410">
        <v>2138.7764145873998</v>
      </c>
      <c r="Q410">
        <v>1916.4839743150101</v>
      </c>
      <c r="R410">
        <v>66.165970834148695</v>
      </c>
      <c r="S410" s="1">
        <f>(Table2[[#This Row],[Close Price]]-Table2[[#This Row],[20D EMA]])/Table2[[#This Row],[20D EMA]]</f>
        <v>4.0978685079555752E-2</v>
      </c>
      <c r="T410" s="1">
        <f>(Table2[[#This Row],[Close Price]]-Table2[[#This Row],[50D EMA]])/Table2[[#This Row],[50D EMA]]</f>
        <v>7.0027696392703023E-2</v>
      </c>
      <c r="U410" s="1">
        <f>(Table2[[#This Row],[Close Price]]-Table2[[#This Row],[200D EMA]])/Table2[[#This Row],[200D EMA]]</f>
        <v>0.19413990968433431</v>
      </c>
      <c r="V410">
        <v>1.13297601288849</v>
      </c>
      <c r="W410">
        <v>2268.0500000000002</v>
      </c>
      <c r="X410">
        <v>2312.35</v>
      </c>
      <c r="Y410">
        <v>2172.6</v>
      </c>
      <c r="Z410">
        <v>2312.35</v>
      </c>
      <c r="AA410">
        <v>2172.6</v>
      </c>
      <c r="AB410">
        <v>2312.35</v>
      </c>
      <c r="AC410" s="1">
        <f>(Table2[[#This Row],[Close Price]]/Table2[[#This Row],[Day Low]])-1</f>
        <v>9.0386014417671579E-3</v>
      </c>
      <c r="AD410" s="1">
        <f>(Table2[[#This Row],[Day High]]/Table2[[#This Row],[Close Price]])-1</f>
        <v>1.0399597998732801E-2</v>
      </c>
      <c r="AE410" s="1">
        <f>(Table2[[#This Row],[Close Price]]/Table2[[#This Row],[Current Week Low]])-1</f>
        <v>5.3369235017950878E-2</v>
      </c>
      <c r="AF410" s="1">
        <f>(Table2[[#This Row],[Current Week High]]/Table2[[#This Row],[Close Price]])-1</f>
        <v>1.0399597998732801E-2</v>
      </c>
      <c r="AG410" s="1">
        <f>(Table2[[#This Row],[Close Price]]/Table2[[#This Row],[Current Month Low]])-1</f>
        <v>5.3369235017950878E-2</v>
      </c>
      <c r="AH410" s="1">
        <f>(Table2[[#This Row],[Current Month High]]/Table2[[#This Row],[Close Price]])-1</f>
        <v>1.0399597998732801E-2</v>
      </c>
      <c r="AI410">
        <v>1.0399597998732799</v>
      </c>
      <c r="AJ410">
        <v>68.269548913642893</v>
      </c>
      <c r="AK410" t="str">
        <f>IF(AND(Table2[[#This Row],[20D EMA]]&gt;Table2[[#This Row],[50D EMA]],Table2[[#This Row],[50D EMA]]&gt;Table2[[#This Row],[200D EMA]]),"Uptrend","Downtrend/NoTrend")</f>
        <v>Uptrend</v>
      </c>
      <c r="AL410">
        <v>-0.02</v>
      </c>
      <c r="AM410" t="s">
        <v>3189</v>
      </c>
      <c r="AN410">
        <v>8.44</v>
      </c>
      <c r="AO410" t="s">
        <v>3188</v>
      </c>
      <c r="AP410">
        <v>-4.9891444491356997E-2</v>
      </c>
      <c r="AQ410">
        <f>(Table2[[#This Row],[Sharpe Ratio]]-AVERAGE(Table2[Sharpe Ratio]))/_xlfn.STDEV.P(Table2[Sharpe Ratio])</f>
        <v>-1.2973126161571968</v>
      </c>
      <c r="AR4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0.9594966761558511</v>
      </c>
      <c r="AS410">
        <f>_xlfn.RANK.AVG(Table2[[#This Row],[1Y Return vs Nifty Z-Score]],Table2[1Y Return vs Nifty Z-Score])</f>
        <v>308</v>
      </c>
      <c r="AT410">
        <f>_xlfn.RANK.AVG(Table2[[#This Row],[6M Return vs Nifty Z-Score]],Table2[6M Return vs Nifty Z-Score])</f>
        <v>222</v>
      </c>
      <c r="AU410">
        <f>_xlfn.RANK.AVG(Table2[[#This Row],[Sharpe Ratio Z-Score]],Table2[Sharpe Ratio Z-Score])</f>
        <v>659</v>
      </c>
      <c r="AV410">
        <f>(Table2[[#This Row],[Rank 1Y]]+Table2[[#This Row],[Rank 6M]]+Table2[[#This Row],[Rank Sharpe]])/3</f>
        <v>396.33333333333331</v>
      </c>
    </row>
    <row r="411" spans="1:48" x14ac:dyDescent="0.3">
      <c r="A411" t="s">
        <v>1368</v>
      </c>
      <c r="B411" t="s">
        <v>1369</v>
      </c>
      <c r="C411" t="s">
        <v>3142</v>
      </c>
      <c r="D411" t="s">
        <v>135</v>
      </c>
      <c r="E411">
        <v>8246.4529576050008</v>
      </c>
      <c r="F411">
        <v>570.45000000000005</v>
      </c>
      <c r="G411">
        <v>3.7273861099692902</v>
      </c>
      <c r="H411">
        <f>(Table2[[#This Row],[1Y Return vs Nifty]]-AVERAGE(Table2[1Y Return vs Nifty]))/_xlfn.STDEV.P(Table2[1Y Return vs Nifty])</f>
        <v>-0.38315937572313802</v>
      </c>
      <c r="I411">
        <v>-3.7553201438585502</v>
      </c>
      <c r="J411">
        <f>(Table2[[#This Row],[1M Return vs Nifty]]-AVERAGE(Table2[1M Return vs Nifty]))/_xlfn.STDEV.P(Table2[1M Return vs Nifty])</f>
        <v>-0.238260443827574</v>
      </c>
      <c r="K411">
        <v>15.499032103657999</v>
      </c>
      <c r="L411">
        <f>(Table2[[#This Row],[6M Return vs Nifty]]-AVERAGE(Table2[6M Return vs Nifty]))/_xlfn.STDEV.P(Table2[6M Return vs Nifty])</f>
        <v>0.19725653250016167</v>
      </c>
      <c r="M411">
        <v>0.85334918518240299</v>
      </c>
      <c r="N411">
        <f>(Table2[[#This Row],[1W Return vs Nifty]]-AVERAGE(Table2[1W Return vs Nifty]))/_xlfn.STDEV.P(Table2[1W Return vs Nifty])</f>
        <v>9.4010950068428613E-3</v>
      </c>
      <c r="O411">
        <v>573.24</v>
      </c>
      <c r="P411">
        <v>573.076698479833</v>
      </c>
      <c r="Q411">
        <v>515.78320662359204</v>
      </c>
      <c r="R411">
        <v>36.139167146008297</v>
      </c>
      <c r="S411" s="1">
        <f>(Table2[[#This Row],[Close Price]]-Table2[[#This Row],[20D EMA]])/Table2[[#This Row],[20D EMA]]</f>
        <v>-4.8670713837135641E-3</v>
      </c>
      <c r="T411" s="1">
        <f>(Table2[[#This Row],[Close Price]]-Table2[[#This Row],[50D EMA]])/Table2[[#This Row],[50D EMA]]</f>
        <v>-4.5835024994047785E-3</v>
      </c>
      <c r="U411" s="1">
        <f>(Table2[[#This Row],[Close Price]]-Table2[[#This Row],[200D EMA]])/Table2[[#This Row],[200D EMA]]</f>
        <v>0.10598792801779355</v>
      </c>
      <c r="V411">
        <v>0.434167645849031</v>
      </c>
      <c r="W411">
        <v>562.9</v>
      </c>
      <c r="X411">
        <v>577.25</v>
      </c>
      <c r="Y411">
        <v>540.1</v>
      </c>
      <c r="Z411">
        <v>577.25</v>
      </c>
      <c r="AA411">
        <v>540.1</v>
      </c>
      <c r="AB411">
        <v>590</v>
      </c>
      <c r="AC411" s="1">
        <f>(Table2[[#This Row],[Close Price]]/Table2[[#This Row],[Day Low]])-1</f>
        <v>1.3412684313377277E-2</v>
      </c>
      <c r="AD411" s="1">
        <f>(Table2[[#This Row],[Day High]]/Table2[[#This Row],[Close Price]])-1</f>
        <v>1.192041370847563E-2</v>
      </c>
      <c r="AE411" s="1">
        <f>(Table2[[#This Row],[Close Price]]/Table2[[#This Row],[Current Week Low]])-1</f>
        <v>5.6193297537493025E-2</v>
      </c>
      <c r="AF411" s="1">
        <f>(Table2[[#This Row],[Current Week High]]/Table2[[#This Row],[Close Price]])-1</f>
        <v>1.192041370847563E-2</v>
      </c>
      <c r="AG411" s="1">
        <f>(Table2[[#This Row],[Close Price]]/Table2[[#This Row],[Current Month Low]])-1</f>
        <v>5.6193297537493025E-2</v>
      </c>
      <c r="AH411" s="1">
        <f>(Table2[[#This Row],[Current Month High]]/Table2[[#This Row],[Close Price]])-1</f>
        <v>3.4271189411867686E-2</v>
      </c>
      <c r="AI411">
        <v>22.534840915067001</v>
      </c>
      <c r="AJ411">
        <v>50.09867122747</v>
      </c>
      <c r="AK411" t="str">
        <f>IF(AND(Table2[[#This Row],[20D EMA]]&gt;Table2[[#This Row],[50D EMA]],Table2[[#This Row],[50D EMA]]&gt;Table2[[#This Row],[200D EMA]]),"Uptrend","Downtrend/NoTrend")</f>
        <v>Uptrend</v>
      </c>
      <c r="AL411">
        <v>-0.03</v>
      </c>
      <c r="AM411" t="s">
        <v>3189</v>
      </c>
      <c r="AN411">
        <v>-2.5299999999999998</v>
      </c>
      <c r="AO411" t="s">
        <v>3189</v>
      </c>
      <c r="AP411">
        <v>1.6357622846830001E-3</v>
      </c>
      <c r="AQ411">
        <f>(Table2[[#This Row],[Sharpe Ratio]]-AVERAGE(Table2[Sharpe Ratio]))/_xlfn.STDEV.P(Table2[Sharpe Ratio])</f>
        <v>-0.69652814689703568</v>
      </c>
      <c r="AR4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-1.1112903389407431</v>
      </c>
      <c r="AS411">
        <f>_xlfn.RANK.AVG(Table2[[#This Row],[1Y Return vs Nifty Z-Score]],Table2[1Y Return vs Nifty Z-Score])</f>
        <v>425</v>
      </c>
      <c r="AT411">
        <f>_xlfn.RANK.AVG(Table2[[#This Row],[6M Return vs Nifty Z-Score]],Table2[6M Return vs Nifty Z-Score])</f>
        <v>259</v>
      </c>
      <c r="AU411">
        <f>_xlfn.RANK.AVG(Table2[[#This Row],[Sharpe Ratio Z-Score]],Table2[Sharpe Ratio Z-Score])</f>
        <v>506</v>
      </c>
      <c r="AV411">
        <f>(Table2[[#This Row],[Rank 1Y]]+Table2[[#This Row],[Rank 6M]]+Table2[[#This Row],[Rank Sharpe]])/3</f>
        <v>396.66666666666669</v>
      </c>
    </row>
    <row r="412" spans="1:48" x14ac:dyDescent="0.3">
      <c r="A412" t="s">
        <v>1450</v>
      </c>
      <c r="B412" t="s">
        <v>1451</v>
      </c>
      <c r="C412" t="s">
        <v>3131</v>
      </c>
      <c r="D412" t="s">
        <v>120</v>
      </c>
      <c r="E412">
        <v>7268.53351432</v>
      </c>
      <c r="F412">
        <v>632.54999999999995</v>
      </c>
      <c r="G412">
        <v>-10.051434601704701</v>
      </c>
      <c r="H412">
        <f>(Table2[[#This Row],[1Y Return vs Nifty]]-AVERAGE(Table2[1Y Return vs Nifty]))/_xlfn.STDEV.P(Table2[1Y Return vs Nifty])</f>
        <v>-0.61467755926649759</v>
      </c>
      <c r="I412">
        <v>6.2837084340455602</v>
      </c>
      <c r="J412">
        <f>(Table2[[#This Row],[1M Return vs Nifty]]-AVERAGE(Table2[1M Return vs Nifty]))/_xlfn.STDEV.P(Table2[1M Return vs Nifty])</f>
        <v>0.85938301061168298</v>
      </c>
      <c r="K412">
        <v>12.5181962926181</v>
      </c>
      <c r="L412">
        <f>(Table2[[#This Row],[6M Return vs Nifty]]-AVERAGE(Table2[6M Return vs Nifty]))/_xlfn.STDEV.P(Table2[6M Return vs Nifty])</f>
        <v>9.992785859923678E-2</v>
      </c>
      <c r="M412">
        <v>-1.68657850026864</v>
      </c>
      <c r="N412">
        <f>(Table2[[#This Row],[1W Return vs Nifty]]-AVERAGE(Table2[1W Return vs Nifty]))/_xlfn.STDEV.P(Table2[1W Return vs Nifty])</f>
        <v>-0.69350748899311454</v>
      </c>
      <c r="O412">
        <v>627.30999999999995</v>
      </c>
      <c r="P412">
        <v>601.81432507315003</v>
      </c>
      <c r="Q412">
        <v>556.64982877996601</v>
      </c>
      <c r="R412">
        <v>47.437650580702801</v>
      </c>
      <c r="S412" s="1">
        <f>(Table2[[#This Row],[Close Price]]-Table2[[#This Row],[20D EMA]])/Table2[[#This Row],[20D EMA]]</f>
        <v>8.3531268431875933E-3</v>
      </c>
      <c r="T412" s="1">
        <f>(Table2[[#This Row],[Close Price]]-Table2[[#This Row],[50D EMA]])/Table2[[#This Row],[50D EMA]]</f>
        <v>5.1071690463855325E-2</v>
      </c>
      <c r="U412" s="1">
        <f>(Table2[[#This Row],[Close Price]]-Table2[[#This Row],[200D EMA]])/Table2[[#This Row],[200D EMA]]</f>
        <v>0.13635173729665506</v>
      </c>
      <c r="V412">
        <v>0.920674727085111</v>
      </c>
      <c r="W412">
        <v>617.25</v>
      </c>
      <c r="X412">
        <v>638.20000000000005</v>
      </c>
      <c r="Y412">
        <v>595.5</v>
      </c>
      <c r="Z412">
        <v>639.95000000000005</v>
      </c>
      <c r="AA412">
        <v>595.5</v>
      </c>
      <c r="AB412">
        <v>677.05</v>
      </c>
      <c r="AC412" s="1">
        <f>(Table2[[#This Row],[Close Price]]/Table2[[#This Row],[Day Low]])-1</f>
        <v>2.4787363304981769E-2</v>
      </c>
      <c r="AD412" s="1">
        <f>(Table2[[#This Row],[Day High]]/Table2[[#This Row],[Close Price]])-1</f>
        <v>8.9321002292310769E-3</v>
      </c>
      <c r="AE412" s="1">
        <f>(Table2[[#This Row],[Close Price]]/Table2[[#This Row],[Current Week Low]])-1</f>
        <v>6.2216624685138555E-2</v>
      </c>
      <c r="AF412" s="1">
        <f>(Table2[[#This Row],[Current Week High]]/Table2[[#This Row],[Close Price]])-1</f>
        <v>1.1698679946249513E-2</v>
      </c>
      <c r="AG412" s="1">
        <f>(Table2[[#This Row],[Close Price]]/Table2[[#This Row],[Current Month Low]])-1</f>
        <v>6.2216624685138555E-2</v>
      </c>
      <c r="AH412" s="1">
        <f>(Table2[[#This Row],[Current Month High]]/Table2[[#This Row],[Close Price]])-1</f>
        <v>7.0350169947039687E-2</v>
      </c>
      <c r="AI412">
        <v>8.5131610149395307</v>
      </c>
      <c r="AJ412">
        <v>35.449678800856503</v>
      </c>
      <c r="AK412" t="str">
        <f>IF(AND(Table2[[#This Row],[20D EMA]]&gt;Table2[[#This Row],[50D EMA]],Table2[[#This Row],[50D EMA]]&gt;Table2[[#This Row],[200D EMA]]),"Uptrend","Downtrend/NoTrend")</f>
        <v>Uptrend</v>
      </c>
      <c r="AL412">
        <v>0.04</v>
      </c>
      <c r="AM412" t="s">
        <v>3188</v>
      </c>
      <c r="AN412">
        <v>-2.91</v>
      </c>
      <c r="AO412" t="s">
        <v>3189</v>
      </c>
      <c r="AP412">
        <v>4.3629141689069999E-2</v>
      </c>
      <c r="AQ412">
        <f>(Table2[[#This Row],[Sharpe Ratio]]-AVERAGE(Table2[Sharpe Ratio]))/_xlfn.STDEV.P(Table2[Sharpe Ratio])</f>
        <v>-0.20690389329521564</v>
      </c>
      <c r="AR4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-0.55577807234390797</v>
      </c>
      <c r="AS412">
        <f>_xlfn.RANK.AVG(Table2[[#This Row],[1Y Return vs Nifty Z-Score]],Table2[1Y Return vs Nifty Z-Score])</f>
        <v>514</v>
      </c>
      <c r="AT412">
        <f>_xlfn.RANK.AVG(Table2[[#This Row],[6M Return vs Nifty Z-Score]],Table2[6M Return vs Nifty Z-Score])</f>
        <v>279</v>
      </c>
      <c r="AU412">
        <f>_xlfn.RANK.AVG(Table2[[#This Row],[Sharpe Ratio Z-Score]],Table2[Sharpe Ratio Z-Score])</f>
        <v>397</v>
      </c>
      <c r="AV412">
        <f>(Table2[[#This Row],[Rank 1Y]]+Table2[[#This Row],[Rank 6M]]+Table2[[#This Row],[Rank Sharpe]])/3</f>
        <v>396.66666666666669</v>
      </c>
    </row>
    <row r="413" spans="1:48" x14ac:dyDescent="0.3">
      <c r="A413" t="s">
        <v>1490</v>
      </c>
      <c r="B413" t="s">
        <v>1491</v>
      </c>
      <c r="C413" t="s">
        <v>3135</v>
      </c>
      <c r="D413" t="s">
        <v>190</v>
      </c>
      <c r="E413">
        <v>6915.8358201749998</v>
      </c>
      <c r="F413">
        <v>506.75</v>
      </c>
      <c r="G413">
        <v>1.4561933826940801</v>
      </c>
      <c r="H413">
        <f>(Table2[[#This Row],[1Y Return vs Nifty]]-AVERAGE(Table2[1Y Return vs Nifty]))/_xlfn.STDEV.P(Table2[1Y Return vs Nifty])</f>
        <v>-0.42132101710730568</v>
      </c>
      <c r="I413">
        <v>-3.4379858971065298</v>
      </c>
      <c r="J413">
        <f>(Table2[[#This Row],[1M Return vs Nifty]]-AVERAGE(Table2[1M Return vs Nifty]))/_xlfn.STDEV.P(Table2[1M Return vs Nifty])</f>
        <v>-0.20356387372482332</v>
      </c>
      <c r="K413">
        <v>8.4850431086151907</v>
      </c>
      <c r="L413">
        <f>(Table2[[#This Row],[6M Return vs Nifty]]-AVERAGE(Table2[6M Return vs Nifty]))/_xlfn.STDEV.P(Table2[6M Return vs Nifty])</f>
        <v>-3.1760525438713147E-2</v>
      </c>
      <c r="M413">
        <v>1.08267235844085</v>
      </c>
      <c r="N413">
        <f>(Table2[[#This Row],[1W Return vs Nifty]]-AVERAGE(Table2[1W Return vs Nifty]))/_xlfn.STDEV.P(Table2[1W Return vs Nifty])</f>
        <v>7.2864802228431336E-2</v>
      </c>
      <c r="O413">
        <v>519.09</v>
      </c>
      <c r="P413">
        <v>521.692846333273</v>
      </c>
      <c r="Q413">
        <v>473.00969323061997</v>
      </c>
      <c r="R413">
        <v>23.513933446245801</v>
      </c>
      <c r="S413" s="1">
        <f>(Table2[[#This Row],[Close Price]]-Table2[[#This Row],[20D EMA]])/Table2[[#This Row],[20D EMA]]</f>
        <v>-2.3772370879808956E-2</v>
      </c>
      <c r="T413" s="1">
        <f>(Table2[[#This Row],[Close Price]]-Table2[[#This Row],[50D EMA]])/Table2[[#This Row],[50D EMA]]</f>
        <v>-2.8642996426535353E-2</v>
      </c>
      <c r="U413" s="1">
        <f>(Table2[[#This Row],[Close Price]]-Table2[[#This Row],[200D EMA]])/Table2[[#This Row],[200D EMA]]</f>
        <v>7.1331110656393346E-2</v>
      </c>
      <c r="V413">
        <v>0.25761421897468401</v>
      </c>
      <c r="W413">
        <v>502.05</v>
      </c>
      <c r="X413">
        <v>509.9</v>
      </c>
      <c r="Y413">
        <v>486</v>
      </c>
      <c r="Z413">
        <v>509.9</v>
      </c>
      <c r="AA413">
        <v>486</v>
      </c>
      <c r="AB413">
        <v>528.54999999999995</v>
      </c>
      <c r="AC413" s="1">
        <f>(Table2[[#This Row],[Close Price]]/Table2[[#This Row],[Day Low]])-1</f>
        <v>9.3616173687880444E-3</v>
      </c>
      <c r="AD413" s="1">
        <f>(Table2[[#This Row],[Day High]]/Table2[[#This Row],[Close Price]])-1</f>
        <v>6.2160828811050894E-3</v>
      </c>
      <c r="AE413" s="1">
        <f>(Table2[[#This Row],[Close Price]]/Table2[[#This Row],[Current Week Low]])-1</f>
        <v>4.2695473251028737E-2</v>
      </c>
      <c r="AF413" s="1">
        <f>(Table2[[#This Row],[Current Week High]]/Table2[[#This Row],[Close Price]])-1</f>
        <v>6.2160828811050894E-3</v>
      </c>
      <c r="AG413" s="1">
        <f>(Table2[[#This Row],[Close Price]]/Table2[[#This Row],[Current Month Low]])-1</f>
        <v>4.2695473251028737E-2</v>
      </c>
      <c r="AH413" s="1">
        <f>(Table2[[#This Row],[Current Month High]]/Table2[[#This Row],[Close Price]])-1</f>
        <v>4.3019240256536584E-2</v>
      </c>
      <c r="AI413">
        <v>26.216082881104999</v>
      </c>
      <c r="AJ413">
        <v>43.2508833922261</v>
      </c>
      <c r="AK413" t="str">
        <f>IF(AND(Table2[[#This Row],[20D EMA]]&gt;Table2[[#This Row],[50D EMA]],Table2[[#This Row],[50D EMA]]&gt;Table2[[#This Row],[200D EMA]]),"Uptrend","Downtrend/NoTrend")</f>
        <v>Downtrend/NoTrend</v>
      </c>
      <c r="AL413">
        <v>-0.08</v>
      </c>
      <c r="AM413" t="s">
        <v>3189</v>
      </c>
      <c r="AN413">
        <v>-4.41</v>
      </c>
      <c r="AO413" t="s">
        <v>3189</v>
      </c>
      <c r="AP413">
        <v>3.044478071192E-2</v>
      </c>
      <c r="AQ413">
        <f>(Table2[[#This Row],[Sharpe Ratio]]-AVERAGE(Table2[Sharpe Ratio]))/_xlfn.STDEV.P(Table2[Sharpe Ratio])</f>
        <v>-0.36062771819842515</v>
      </c>
      <c r="AR4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3">
        <f>_xlfn.RANK.AVG(Table2[[#This Row],[1Y Return vs Nifty Z-Score]],Table2[1Y Return vs Nifty Z-Score])</f>
        <v>440</v>
      </c>
      <c r="AT413">
        <f>_xlfn.RANK.AVG(Table2[[#This Row],[6M Return vs Nifty Z-Score]],Table2[6M Return vs Nifty Z-Score])</f>
        <v>319</v>
      </c>
      <c r="AU413">
        <f>_xlfn.RANK.AVG(Table2[[#This Row],[Sharpe Ratio Z-Score]],Table2[Sharpe Ratio Z-Score])</f>
        <v>433</v>
      </c>
      <c r="AV413">
        <f>(Table2[[#This Row],[Rank 1Y]]+Table2[[#This Row],[Rank 6M]]+Table2[[#This Row],[Rank Sharpe]])/3</f>
        <v>397.33333333333331</v>
      </c>
    </row>
    <row r="414" spans="1:48" x14ac:dyDescent="0.3">
      <c r="A414" t="s">
        <v>1142</v>
      </c>
      <c r="B414" t="s">
        <v>1143</v>
      </c>
      <c r="C414" t="s">
        <v>3138</v>
      </c>
      <c r="D414" t="s">
        <v>111</v>
      </c>
      <c r="E414">
        <v>11106.595693499999</v>
      </c>
      <c r="F414">
        <v>792.85</v>
      </c>
      <c r="G414">
        <v>40.8936316934182</v>
      </c>
      <c r="H414">
        <f>(Table2[[#This Row],[1Y Return vs Nifty]]-AVERAGE(Table2[1Y Return vs Nifty]))/_xlfn.STDEV.P(Table2[1Y Return vs Nifty])</f>
        <v>0.24132524793672791</v>
      </c>
      <c r="I414">
        <v>15.5383063451707</v>
      </c>
      <c r="J414">
        <f>(Table2[[#This Row],[1M Return vs Nifty]]-AVERAGE(Table2[1M Return vs Nifty]))/_xlfn.STDEV.P(Table2[1M Return vs Nifty])</f>
        <v>1.8712586858111764</v>
      </c>
      <c r="K414">
        <v>-0.258708477240565</v>
      </c>
      <c r="L414">
        <f>(Table2[[#This Row],[6M Return vs Nifty]]-AVERAGE(Table2[6M Return vs Nifty]))/_xlfn.STDEV.P(Table2[6M Return vs Nifty])</f>
        <v>-0.31725687636773747</v>
      </c>
      <c r="M414">
        <v>4.8686120802004202</v>
      </c>
      <c r="N414">
        <f>(Table2[[#This Row],[1W Return vs Nifty]]-AVERAGE(Table2[1W Return vs Nifty]))/_xlfn.STDEV.P(Table2[1W Return vs Nifty])</f>
        <v>1.120599170484132</v>
      </c>
      <c r="O414">
        <v>756.87</v>
      </c>
      <c r="P414">
        <v>734.40318399147702</v>
      </c>
      <c r="Q414">
        <v>661.60110120660102</v>
      </c>
      <c r="R414">
        <v>75.150740365043006</v>
      </c>
      <c r="S414" s="1">
        <f>(Table2[[#This Row],[Close Price]]-Table2[[#This Row],[20D EMA]])/Table2[[#This Row],[20D EMA]]</f>
        <v>4.7537886294872329E-2</v>
      </c>
      <c r="T414" s="1">
        <f>(Table2[[#This Row],[Close Price]]-Table2[[#This Row],[50D EMA]])/Table2[[#This Row],[50D EMA]]</f>
        <v>7.9584099419156784E-2</v>
      </c>
      <c r="U414" s="1">
        <f>(Table2[[#This Row],[Close Price]]-Table2[[#This Row],[200D EMA]])/Table2[[#This Row],[200D EMA]]</f>
        <v>0.1983807139287293</v>
      </c>
      <c r="V414">
        <v>1.18285357418857</v>
      </c>
      <c r="W414">
        <v>778.9</v>
      </c>
      <c r="X414">
        <v>833</v>
      </c>
      <c r="Y414">
        <v>763.05</v>
      </c>
      <c r="Z414">
        <v>833</v>
      </c>
      <c r="AA414">
        <v>763.05</v>
      </c>
      <c r="AB414">
        <v>840</v>
      </c>
      <c r="AC414" s="1">
        <f>(Table2[[#This Row],[Close Price]]/Table2[[#This Row],[Day Low]])-1</f>
        <v>1.7909872897676316E-2</v>
      </c>
      <c r="AD414" s="1">
        <f>(Table2[[#This Row],[Day High]]/Table2[[#This Row],[Close Price]])-1</f>
        <v>5.0640095856719469E-2</v>
      </c>
      <c r="AE414" s="1">
        <f>(Table2[[#This Row],[Close Price]]/Table2[[#This Row],[Current Week Low]])-1</f>
        <v>3.9053797260992118E-2</v>
      </c>
      <c r="AF414" s="1">
        <f>(Table2[[#This Row],[Current Week High]]/Table2[[#This Row],[Close Price]])-1</f>
        <v>5.0640095856719469E-2</v>
      </c>
      <c r="AG414" s="1">
        <f>(Table2[[#This Row],[Close Price]]/Table2[[#This Row],[Current Month Low]])-1</f>
        <v>3.9053797260992118E-2</v>
      </c>
      <c r="AH414" s="1">
        <f>(Table2[[#This Row],[Current Month High]]/Table2[[#This Row],[Close Price]])-1</f>
        <v>5.9469004225263244E-2</v>
      </c>
      <c r="AI414">
        <v>5.94690042252632</v>
      </c>
      <c r="AJ414">
        <v>81.409449719711702</v>
      </c>
      <c r="AK414" t="str">
        <f>IF(AND(Table2[[#This Row],[20D EMA]]&gt;Table2[[#This Row],[50D EMA]],Table2[[#This Row],[50D EMA]]&gt;Table2[[#This Row],[200D EMA]]),"Uptrend","Downtrend/NoTrend")</f>
        <v>Uptrend</v>
      </c>
      <c r="AL414">
        <v>0.02</v>
      </c>
      <c r="AM414" t="s">
        <v>3188</v>
      </c>
      <c r="AN414">
        <v>6.32</v>
      </c>
      <c r="AO414" t="s">
        <v>3188</v>
      </c>
      <c r="AQ414">
        <f>(Table2[[#This Row],[Sharpe Ratio]]-AVERAGE(Table2[Sharpe Ratio]))/_xlfn.STDEV.P(Table2[Sharpe Ratio])</f>
        <v>-0.71560041255099383</v>
      </c>
      <c r="AR4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2.2003258153133052</v>
      </c>
      <c r="AS414">
        <f>_xlfn.RANK.AVG(Table2[[#This Row],[1Y Return vs Nifty Z-Score]],Table2[1Y Return vs Nifty Z-Score])</f>
        <v>229</v>
      </c>
      <c r="AT414">
        <f>_xlfn.RANK.AVG(Table2[[#This Row],[6M Return vs Nifty Z-Score]],Table2[6M Return vs Nifty Z-Score])</f>
        <v>424</v>
      </c>
      <c r="AU414">
        <f>_xlfn.RANK.AVG(Table2[[#This Row],[Sharpe Ratio Z-Score]],Table2[Sharpe Ratio Z-Score])</f>
        <v>539.5</v>
      </c>
      <c r="AV414">
        <f>(Table2[[#This Row],[Rank 1Y]]+Table2[[#This Row],[Rank 6M]]+Table2[[#This Row],[Rank Sharpe]])/3</f>
        <v>397.5</v>
      </c>
    </row>
    <row r="415" spans="1:48" x14ac:dyDescent="0.3">
      <c r="A415" t="s">
        <v>696</v>
      </c>
      <c r="B415" t="s">
        <v>697</v>
      </c>
      <c r="C415" t="s">
        <v>3133</v>
      </c>
      <c r="D415" t="s">
        <v>51</v>
      </c>
      <c r="E415">
        <v>25693.756200479998</v>
      </c>
      <c r="F415">
        <v>5705.9</v>
      </c>
      <c r="G415">
        <v>16.024166419163802</v>
      </c>
      <c r="H415">
        <f>(Table2[[#This Row],[1Y Return vs Nifty]]-AVERAGE(Table2[1Y Return vs Nifty]))/_xlfn.STDEV.P(Table2[1Y Return vs Nifty])</f>
        <v>-0.17654312748322679</v>
      </c>
      <c r="I415">
        <v>-9.9330259126721998</v>
      </c>
      <c r="J415">
        <f>(Table2[[#This Row],[1M Return vs Nifty]]-AVERAGE(Table2[1M Return vs Nifty]))/_xlfn.STDEV.P(Table2[1M Return vs Nifty])</f>
        <v>-0.91371606664697047</v>
      </c>
      <c r="K415">
        <v>24.6385261171223</v>
      </c>
      <c r="L415">
        <f>(Table2[[#This Row],[6M Return vs Nifty]]-AVERAGE(Table2[6M Return vs Nifty]))/_xlfn.STDEV.P(Table2[6M Return vs Nifty])</f>
        <v>0.49567445580926128</v>
      </c>
      <c r="M415">
        <v>4.27245992571972</v>
      </c>
      <c r="N415">
        <f>(Table2[[#This Row],[1W Return vs Nifty]]-AVERAGE(Table2[1W Return vs Nifty]))/_xlfn.STDEV.P(Table2[1W Return vs Nifty])</f>
        <v>0.95561791170465638</v>
      </c>
      <c r="O415">
        <v>5696.05</v>
      </c>
      <c r="P415">
        <v>5648.6531869304199</v>
      </c>
      <c r="Q415">
        <v>4980.1297664231997</v>
      </c>
      <c r="R415">
        <v>46.870144889932597</v>
      </c>
      <c r="S415" s="1">
        <f>(Table2[[#This Row],[Close Price]]-Table2[[#This Row],[20D EMA]])/Table2[[#This Row],[20D EMA]]</f>
        <v>1.7292685281904924E-3</v>
      </c>
      <c r="T415" s="1">
        <f>(Table2[[#This Row],[Close Price]]-Table2[[#This Row],[50D EMA]])/Table2[[#This Row],[50D EMA]]</f>
        <v>1.0134595128274937E-2</v>
      </c>
      <c r="U415" s="1">
        <f>(Table2[[#This Row],[Close Price]]-Table2[[#This Row],[200D EMA]])/Table2[[#This Row],[200D EMA]]</f>
        <v>0.14573319724920711</v>
      </c>
      <c r="V415">
        <v>1.12902113752175</v>
      </c>
      <c r="W415">
        <v>5656.55</v>
      </c>
      <c r="X415">
        <v>5776.9</v>
      </c>
      <c r="Y415">
        <v>5500.1</v>
      </c>
      <c r="Z415">
        <v>5780</v>
      </c>
      <c r="AA415">
        <v>5424.6</v>
      </c>
      <c r="AB415">
        <v>5827.85</v>
      </c>
      <c r="AC415" s="1">
        <f>(Table2[[#This Row],[Close Price]]/Table2[[#This Row],[Day Low]])-1</f>
        <v>8.7243991478904714E-3</v>
      </c>
      <c r="AD415" s="1">
        <f>(Table2[[#This Row],[Day High]]/Table2[[#This Row],[Close Price]])-1</f>
        <v>1.2443260484761298E-2</v>
      </c>
      <c r="AE415" s="1">
        <f>(Table2[[#This Row],[Close Price]]/Table2[[#This Row],[Current Week Low]])-1</f>
        <v>3.7417501499972694E-2</v>
      </c>
      <c r="AF415" s="1">
        <f>(Table2[[#This Row],[Current Week High]]/Table2[[#This Row],[Close Price]])-1</f>
        <v>1.2986557773532637E-2</v>
      </c>
      <c r="AG415" s="1">
        <f>(Table2[[#This Row],[Close Price]]/Table2[[#This Row],[Current Month Low]])-1</f>
        <v>5.1856358072484454E-2</v>
      </c>
      <c r="AH415" s="1">
        <f>(Table2[[#This Row],[Current Month High]]/Table2[[#This Row],[Close Price]])-1</f>
        <v>2.137261431150228E-2</v>
      </c>
      <c r="AI415">
        <v>13.0610420792512</v>
      </c>
      <c r="AJ415">
        <v>48.668577384054103</v>
      </c>
      <c r="AK415" t="str">
        <f>IF(AND(Table2[[#This Row],[20D EMA]]&gt;Table2[[#This Row],[50D EMA]],Table2[[#This Row],[50D EMA]]&gt;Table2[[#This Row],[200D EMA]]),"Uptrend","Downtrend/NoTrend")</f>
        <v>Uptrend</v>
      </c>
      <c r="AL415">
        <v>-0.01</v>
      </c>
      <c r="AM415" t="s">
        <v>3189</v>
      </c>
      <c r="AN415">
        <v>4.5599999999999996</v>
      </c>
      <c r="AO415" t="s">
        <v>3188</v>
      </c>
      <c r="AP415">
        <v>-5.5438866129100997E-2</v>
      </c>
      <c r="AQ415">
        <f>(Table2[[#This Row],[Sharpe Ratio]]-AVERAGE(Table2[Sharpe Ratio]))/_xlfn.STDEV.P(Table2[Sharpe Ratio])</f>
        <v>-1.361993101922323</v>
      </c>
      <c r="AR4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-1.0009599285386028</v>
      </c>
      <c r="AS415">
        <f>_xlfn.RANK.AVG(Table2[[#This Row],[1Y Return vs Nifty Z-Score]],Table2[1Y Return vs Nifty Z-Score])</f>
        <v>356</v>
      </c>
      <c r="AT415">
        <f>_xlfn.RANK.AVG(Table2[[#This Row],[6M Return vs Nifty Z-Score]],Table2[6M Return vs Nifty Z-Score])</f>
        <v>177</v>
      </c>
      <c r="AU415">
        <f>_xlfn.RANK.AVG(Table2[[#This Row],[Sharpe Ratio Z-Score]],Table2[Sharpe Ratio Z-Score])</f>
        <v>665</v>
      </c>
      <c r="AV415">
        <f>(Table2[[#This Row],[Rank 1Y]]+Table2[[#This Row],[Rank 6M]]+Table2[[#This Row],[Rank Sharpe]])/3</f>
        <v>399.33333333333331</v>
      </c>
    </row>
    <row r="416" spans="1:48" x14ac:dyDescent="0.3">
      <c r="A416" t="s">
        <v>1128</v>
      </c>
      <c r="B416" t="s">
        <v>1129</v>
      </c>
      <c r="C416" t="s">
        <v>3132</v>
      </c>
      <c r="D416" t="s">
        <v>48</v>
      </c>
      <c r="E416">
        <v>11366.1829091789</v>
      </c>
      <c r="F416">
        <v>201.61</v>
      </c>
      <c r="G416">
        <v>17.904099770934799</v>
      </c>
      <c r="H416">
        <f>(Table2[[#This Row],[1Y Return vs Nifty]]-AVERAGE(Table2[1Y Return vs Nifty]))/_xlfn.STDEV.P(Table2[1Y Return vs Nifty])</f>
        <v>-0.1449556089363131</v>
      </c>
      <c r="I416">
        <v>-6.7945402184327897</v>
      </c>
      <c r="J416">
        <f>(Table2[[#This Row],[1M Return vs Nifty]]-AVERAGE(Table2[1M Return vs Nifty]))/_xlfn.STDEV.P(Table2[1M Return vs Nifty])</f>
        <v>-0.57056152212107469</v>
      </c>
      <c r="K416">
        <v>-19.576905571012801</v>
      </c>
      <c r="L416">
        <f>(Table2[[#This Row],[6M Return vs Nifty]]-AVERAGE(Table2[6M Return vs Nifty]))/_xlfn.STDEV.P(Table2[6M Return vs Nifty])</f>
        <v>-0.94802442764645711</v>
      </c>
      <c r="M416">
        <v>1.64476054031873</v>
      </c>
      <c r="N416">
        <f>(Table2[[#This Row],[1W Return vs Nifty]]-AVERAGE(Table2[1W Return vs Nifty]))/_xlfn.STDEV.P(Table2[1W Return vs Nifty])</f>
        <v>0.22841907657649393</v>
      </c>
      <c r="O416">
        <v>208.95</v>
      </c>
      <c r="P416">
        <v>219.643882223026</v>
      </c>
      <c r="Q416">
        <v>215.539222972099</v>
      </c>
      <c r="R416">
        <v>32.319662986150298</v>
      </c>
      <c r="S416" s="1">
        <f>(Table2[[#This Row],[Close Price]]-Table2[[#This Row],[20D EMA]])/Table2[[#This Row],[20D EMA]]</f>
        <v>-3.5128021057669184E-2</v>
      </c>
      <c r="T416" s="1">
        <f>(Table2[[#This Row],[Close Price]]-Table2[[#This Row],[50D EMA]])/Table2[[#This Row],[50D EMA]]</f>
        <v>-8.210509685270638E-2</v>
      </c>
      <c r="U416" s="1">
        <f>(Table2[[#This Row],[Close Price]]-Table2[[#This Row],[200D EMA]])/Table2[[#This Row],[200D EMA]]</f>
        <v>-6.4625003189800342E-2</v>
      </c>
      <c r="V416">
        <v>0.58025676738751797</v>
      </c>
      <c r="W416">
        <v>200.75</v>
      </c>
      <c r="X416">
        <v>206.4</v>
      </c>
      <c r="Y416">
        <v>187.47</v>
      </c>
      <c r="Z416">
        <v>206.4</v>
      </c>
      <c r="AA416">
        <v>187.47</v>
      </c>
      <c r="AB416">
        <v>213.2</v>
      </c>
      <c r="AC416" s="1">
        <f>(Table2[[#This Row],[Close Price]]/Table2[[#This Row],[Day Low]])-1</f>
        <v>4.2839352428394317E-3</v>
      </c>
      <c r="AD416" s="1">
        <f>(Table2[[#This Row],[Day High]]/Table2[[#This Row],[Close Price]])-1</f>
        <v>2.3758742125886467E-2</v>
      </c>
      <c r="AE416" s="1">
        <f>(Table2[[#This Row],[Close Price]]/Table2[[#This Row],[Current Week Low]])-1</f>
        <v>7.5425401397557046E-2</v>
      </c>
      <c r="AF416" s="1">
        <f>(Table2[[#This Row],[Current Week High]]/Table2[[#This Row],[Close Price]])-1</f>
        <v>2.3758742125886467E-2</v>
      </c>
      <c r="AG416" s="1">
        <f>(Table2[[#This Row],[Close Price]]/Table2[[#This Row],[Current Month Low]])-1</f>
        <v>7.5425401397557046E-2</v>
      </c>
      <c r="AH416" s="1">
        <f>(Table2[[#This Row],[Current Month High]]/Table2[[#This Row],[Close Price]])-1</f>
        <v>5.7487227816080511E-2</v>
      </c>
      <c r="AI416">
        <v>50.736570606616702</v>
      </c>
      <c r="AJ416">
        <v>73.130098754830399</v>
      </c>
      <c r="AK416" t="str">
        <f>IF(AND(Table2[[#This Row],[20D EMA]]&gt;Table2[[#This Row],[50D EMA]],Table2[[#This Row],[50D EMA]]&gt;Table2[[#This Row],[200D EMA]]),"Uptrend","Downtrend/NoTrend")</f>
        <v>Downtrend/NoTrend</v>
      </c>
      <c r="AL416">
        <v>-0.25</v>
      </c>
      <c r="AM416" t="s">
        <v>3189</v>
      </c>
      <c r="AN416">
        <v>-4.79</v>
      </c>
      <c r="AO416" t="s">
        <v>3189</v>
      </c>
      <c r="AP416">
        <v>0.10241905644471801</v>
      </c>
      <c r="AQ416">
        <f>(Table2[[#This Row],[Sharpe Ratio]]-AVERAGE(Table2[Sharpe Ratio]))/_xlfn.STDEV.P(Table2[Sharpe Ratio])</f>
        <v>0.47856054276161791</v>
      </c>
      <c r="AR4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6">
        <f>_xlfn.RANK.AVG(Table2[[#This Row],[1Y Return vs Nifty Z-Score]],Table2[1Y Return vs Nifty Z-Score])</f>
        <v>346</v>
      </c>
      <c r="AT416">
        <f>_xlfn.RANK.AVG(Table2[[#This Row],[6M Return vs Nifty Z-Score]],Table2[6M Return vs Nifty Z-Score])</f>
        <v>631</v>
      </c>
      <c r="AU416">
        <f>_xlfn.RANK.AVG(Table2[[#This Row],[Sharpe Ratio Z-Score]],Table2[Sharpe Ratio Z-Score])</f>
        <v>221</v>
      </c>
      <c r="AV416">
        <f>(Table2[[#This Row],[Rank 1Y]]+Table2[[#This Row],[Rank 6M]]+Table2[[#This Row],[Rank Sharpe]])/3</f>
        <v>399.33333333333331</v>
      </c>
    </row>
    <row r="417" spans="1:48" x14ac:dyDescent="0.3">
      <c r="A417" t="s">
        <v>647</v>
      </c>
      <c r="B417" t="s">
        <v>648</v>
      </c>
      <c r="C417" t="s">
        <v>3135</v>
      </c>
      <c r="D417" t="s">
        <v>190</v>
      </c>
      <c r="E417">
        <v>29805.65864265</v>
      </c>
      <c r="F417">
        <v>1440.25</v>
      </c>
      <c r="G417">
        <v>-11.5016826055318</v>
      </c>
      <c r="H417">
        <f>(Table2[[#This Row],[1Y Return vs Nifty]]-AVERAGE(Table2[1Y Return vs Nifty]))/_xlfn.STDEV.P(Table2[1Y Return vs Nifty])</f>
        <v>-0.63904530383327052</v>
      </c>
      <c r="I417">
        <v>4.0255422075221601</v>
      </c>
      <c r="J417">
        <f>(Table2[[#This Row],[1M Return vs Nifty]]-AVERAGE(Table2[1M Return vs Nifty]))/_xlfn.STDEV.P(Table2[1M Return vs Nifty])</f>
        <v>0.61248049824761452</v>
      </c>
      <c r="K417">
        <v>15.3947333555429</v>
      </c>
      <c r="L417">
        <f>(Table2[[#This Row],[6M Return vs Nifty]]-AVERAGE(Table2[6M Return vs Nifty]))/_xlfn.STDEV.P(Table2[6M Return vs Nifty])</f>
        <v>0.19385102495560902</v>
      </c>
      <c r="M417">
        <v>6.98103163094558</v>
      </c>
      <c r="N417">
        <f>(Table2[[#This Row],[1W Return vs Nifty]]-AVERAGE(Table2[1W Return vs Nifty]))/_xlfn.STDEV.P(Table2[1W Return vs Nifty])</f>
        <v>1.7051976390678656</v>
      </c>
      <c r="O417">
        <v>1401.86</v>
      </c>
      <c r="P417">
        <v>1378.8893788032001</v>
      </c>
      <c r="Q417">
        <v>1279.62521220296</v>
      </c>
      <c r="R417">
        <v>60.171631628164903</v>
      </c>
      <c r="S417" s="1">
        <f>(Table2[[#This Row],[Close Price]]-Table2[[#This Row],[20D EMA]])/Table2[[#This Row],[20D EMA]]</f>
        <v>2.7385045582297877E-2</v>
      </c>
      <c r="T417" s="1">
        <f>(Table2[[#This Row],[Close Price]]-Table2[[#This Row],[50D EMA]])/Table2[[#This Row],[50D EMA]]</f>
        <v>4.4500031793745155E-2</v>
      </c>
      <c r="U417" s="1">
        <f>(Table2[[#This Row],[Close Price]]-Table2[[#This Row],[200D EMA]])/Table2[[#This Row],[200D EMA]]</f>
        <v>0.12552486952059477</v>
      </c>
      <c r="V417">
        <v>1.0053204774318101</v>
      </c>
      <c r="W417">
        <v>1430</v>
      </c>
      <c r="X417">
        <v>1490.7</v>
      </c>
      <c r="Y417">
        <v>1373</v>
      </c>
      <c r="Z417">
        <v>1490.7</v>
      </c>
      <c r="AA417">
        <v>1366</v>
      </c>
      <c r="AB417">
        <v>1490.7</v>
      </c>
      <c r="AC417" s="1">
        <f>(Table2[[#This Row],[Close Price]]/Table2[[#This Row],[Day Low]])-1</f>
        <v>7.1678321678321222E-3</v>
      </c>
      <c r="AD417" s="1">
        <f>(Table2[[#This Row],[Day High]]/Table2[[#This Row],[Close Price]])-1</f>
        <v>3.5028640860961691E-2</v>
      </c>
      <c r="AE417" s="1">
        <f>(Table2[[#This Row],[Close Price]]/Table2[[#This Row],[Current Week Low]])-1</f>
        <v>4.898033503277488E-2</v>
      </c>
      <c r="AF417" s="1">
        <f>(Table2[[#This Row],[Current Week High]]/Table2[[#This Row],[Close Price]])-1</f>
        <v>3.5028640860961691E-2</v>
      </c>
      <c r="AG417" s="1">
        <f>(Table2[[#This Row],[Close Price]]/Table2[[#This Row],[Current Month Low]])-1</f>
        <v>5.4355783308931205E-2</v>
      </c>
      <c r="AH417" s="1">
        <f>(Table2[[#This Row],[Current Month High]]/Table2[[#This Row],[Close Price]])-1</f>
        <v>3.5028640860961691E-2</v>
      </c>
      <c r="AI417">
        <v>4.5617080367991596</v>
      </c>
      <c r="AJ417">
        <v>43.587059468620701</v>
      </c>
      <c r="AK417" t="str">
        <f>IF(AND(Table2[[#This Row],[20D EMA]]&gt;Table2[[#This Row],[50D EMA]],Table2[[#This Row],[50D EMA]]&gt;Table2[[#This Row],[200D EMA]]),"Uptrend","Downtrend/NoTrend")</f>
        <v>Uptrend</v>
      </c>
      <c r="AL417">
        <v>-0.01</v>
      </c>
      <c r="AM417" t="s">
        <v>3189</v>
      </c>
      <c r="AN417">
        <v>1.28</v>
      </c>
      <c r="AO417" t="s">
        <v>3188</v>
      </c>
      <c r="AP417">
        <v>3.2358931043105998E-2</v>
      </c>
      <c r="AQ417">
        <f>(Table2[[#This Row],[Sharpe Ratio]]-AVERAGE(Table2[Sharpe Ratio]))/_xlfn.STDEV.P(Table2[Sharpe Ratio])</f>
        <v>-0.33830957089802682</v>
      </c>
      <c r="AR4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1.5341742875397917</v>
      </c>
      <c r="AS417">
        <f>_xlfn.RANK.AVG(Table2[[#This Row],[1Y Return vs Nifty Z-Score]],Table2[1Y Return vs Nifty Z-Score])</f>
        <v>525</v>
      </c>
      <c r="AT417">
        <f>_xlfn.RANK.AVG(Table2[[#This Row],[6M Return vs Nifty Z-Score]],Table2[6M Return vs Nifty Z-Score])</f>
        <v>260</v>
      </c>
      <c r="AU417">
        <f>_xlfn.RANK.AVG(Table2[[#This Row],[Sharpe Ratio Z-Score]],Table2[Sharpe Ratio Z-Score])</f>
        <v>421</v>
      </c>
      <c r="AV417">
        <f>(Table2[[#This Row],[Rank 1Y]]+Table2[[#This Row],[Rank 6M]]+Table2[[#This Row],[Rank Sharpe]])/3</f>
        <v>402</v>
      </c>
    </row>
    <row r="418" spans="1:48" x14ac:dyDescent="0.3">
      <c r="A418" t="s">
        <v>1897</v>
      </c>
      <c r="B418" t="s">
        <v>1898</v>
      </c>
      <c r="C418" t="s">
        <v>3136</v>
      </c>
      <c r="D418" t="s">
        <v>117</v>
      </c>
      <c r="E418">
        <v>3794.8620455099999</v>
      </c>
      <c r="F418">
        <v>687</v>
      </c>
      <c r="G418">
        <v>40.041916995265403</v>
      </c>
      <c r="H418">
        <f>(Table2[[#This Row],[1Y Return vs Nifty]]-AVERAGE(Table2[1Y Return vs Nifty]))/_xlfn.STDEV.P(Table2[1Y Return vs Nifty])</f>
        <v>0.22701433962753925</v>
      </c>
      <c r="I418">
        <v>8.3800264325042306</v>
      </c>
      <c r="J418">
        <f>(Table2[[#This Row],[1M Return vs Nifty]]-AVERAGE(Table2[1M Return vs Nifty]))/_xlfn.STDEV.P(Table2[1M Return vs Nifty])</f>
        <v>1.0885894235205857</v>
      </c>
      <c r="K418">
        <v>-19.703633288752499</v>
      </c>
      <c r="L418">
        <f>(Table2[[#This Row],[6M Return vs Nifty]]-AVERAGE(Table2[6M Return vs Nifty]))/_xlfn.STDEV.P(Table2[6M Return vs Nifty])</f>
        <v>-0.95216227404122122</v>
      </c>
      <c r="M418">
        <v>1.2601421049346799</v>
      </c>
      <c r="N418">
        <f>(Table2[[#This Row],[1W Return vs Nifty]]-AVERAGE(Table2[1W Return vs Nifty]))/_xlfn.STDEV.P(Table2[1W Return vs Nifty])</f>
        <v>0.12197840846429435</v>
      </c>
      <c r="O418">
        <v>678.26</v>
      </c>
      <c r="P418">
        <v>681.19821478475603</v>
      </c>
      <c r="Q418">
        <v>641.36008859773904</v>
      </c>
      <c r="R418">
        <v>66.438443388206494</v>
      </c>
      <c r="S418" s="1">
        <f>(Table2[[#This Row],[Close Price]]-Table2[[#This Row],[20D EMA]])/Table2[[#This Row],[20D EMA]]</f>
        <v>1.2885913956299958E-2</v>
      </c>
      <c r="T418" s="1">
        <f>(Table2[[#This Row],[Close Price]]-Table2[[#This Row],[50D EMA]])/Table2[[#This Row],[50D EMA]]</f>
        <v>8.5170293892757876E-3</v>
      </c>
      <c r="U418" s="1">
        <f>(Table2[[#This Row],[Close Price]]-Table2[[#This Row],[200D EMA]])/Table2[[#This Row],[200D EMA]]</f>
        <v>7.1161134304517523E-2</v>
      </c>
      <c r="V418">
        <v>1.8460790216326399</v>
      </c>
      <c r="W418">
        <v>682.95</v>
      </c>
      <c r="X418">
        <v>698.5</v>
      </c>
      <c r="Y418">
        <v>661.45</v>
      </c>
      <c r="Z418">
        <v>728.1</v>
      </c>
      <c r="AA418">
        <v>661.45</v>
      </c>
      <c r="AB418">
        <v>728.1</v>
      </c>
      <c r="AC418" s="1">
        <f>(Table2[[#This Row],[Close Price]]/Table2[[#This Row],[Day Low]])-1</f>
        <v>5.9301559411375493E-3</v>
      </c>
      <c r="AD418" s="1">
        <f>(Table2[[#This Row],[Day High]]/Table2[[#This Row],[Close Price]])-1</f>
        <v>1.6739446870451147E-2</v>
      </c>
      <c r="AE418" s="1">
        <f>(Table2[[#This Row],[Close Price]]/Table2[[#This Row],[Current Week Low]])-1</f>
        <v>3.8627258296167533E-2</v>
      </c>
      <c r="AF418" s="1">
        <f>(Table2[[#This Row],[Current Week High]]/Table2[[#This Row],[Close Price]])-1</f>
        <v>5.982532751091707E-2</v>
      </c>
      <c r="AG418" s="1">
        <f>(Table2[[#This Row],[Close Price]]/Table2[[#This Row],[Current Month Low]])-1</f>
        <v>3.8627258296167533E-2</v>
      </c>
      <c r="AH418" s="1">
        <f>(Table2[[#This Row],[Current Month High]]/Table2[[#This Row],[Close Price]])-1</f>
        <v>5.982532751091707E-2</v>
      </c>
      <c r="AI418">
        <v>28.0931586608442</v>
      </c>
      <c r="AJ418">
        <v>77.404777275661701</v>
      </c>
      <c r="AK418" t="str">
        <f>IF(AND(Table2[[#This Row],[20D EMA]]&gt;Table2[[#This Row],[50D EMA]],Table2[[#This Row],[50D EMA]]&gt;Table2[[#This Row],[200D EMA]]),"Uptrend","Downtrend/NoTrend")</f>
        <v>Downtrend/NoTrend</v>
      </c>
      <c r="AL418">
        <v>-0.06</v>
      </c>
      <c r="AM418" t="s">
        <v>3189</v>
      </c>
      <c r="AN418">
        <v>2.95</v>
      </c>
      <c r="AO418" t="s">
        <v>3188</v>
      </c>
      <c r="AP418">
        <v>6.2863616307794995E-2</v>
      </c>
      <c r="AQ418">
        <f>(Table2[[#This Row],[Sharpe Ratio]]-AVERAGE(Table2[Sharpe Ratio]))/_xlfn.STDEV.P(Table2[Sharpe Ratio])</f>
        <v>1.7361584077451496E-2</v>
      </c>
      <c r="AR4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8">
        <f>_xlfn.RANK.AVG(Table2[[#This Row],[1Y Return vs Nifty Z-Score]],Table2[1Y Return vs Nifty Z-Score])</f>
        <v>233</v>
      </c>
      <c r="AT418">
        <f>_xlfn.RANK.AVG(Table2[[#This Row],[6M Return vs Nifty Z-Score]],Table2[6M Return vs Nifty Z-Score])</f>
        <v>632</v>
      </c>
      <c r="AU418">
        <f>_xlfn.RANK.AVG(Table2[[#This Row],[Sharpe Ratio Z-Score]],Table2[Sharpe Ratio Z-Score])</f>
        <v>342</v>
      </c>
      <c r="AV418">
        <f>(Table2[[#This Row],[Rank 1Y]]+Table2[[#This Row],[Rank 6M]]+Table2[[#This Row],[Rank Sharpe]])/3</f>
        <v>402.33333333333331</v>
      </c>
    </row>
    <row r="419" spans="1:48" x14ac:dyDescent="0.3">
      <c r="A419" t="s">
        <v>115</v>
      </c>
      <c r="B419" t="s">
        <v>116</v>
      </c>
      <c r="C419" t="s">
        <v>3136</v>
      </c>
      <c r="D419" t="s">
        <v>117</v>
      </c>
      <c r="E419">
        <v>251941.29673900001</v>
      </c>
      <c r="F419">
        <v>994.5</v>
      </c>
      <c r="G419">
        <v>3.2469859676105499</v>
      </c>
      <c r="H419">
        <f>(Table2[[#This Row],[1Y Return vs Nifty]]-AVERAGE(Table2[1Y Return vs Nifty]))/_xlfn.STDEV.P(Table2[1Y Return vs Nifty])</f>
        <v>-0.39123128337475843</v>
      </c>
      <c r="I419">
        <v>7.4341753635360899</v>
      </c>
      <c r="J419">
        <f>(Table2[[#This Row],[1M Return vs Nifty]]-AVERAGE(Table2[1M Return vs Nifty]))/_xlfn.STDEV.P(Table2[1M Return vs Nifty])</f>
        <v>0.9851723222870713</v>
      </c>
      <c r="K419">
        <v>3.3782235516460499</v>
      </c>
      <c r="L419">
        <f>(Table2[[#This Row],[6M Return vs Nifty]]-AVERAGE(Table2[6M Return vs Nifty]))/_xlfn.STDEV.P(Table2[6M Return vs Nifty])</f>
        <v>-0.19850569586717667</v>
      </c>
      <c r="M419">
        <v>-1.6200657571207</v>
      </c>
      <c r="N419">
        <f>(Table2[[#This Row],[1W Return vs Nifty]]-AVERAGE(Table2[1W Return vs Nifty]))/_xlfn.STDEV.P(Table2[1W Return vs Nifty])</f>
        <v>-0.67510051686872152</v>
      </c>
      <c r="O419">
        <v>991.37</v>
      </c>
      <c r="P419">
        <v>960.85284156802902</v>
      </c>
      <c r="Q419">
        <v>892.794999261508</v>
      </c>
      <c r="R419">
        <v>74.591763074179099</v>
      </c>
      <c r="S419" s="1">
        <f>(Table2[[#This Row],[Close Price]]-Table2[[#This Row],[20D EMA]])/Table2[[#This Row],[20D EMA]]</f>
        <v>3.1572470419722158E-3</v>
      </c>
      <c r="T419" s="1">
        <f>(Table2[[#This Row],[Close Price]]-Table2[[#This Row],[50D EMA]])/Table2[[#This Row],[50D EMA]]</f>
        <v>3.5018014181091163E-2</v>
      </c>
      <c r="U419" s="1">
        <f>(Table2[[#This Row],[Close Price]]-Table2[[#This Row],[200D EMA]])/Table2[[#This Row],[200D EMA]]</f>
        <v>0.11391752958139235</v>
      </c>
      <c r="V419">
        <v>1.4166817780873699</v>
      </c>
      <c r="W419">
        <v>985</v>
      </c>
      <c r="X419">
        <v>1011.5</v>
      </c>
      <c r="Y419">
        <v>984</v>
      </c>
      <c r="Z419">
        <v>1044.0999999999999</v>
      </c>
      <c r="AA419">
        <v>984</v>
      </c>
      <c r="AB419">
        <v>1063</v>
      </c>
      <c r="AC419" s="1">
        <f>(Table2[[#This Row],[Close Price]]/Table2[[#This Row],[Day Low]])-1</f>
        <v>9.6446700507615279E-3</v>
      </c>
      <c r="AD419" s="1">
        <f>(Table2[[#This Row],[Day High]]/Table2[[#This Row],[Close Price]])-1</f>
        <v>1.7094017094017033E-2</v>
      </c>
      <c r="AE419" s="1">
        <f>(Table2[[#This Row],[Close Price]]/Table2[[#This Row],[Current Week Low]])-1</f>
        <v>1.0670731707317138E-2</v>
      </c>
      <c r="AF419" s="1">
        <f>(Table2[[#This Row],[Current Week High]]/Table2[[#This Row],[Close Price]])-1</f>
        <v>4.9874308697837932E-2</v>
      </c>
      <c r="AG419" s="1">
        <f>(Table2[[#This Row],[Close Price]]/Table2[[#This Row],[Current Month Low]])-1</f>
        <v>1.0670731707317138E-2</v>
      </c>
      <c r="AH419" s="1">
        <f>(Table2[[#This Row],[Current Month High]]/Table2[[#This Row],[Close Price]])-1</f>
        <v>6.8878833584715915E-2</v>
      </c>
      <c r="AI419">
        <v>6.8878833584715897</v>
      </c>
      <c r="AJ419">
        <v>37.551867219917</v>
      </c>
      <c r="AK419" t="str">
        <f>IF(AND(Table2[[#This Row],[20D EMA]]&gt;Table2[[#This Row],[50D EMA]],Table2[[#This Row],[50D EMA]]&gt;Table2[[#This Row],[200D EMA]]),"Uptrend","Downtrend/NoTrend")</f>
        <v>Uptrend</v>
      </c>
      <c r="AL419">
        <v>7.0000000000000007E-2</v>
      </c>
      <c r="AM419" t="s">
        <v>3188</v>
      </c>
      <c r="AN419">
        <v>1.32</v>
      </c>
      <c r="AO419" t="s">
        <v>3188</v>
      </c>
      <c r="AP419">
        <v>4.3800727487540998E-2</v>
      </c>
      <c r="AQ419">
        <f>(Table2[[#This Row],[Sharpe Ratio]]-AVERAGE(Table2[Sharpe Ratio]))/_xlfn.STDEV.P(Table2[Sharpe Ratio])</f>
        <v>-0.20490327868175448</v>
      </c>
      <c r="AR4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-0.48456845250533986</v>
      </c>
      <c r="AS419">
        <f>_xlfn.RANK.AVG(Table2[[#This Row],[1Y Return vs Nifty Z-Score]],Table2[1Y Return vs Nifty Z-Score])</f>
        <v>427</v>
      </c>
      <c r="AT419">
        <f>_xlfn.RANK.AVG(Table2[[#This Row],[6M Return vs Nifty Z-Score]],Table2[6M Return vs Nifty Z-Score])</f>
        <v>385</v>
      </c>
      <c r="AU419">
        <f>_xlfn.RANK.AVG(Table2[[#This Row],[Sharpe Ratio Z-Score]],Table2[Sharpe Ratio Z-Score])</f>
        <v>396</v>
      </c>
      <c r="AV419">
        <f>(Table2[[#This Row],[Rank 1Y]]+Table2[[#This Row],[Rank 6M]]+Table2[[#This Row],[Rank Sharpe]])/3</f>
        <v>402.66666666666669</v>
      </c>
    </row>
    <row r="420" spans="1:48" x14ac:dyDescent="0.3">
      <c r="A420" t="s">
        <v>1312</v>
      </c>
      <c r="B420" t="s">
        <v>1313</v>
      </c>
      <c r="C420" t="s">
        <v>3128</v>
      </c>
      <c r="D420" t="s">
        <v>287</v>
      </c>
      <c r="E420">
        <v>8671.5472886000007</v>
      </c>
      <c r="F420">
        <v>741.15</v>
      </c>
      <c r="G420">
        <v>-3.2587502274200801</v>
      </c>
      <c r="H420">
        <f>(Table2[[#This Row],[1Y Return vs Nifty]]-AVERAGE(Table2[1Y Return vs Nifty]))/_xlfn.STDEV.P(Table2[1Y Return vs Nifty])</f>
        <v>-0.50054370263061432</v>
      </c>
      <c r="I420">
        <v>0.23798799114754901</v>
      </c>
      <c r="J420">
        <f>(Table2[[#This Row],[1M Return vs Nifty]]-AVERAGE(Table2[1M Return vs Nifty]))/_xlfn.STDEV.P(Table2[1M Return vs Nifty])</f>
        <v>0.1983583487113737</v>
      </c>
      <c r="K420">
        <v>-2.9178571411426901</v>
      </c>
      <c r="L420">
        <f>(Table2[[#This Row],[6M Return vs Nifty]]-AVERAGE(Table2[6M Return vs Nifty]))/_xlfn.STDEV.P(Table2[6M Return vs Nifty])</f>
        <v>-0.40408199172782189</v>
      </c>
      <c r="M420">
        <v>4.6818386971377199</v>
      </c>
      <c r="N420">
        <f>(Table2[[#This Row],[1W Return vs Nifty]]-AVERAGE(Table2[1W Return vs Nifty]))/_xlfn.STDEV.P(Table2[1W Return vs Nifty])</f>
        <v>1.0689108429110692</v>
      </c>
      <c r="O420">
        <v>739.48</v>
      </c>
      <c r="P420">
        <v>747.04403452343399</v>
      </c>
      <c r="Q420">
        <v>720.64697295764904</v>
      </c>
      <c r="R420">
        <v>47.265940588786897</v>
      </c>
      <c r="S420" s="1">
        <f>(Table2[[#This Row],[Close Price]]-Table2[[#This Row],[20D EMA]])/Table2[[#This Row],[20D EMA]]</f>
        <v>2.2583437009790108E-3</v>
      </c>
      <c r="T420" s="1">
        <f>(Table2[[#This Row],[Close Price]]-Table2[[#This Row],[50D EMA]])/Table2[[#This Row],[50D EMA]]</f>
        <v>-7.889808700760231E-3</v>
      </c>
      <c r="U420" s="1">
        <f>(Table2[[#This Row],[Close Price]]-Table2[[#This Row],[200D EMA]])/Table2[[#This Row],[200D EMA]]</f>
        <v>2.8450861256244891E-2</v>
      </c>
      <c r="V420">
        <v>0.62806940259720601</v>
      </c>
      <c r="W420">
        <v>735</v>
      </c>
      <c r="X420">
        <v>746.5</v>
      </c>
      <c r="Y420">
        <v>711.7</v>
      </c>
      <c r="Z420">
        <v>746.5</v>
      </c>
      <c r="AA420">
        <v>711.7</v>
      </c>
      <c r="AB420">
        <v>747</v>
      </c>
      <c r="AC420" s="1">
        <f>(Table2[[#This Row],[Close Price]]/Table2[[#This Row],[Day Low]])-1</f>
        <v>8.3673469387754995E-3</v>
      </c>
      <c r="AD420" s="1">
        <f>(Table2[[#This Row],[Day High]]/Table2[[#This Row],[Close Price]])-1</f>
        <v>7.2185117722458614E-3</v>
      </c>
      <c r="AE420" s="1">
        <f>(Table2[[#This Row],[Close Price]]/Table2[[#This Row],[Current Week Low]])-1</f>
        <v>4.1379794857383523E-2</v>
      </c>
      <c r="AF420" s="1">
        <f>(Table2[[#This Row],[Current Week High]]/Table2[[#This Row],[Close Price]])-1</f>
        <v>7.2185117722458614E-3</v>
      </c>
      <c r="AG420" s="1">
        <f>(Table2[[#This Row],[Close Price]]/Table2[[#This Row],[Current Month Low]])-1</f>
        <v>4.1379794857383523E-2</v>
      </c>
      <c r="AH420" s="1">
        <f>(Table2[[#This Row],[Current Month High]]/Table2[[#This Row],[Close Price]])-1</f>
        <v>7.8931390406800084E-3</v>
      </c>
      <c r="AI420">
        <v>24.3607906631586</v>
      </c>
      <c r="AJ420">
        <v>28.126890828939398</v>
      </c>
      <c r="AK420" t="str">
        <f>IF(AND(Table2[[#This Row],[20D EMA]]&gt;Table2[[#This Row],[50D EMA]],Table2[[#This Row],[50D EMA]]&gt;Table2[[#This Row],[200D EMA]]),"Uptrend","Downtrend/NoTrend")</f>
        <v>Downtrend/NoTrend</v>
      </c>
      <c r="AL420">
        <v>-0.12</v>
      </c>
      <c r="AM420" t="s">
        <v>3189</v>
      </c>
      <c r="AN420">
        <v>-1.85</v>
      </c>
      <c r="AO420" t="s">
        <v>3189</v>
      </c>
      <c r="AP420">
        <v>7.9795907486575002E-2</v>
      </c>
      <c r="AQ420">
        <f>(Table2[[#This Row],[Sharpe Ratio]]-AVERAGE(Table2[Sharpe Ratio]))/_xlfn.STDEV.P(Table2[Sharpe Ratio])</f>
        <v>0.21478461951224073</v>
      </c>
      <c r="AR4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0">
        <f>_xlfn.RANK.AVG(Table2[[#This Row],[1Y Return vs Nifty Z-Score]],Table2[1Y Return vs Nifty Z-Score])</f>
        <v>474</v>
      </c>
      <c r="AT420">
        <f>_xlfn.RANK.AVG(Table2[[#This Row],[6M Return vs Nifty Z-Score]],Table2[6M Return vs Nifty Z-Score])</f>
        <v>457</v>
      </c>
      <c r="AU420">
        <f>_xlfn.RANK.AVG(Table2[[#This Row],[Sharpe Ratio Z-Score]],Table2[Sharpe Ratio Z-Score])</f>
        <v>287</v>
      </c>
      <c r="AV420">
        <f>(Table2[[#This Row],[Rank 1Y]]+Table2[[#This Row],[Rank 6M]]+Table2[[#This Row],[Rank Sharpe]])/3</f>
        <v>406</v>
      </c>
    </row>
    <row r="421" spans="1:48" x14ac:dyDescent="0.3">
      <c r="A421" t="s">
        <v>1593</v>
      </c>
      <c r="B421" t="s">
        <v>1594</v>
      </c>
      <c r="C421" t="s">
        <v>3141</v>
      </c>
      <c r="D421" t="s">
        <v>1361</v>
      </c>
      <c r="E421">
        <v>6035.6186734900002</v>
      </c>
      <c r="F421">
        <v>934.2</v>
      </c>
      <c r="G421">
        <v>-24.604962138951599</v>
      </c>
      <c r="H421">
        <f>(Table2[[#This Row],[1Y Return vs Nifty]]-AVERAGE(Table2[1Y Return vs Nifty]))/_xlfn.STDEV.P(Table2[1Y Return vs Nifty])</f>
        <v>-0.85921272886319322</v>
      </c>
      <c r="I421">
        <v>3.9089519343168599</v>
      </c>
      <c r="J421">
        <f>(Table2[[#This Row],[1M Return vs Nifty]]-AVERAGE(Table2[1M Return vs Nifty]))/_xlfn.STDEV.P(Table2[1M Return vs Nifty])</f>
        <v>0.59973279569432625</v>
      </c>
      <c r="K421">
        <v>-2.7723259835161498</v>
      </c>
      <c r="L421">
        <f>(Table2[[#This Row],[6M Return vs Nifty]]-AVERAGE(Table2[6M Return vs Nifty]))/_xlfn.STDEV.P(Table2[6M Return vs Nifty])</f>
        <v>-0.39933018536176912</v>
      </c>
      <c r="M421">
        <v>1.62355150071818</v>
      </c>
      <c r="N421">
        <f>(Table2[[#This Row],[1W Return vs Nifty]]-AVERAGE(Table2[1W Return vs Nifty]))/_xlfn.STDEV.P(Table2[1W Return vs Nifty])</f>
        <v>0.22254961183581798</v>
      </c>
      <c r="O421">
        <v>924.96</v>
      </c>
      <c r="P421">
        <v>891.05671887596895</v>
      </c>
      <c r="Q421">
        <v>811.95877375198404</v>
      </c>
      <c r="R421">
        <v>50.249454420032301</v>
      </c>
      <c r="S421" s="1">
        <f>(Table2[[#This Row],[Close Price]]-Table2[[#This Row],[20D EMA]])/Table2[[#This Row],[20D EMA]]</f>
        <v>9.9896211728074825E-3</v>
      </c>
      <c r="T421" s="1">
        <f>(Table2[[#This Row],[Close Price]]-Table2[[#This Row],[50D EMA]])/Table2[[#This Row],[50D EMA]]</f>
        <v>4.8418108757941412E-2</v>
      </c>
      <c r="U421" s="1">
        <f>(Table2[[#This Row],[Close Price]]-Table2[[#This Row],[200D EMA]])/Table2[[#This Row],[200D EMA]]</f>
        <v>0.15055102574130821</v>
      </c>
      <c r="V421">
        <v>1.1363318185587401</v>
      </c>
      <c r="W421">
        <v>925.9</v>
      </c>
      <c r="X421">
        <v>957.3</v>
      </c>
      <c r="Y421">
        <v>895</v>
      </c>
      <c r="Z421">
        <v>957.3</v>
      </c>
      <c r="AA421">
        <v>895</v>
      </c>
      <c r="AB421">
        <v>985.25</v>
      </c>
      <c r="AC421" s="1">
        <f>(Table2[[#This Row],[Close Price]]/Table2[[#This Row],[Day Low]])-1</f>
        <v>8.9642509990279784E-3</v>
      </c>
      <c r="AD421" s="1">
        <f>(Table2[[#This Row],[Day High]]/Table2[[#This Row],[Close Price]])-1</f>
        <v>2.4727039177906196E-2</v>
      </c>
      <c r="AE421" s="1">
        <f>(Table2[[#This Row],[Close Price]]/Table2[[#This Row],[Current Week Low]])-1</f>
        <v>4.3798882681564288E-2</v>
      </c>
      <c r="AF421" s="1">
        <f>(Table2[[#This Row],[Current Week High]]/Table2[[#This Row],[Close Price]])-1</f>
        <v>2.4727039177906196E-2</v>
      </c>
      <c r="AG421" s="1">
        <f>(Table2[[#This Row],[Close Price]]/Table2[[#This Row],[Current Month Low]])-1</f>
        <v>4.3798882681564288E-2</v>
      </c>
      <c r="AH421" s="1">
        <f>(Table2[[#This Row],[Current Month High]]/Table2[[#This Row],[Close Price]])-1</f>
        <v>5.4645686148576234E-2</v>
      </c>
      <c r="AI421">
        <v>16.570327552986502</v>
      </c>
      <c r="AJ421">
        <v>53.047182175622503</v>
      </c>
      <c r="AK421" t="str">
        <f>IF(AND(Table2[[#This Row],[20D EMA]]&gt;Table2[[#This Row],[50D EMA]],Table2[[#This Row],[50D EMA]]&gt;Table2[[#This Row],[200D EMA]]),"Uptrend","Downtrend/NoTrend")</f>
        <v>Uptrend</v>
      </c>
      <c r="AL421">
        <v>0.14000000000000001</v>
      </c>
      <c r="AM421" t="s">
        <v>3188</v>
      </c>
      <c r="AN421">
        <v>6.79</v>
      </c>
      <c r="AO421" t="s">
        <v>3188</v>
      </c>
      <c r="AP421">
        <v>0.12662967091671601</v>
      </c>
      <c r="AQ421">
        <f>(Table2[[#This Row],[Sharpe Ratio]]-AVERAGE(Table2[Sharpe Ratio]))/_xlfn.STDEV.P(Table2[Sharpe Ratio])</f>
        <v>0.76084561265182693</v>
      </c>
      <c r="AR4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0.32458510595700885</v>
      </c>
      <c r="AS421">
        <f>_xlfn.RANK.AVG(Table2[[#This Row],[1Y Return vs Nifty Z-Score]],Table2[1Y Return vs Nifty Z-Score])</f>
        <v>608</v>
      </c>
      <c r="AT421">
        <f>_xlfn.RANK.AVG(Table2[[#This Row],[6M Return vs Nifty Z-Score]],Table2[6M Return vs Nifty Z-Score])</f>
        <v>456</v>
      </c>
      <c r="AU421">
        <f>_xlfn.RANK.AVG(Table2[[#This Row],[Sharpe Ratio Z-Score]],Table2[Sharpe Ratio Z-Score])</f>
        <v>160</v>
      </c>
      <c r="AV421">
        <f>(Table2[[#This Row],[Rank 1Y]]+Table2[[#This Row],[Rank 6M]]+Table2[[#This Row],[Rank Sharpe]])/3</f>
        <v>408</v>
      </c>
    </row>
    <row r="422" spans="1:48" x14ac:dyDescent="0.3">
      <c r="A422" t="s">
        <v>1397</v>
      </c>
      <c r="B422" t="s">
        <v>1398</v>
      </c>
      <c r="C422" t="s">
        <v>3129</v>
      </c>
      <c r="D422" t="s">
        <v>579</v>
      </c>
      <c r="E422">
        <v>7968.2143997100002</v>
      </c>
      <c r="F422">
        <v>733.35</v>
      </c>
      <c r="G422">
        <v>6.6022658448131599</v>
      </c>
      <c r="H422">
        <f>(Table2[[#This Row],[1Y Return vs Nifty]]-AVERAGE(Table2[1Y Return vs Nifty]))/_xlfn.STDEV.P(Table2[1Y Return vs Nifty])</f>
        <v>-0.33485430317416764</v>
      </c>
      <c r="I422">
        <v>-3.8902570606977598</v>
      </c>
      <c r="J422">
        <f>(Table2[[#This Row],[1M Return vs Nifty]]-AVERAGE(Table2[1M Return vs Nifty]))/_xlfn.STDEV.P(Table2[1M Return vs Nifty])</f>
        <v>-0.25301412466246759</v>
      </c>
      <c r="K422">
        <v>12.3233893956491</v>
      </c>
      <c r="L422">
        <f>(Table2[[#This Row],[6M Return vs Nifty]]-AVERAGE(Table2[6M Return vs Nifty]))/_xlfn.STDEV.P(Table2[6M Return vs Nifty])</f>
        <v>9.3567126861337946E-2</v>
      </c>
      <c r="M422">
        <v>1.1229165211564101</v>
      </c>
      <c r="N422">
        <f>(Table2[[#This Row],[1W Return vs Nifty]]-AVERAGE(Table2[1W Return vs Nifty]))/_xlfn.STDEV.P(Table2[1W Return vs Nifty])</f>
        <v>8.400211436164462E-2</v>
      </c>
      <c r="O422">
        <v>738.95</v>
      </c>
      <c r="P422">
        <v>733.82803178907602</v>
      </c>
      <c r="Q422">
        <v>649.36924999999906</v>
      </c>
      <c r="R422">
        <v>50.2926270203805</v>
      </c>
      <c r="S422" s="1">
        <f>(Table2[[#This Row],[Close Price]]-Table2[[#This Row],[20D EMA]])/Table2[[#This Row],[20D EMA]]</f>
        <v>-7.5783205900264187E-3</v>
      </c>
      <c r="T422" s="1">
        <f>(Table2[[#This Row],[Close Price]]-Table2[[#This Row],[50D EMA]])/Table2[[#This Row],[50D EMA]]</f>
        <v>-6.5142208851105788E-4</v>
      </c>
      <c r="U422" s="1">
        <f>(Table2[[#This Row],[Close Price]]-Table2[[#This Row],[200D EMA]])/Table2[[#This Row],[200D EMA]]</f>
        <v>0.12932665043809988</v>
      </c>
      <c r="V422">
        <v>0.41737864350894599</v>
      </c>
      <c r="W422">
        <v>728.05</v>
      </c>
      <c r="X422">
        <v>741</v>
      </c>
      <c r="Y422">
        <v>712</v>
      </c>
      <c r="Z422">
        <v>755</v>
      </c>
      <c r="AA422">
        <v>712</v>
      </c>
      <c r="AB422">
        <v>759.5</v>
      </c>
      <c r="AC422" s="1">
        <f>(Table2[[#This Row],[Close Price]]/Table2[[#This Row],[Day Low]])-1</f>
        <v>7.2797197994645124E-3</v>
      </c>
      <c r="AD422" s="1">
        <f>(Table2[[#This Row],[Day High]]/Table2[[#This Row],[Close Price]])-1</f>
        <v>1.043158110042941E-2</v>
      </c>
      <c r="AE422" s="1">
        <f>(Table2[[#This Row],[Close Price]]/Table2[[#This Row],[Current Week Low]])-1</f>
        <v>2.9985955056179847E-2</v>
      </c>
      <c r="AF422" s="1">
        <f>(Table2[[#This Row],[Current Week High]]/Table2[[#This Row],[Close Price]])-1</f>
        <v>2.9522056316901857E-2</v>
      </c>
      <c r="AG422" s="1">
        <f>(Table2[[#This Row],[Close Price]]/Table2[[#This Row],[Current Month Low]])-1</f>
        <v>2.9985955056179847E-2</v>
      </c>
      <c r="AH422" s="1">
        <f>(Table2[[#This Row],[Current Month High]]/Table2[[#This Row],[Close Price]])-1</f>
        <v>3.5658280493625183E-2</v>
      </c>
      <c r="AI422">
        <v>8.9520692711529293</v>
      </c>
      <c r="AJ422">
        <v>41.259751516902597</v>
      </c>
      <c r="AK422" t="str">
        <f>IF(AND(Table2[[#This Row],[20D EMA]]&gt;Table2[[#This Row],[50D EMA]],Table2[[#This Row],[50D EMA]]&gt;Table2[[#This Row],[200D EMA]]),"Uptrend","Downtrend/NoTrend")</f>
        <v>Uptrend</v>
      </c>
      <c r="AL422">
        <v>-0.01</v>
      </c>
      <c r="AM422" t="s">
        <v>3189</v>
      </c>
      <c r="AN422">
        <v>2.0099999999999998</v>
      </c>
      <c r="AO422" t="s">
        <v>3188</v>
      </c>
      <c r="AQ422">
        <f>(Table2[[#This Row],[Sharpe Ratio]]-AVERAGE(Table2[Sharpe Ratio]))/_xlfn.STDEV.P(Table2[Sharpe Ratio])</f>
        <v>-0.71560041255099383</v>
      </c>
      <c r="AR4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-1.1258995991646468</v>
      </c>
      <c r="AS422">
        <f>_xlfn.RANK.AVG(Table2[[#This Row],[1Y Return vs Nifty Z-Score]],Table2[1Y Return vs Nifty Z-Score])</f>
        <v>407</v>
      </c>
      <c r="AT422">
        <f>_xlfn.RANK.AVG(Table2[[#This Row],[6M Return vs Nifty Z-Score]],Table2[6M Return vs Nifty Z-Score])</f>
        <v>282</v>
      </c>
      <c r="AU422">
        <f>_xlfn.RANK.AVG(Table2[[#This Row],[Sharpe Ratio Z-Score]],Table2[Sharpe Ratio Z-Score])</f>
        <v>539.5</v>
      </c>
      <c r="AV422">
        <f>(Table2[[#This Row],[Rank 1Y]]+Table2[[#This Row],[Rank 6M]]+Table2[[#This Row],[Rank Sharpe]])/3</f>
        <v>409.5</v>
      </c>
    </row>
    <row r="423" spans="1:48" x14ac:dyDescent="0.3">
      <c r="A423" t="s">
        <v>1174</v>
      </c>
      <c r="B423" t="s">
        <v>1175</v>
      </c>
      <c r="C423" t="s">
        <v>3141</v>
      </c>
      <c r="D423" t="s">
        <v>117</v>
      </c>
      <c r="E423">
        <v>10630.925018849999</v>
      </c>
      <c r="F423">
        <v>343.05</v>
      </c>
      <c r="G423">
        <v>-23.3792505324841</v>
      </c>
      <c r="H423">
        <f>(Table2[[#This Row],[1Y Return vs Nifty]]-AVERAGE(Table2[1Y Return vs Nifty]))/_xlfn.STDEV.P(Table2[1Y Return vs Nifty])</f>
        <v>-0.83861774975609571</v>
      </c>
      <c r="I423">
        <v>-2.1403891989232999</v>
      </c>
      <c r="J423">
        <f>(Table2[[#This Row],[1M Return vs Nifty]]-AVERAGE(Table2[1M Return vs Nifty]))/_xlfn.STDEV.P(Table2[1M Return vs Nifty])</f>
        <v>-6.1687743857268836E-2</v>
      </c>
      <c r="K423">
        <v>-9.6854554089004097</v>
      </c>
      <c r="L423">
        <f>(Table2[[#This Row],[6M Return vs Nifty]]-AVERAGE(Table2[6M Return vs Nifty]))/_xlfn.STDEV.P(Table2[6M Return vs Nifty])</f>
        <v>-0.62505402999156878</v>
      </c>
      <c r="M423">
        <v>-1.25307099553015</v>
      </c>
      <c r="N423">
        <f>(Table2[[#This Row],[1W Return vs Nifty]]-AVERAGE(Table2[1W Return vs Nifty]))/_xlfn.STDEV.P(Table2[1W Return vs Nifty])</f>
        <v>-0.5735370866645243</v>
      </c>
      <c r="O423">
        <v>350.12</v>
      </c>
      <c r="P423">
        <v>352.22580297634198</v>
      </c>
      <c r="Q423">
        <v>341.89357262765799</v>
      </c>
      <c r="R423">
        <v>43.945224621670903</v>
      </c>
      <c r="S423" s="1">
        <f>(Table2[[#This Row],[Close Price]]-Table2[[#This Row],[20D EMA]])/Table2[[#This Row],[20D EMA]]</f>
        <v>-2.0193076659431031E-2</v>
      </c>
      <c r="T423" s="1">
        <f>(Table2[[#This Row],[Close Price]]-Table2[[#This Row],[50D EMA]])/Table2[[#This Row],[50D EMA]]</f>
        <v>-2.6050910804391814E-2</v>
      </c>
      <c r="U423" s="1">
        <f>(Table2[[#This Row],[Close Price]]-Table2[[#This Row],[200D EMA]])/Table2[[#This Row],[200D EMA]]</f>
        <v>3.3824191646955573E-3</v>
      </c>
      <c r="V423">
        <v>0.58159365880529501</v>
      </c>
      <c r="W423">
        <v>340.1</v>
      </c>
      <c r="X423">
        <v>351.45</v>
      </c>
      <c r="Y423">
        <v>334.4</v>
      </c>
      <c r="Z423">
        <v>354.8</v>
      </c>
      <c r="AA423">
        <v>334.4</v>
      </c>
      <c r="AB423">
        <v>369.6</v>
      </c>
      <c r="AC423" s="1">
        <f>(Table2[[#This Row],[Close Price]]/Table2[[#This Row],[Day Low]])-1</f>
        <v>8.6739194354601423E-3</v>
      </c>
      <c r="AD423" s="1">
        <f>(Table2[[#This Row],[Day High]]/Table2[[#This Row],[Close Price]])-1</f>
        <v>2.4486226497595132E-2</v>
      </c>
      <c r="AE423" s="1">
        <f>(Table2[[#This Row],[Close Price]]/Table2[[#This Row],[Current Week Low]])-1</f>
        <v>2.5867224880382844E-2</v>
      </c>
      <c r="AF423" s="1">
        <f>(Table2[[#This Row],[Current Week High]]/Table2[[#This Row],[Close Price]])-1</f>
        <v>3.4251566826993152E-2</v>
      </c>
      <c r="AG423" s="1">
        <f>(Table2[[#This Row],[Close Price]]/Table2[[#This Row],[Current Month Low]])-1</f>
        <v>2.5867224880382844E-2</v>
      </c>
      <c r="AH423" s="1">
        <f>(Table2[[#This Row],[Current Month High]]/Table2[[#This Row],[Close Price]])-1</f>
        <v>7.7393965894184458E-2</v>
      </c>
      <c r="AI423">
        <v>24.704853519895</v>
      </c>
      <c r="AJ423">
        <v>35.700158227848</v>
      </c>
      <c r="AK423" t="str">
        <f>IF(AND(Table2[[#This Row],[20D EMA]]&gt;Table2[[#This Row],[50D EMA]],Table2[[#This Row],[50D EMA]]&gt;Table2[[#This Row],[200D EMA]]),"Uptrend","Downtrend/NoTrend")</f>
        <v>Downtrend/NoTrend</v>
      </c>
      <c r="AL423">
        <v>-0.11</v>
      </c>
      <c r="AM423" t="s">
        <v>3189</v>
      </c>
      <c r="AN423">
        <v>-0.57999999999999996</v>
      </c>
      <c r="AO423" t="s">
        <v>3189</v>
      </c>
      <c r="AP423">
        <v>0.15020540028329901</v>
      </c>
      <c r="AQ423">
        <f>(Table2[[#This Row],[Sharpe Ratio]]-AVERAGE(Table2[Sharpe Ratio]))/_xlfn.STDEV.P(Table2[Sharpe Ratio])</f>
        <v>1.0357282026685237</v>
      </c>
      <c r="AR4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3">
        <f>_xlfn.RANK.AVG(Table2[[#This Row],[1Y Return vs Nifty Z-Score]],Table2[1Y Return vs Nifty Z-Score])</f>
        <v>597</v>
      </c>
      <c r="AT423">
        <f>_xlfn.RANK.AVG(Table2[[#This Row],[6M Return vs Nifty Z-Score]],Table2[6M Return vs Nifty Z-Score])</f>
        <v>527</v>
      </c>
      <c r="AU423">
        <f>_xlfn.RANK.AVG(Table2[[#This Row],[Sharpe Ratio Z-Score]],Table2[Sharpe Ratio Z-Score])</f>
        <v>106</v>
      </c>
      <c r="AV423">
        <f>(Table2[[#This Row],[Rank 1Y]]+Table2[[#This Row],[Rank 6M]]+Table2[[#This Row],[Rank Sharpe]])/3</f>
        <v>410</v>
      </c>
    </row>
    <row r="424" spans="1:48" x14ac:dyDescent="0.3">
      <c r="A424" t="s">
        <v>492</v>
      </c>
      <c r="B424" t="s">
        <v>493</v>
      </c>
      <c r="C424" t="s">
        <v>3129</v>
      </c>
      <c r="D424" t="s">
        <v>54</v>
      </c>
      <c r="E424">
        <v>43612.155888191999</v>
      </c>
      <c r="F424">
        <v>169.42</v>
      </c>
      <c r="G424">
        <v>1.2967667746617899</v>
      </c>
      <c r="H424">
        <f>(Table2[[#This Row],[1Y Return vs Nifty]]-AVERAGE(Table2[1Y Return vs Nifty]))/_xlfn.STDEV.P(Table2[1Y Return vs Nifty])</f>
        <v>-0.42399977746513834</v>
      </c>
      <c r="I424">
        <v>3.7827587429449498</v>
      </c>
      <c r="J424">
        <f>(Table2[[#This Row],[1M Return vs Nifty]]-AVERAGE(Table2[1M Return vs Nifty]))/_xlfn.STDEV.P(Table2[1M Return vs Nifty])</f>
        <v>0.58593513295940292</v>
      </c>
      <c r="K424">
        <v>-8.6687344027819098</v>
      </c>
      <c r="L424">
        <f>(Table2[[#This Row],[6M Return vs Nifty]]-AVERAGE(Table2[6M Return vs Nifty]))/_xlfn.STDEV.P(Table2[6M Return vs Nifty])</f>
        <v>-0.59185659359261267</v>
      </c>
      <c r="M424">
        <v>-3.87333192035539</v>
      </c>
      <c r="N424">
        <f>(Table2[[#This Row],[1W Return vs Nifty]]-AVERAGE(Table2[1W Return vs Nifty]))/_xlfn.STDEV.P(Table2[1W Return vs Nifty])</f>
        <v>-1.2986773758662065</v>
      </c>
      <c r="O424">
        <v>177.13</v>
      </c>
      <c r="P424">
        <v>175.27555942007299</v>
      </c>
      <c r="Q424">
        <v>164.865929483098</v>
      </c>
      <c r="R424">
        <v>35.609702443224997</v>
      </c>
      <c r="S424" s="1">
        <f>(Table2[[#This Row],[Close Price]]-Table2[[#This Row],[20D EMA]])/Table2[[#This Row],[20D EMA]]</f>
        <v>-4.3527352791734933E-2</v>
      </c>
      <c r="T424" s="1">
        <f>(Table2[[#This Row],[Close Price]]-Table2[[#This Row],[50D EMA]])/Table2[[#This Row],[50D EMA]]</f>
        <v>-3.3407734880134196E-2</v>
      </c>
      <c r="U424" s="1">
        <f>(Table2[[#This Row],[Close Price]]-Table2[[#This Row],[200D EMA]])/Table2[[#This Row],[200D EMA]]</f>
        <v>2.7622872301028511E-2</v>
      </c>
      <c r="V424">
        <v>1.22511764769599</v>
      </c>
      <c r="W424">
        <v>168.7</v>
      </c>
      <c r="X424">
        <v>176.75</v>
      </c>
      <c r="Y424">
        <v>167.29</v>
      </c>
      <c r="Z424">
        <v>177.33</v>
      </c>
      <c r="AA424">
        <v>167.29</v>
      </c>
      <c r="AB424">
        <v>189.45</v>
      </c>
      <c r="AC424" s="1">
        <f>(Table2[[#This Row],[Close Price]]/Table2[[#This Row],[Day Low]])-1</f>
        <v>4.2679312388855806E-3</v>
      </c>
      <c r="AD424" s="1">
        <f>(Table2[[#This Row],[Day High]]/Table2[[#This Row],[Close Price]])-1</f>
        <v>4.3265257938850166E-2</v>
      </c>
      <c r="AE424" s="1">
        <f>(Table2[[#This Row],[Close Price]]/Table2[[#This Row],[Current Week Low]])-1</f>
        <v>1.2732380895450923E-2</v>
      </c>
      <c r="AF424" s="1">
        <f>(Table2[[#This Row],[Current Week High]]/Table2[[#This Row],[Close Price]])-1</f>
        <v>4.6688702632511125E-2</v>
      </c>
      <c r="AG424" s="1">
        <f>(Table2[[#This Row],[Close Price]]/Table2[[#This Row],[Current Month Low]])-1</f>
        <v>1.2732380895450923E-2</v>
      </c>
      <c r="AH424" s="1">
        <f>(Table2[[#This Row],[Current Month High]]/Table2[[#This Row],[Close Price]])-1</f>
        <v>0.1182268917483178</v>
      </c>
      <c r="AI424">
        <v>14.6558847833786</v>
      </c>
      <c r="AJ424">
        <v>33.823064770932</v>
      </c>
      <c r="AK424" t="str">
        <f>IF(AND(Table2[[#This Row],[20D EMA]]&gt;Table2[[#This Row],[50D EMA]],Table2[[#This Row],[50D EMA]]&gt;Table2[[#This Row],[200D EMA]]),"Uptrend","Downtrend/NoTrend")</f>
        <v>Uptrend</v>
      </c>
      <c r="AL424">
        <v>-0.02</v>
      </c>
      <c r="AM424" t="s">
        <v>3189</v>
      </c>
      <c r="AN424">
        <v>-6.56</v>
      </c>
      <c r="AO424" t="s">
        <v>3189</v>
      </c>
      <c r="AP424">
        <v>8.2715188368794004E-2</v>
      </c>
      <c r="AQ424">
        <f>(Table2[[#This Row],[Sharpe Ratio]]-AVERAGE(Table2[Sharpe Ratio]))/_xlfn.STDEV.P(Table2[Sharpe Ratio])</f>
        <v>0.24882214502897063</v>
      </c>
      <c r="AR4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-1.4797764689355839</v>
      </c>
      <c r="AS424">
        <f>_xlfn.RANK.AVG(Table2[[#This Row],[1Y Return vs Nifty Z-Score]],Table2[1Y Return vs Nifty Z-Score])</f>
        <v>442</v>
      </c>
      <c r="AT424">
        <f>_xlfn.RANK.AVG(Table2[[#This Row],[6M Return vs Nifty Z-Score]],Table2[6M Return vs Nifty Z-Score])</f>
        <v>519</v>
      </c>
      <c r="AU424">
        <f>_xlfn.RANK.AVG(Table2[[#This Row],[Sharpe Ratio Z-Score]],Table2[Sharpe Ratio Z-Score])</f>
        <v>275</v>
      </c>
      <c r="AV424">
        <f>(Table2[[#This Row],[Rank 1Y]]+Table2[[#This Row],[Rank 6M]]+Table2[[#This Row],[Rank Sharpe]])/3</f>
        <v>412</v>
      </c>
    </row>
    <row r="425" spans="1:48" x14ac:dyDescent="0.3">
      <c r="A425" t="s">
        <v>256</v>
      </c>
      <c r="B425" t="s">
        <v>257</v>
      </c>
      <c r="C425" t="s">
        <v>3133</v>
      </c>
      <c r="D425" t="s">
        <v>51</v>
      </c>
      <c r="E425">
        <v>104634.22630076999</v>
      </c>
      <c r="F425">
        <v>2686.8</v>
      </c>
      <c r="G425">
        <v>23.9282532843105</v>
      </c>
      <c r="H425">
        <f>(Table2[[#This Row],[1Y Return vs Nifty]]-AVERAGE(Table2[1Y Return vs Nifty]))/_xlfn.STDEV.P(Table2[1Y Return vs Nifty])</f>
        <v>-4.3734966909855739E-2</v>
      </c>
      <c r="I425">
        <v>4.75899071526241</v>
      </c>
      <c r="J425">
        <f>(Table2[[#This Row],[1M Return vs Nifty]]-AVERAGE(Table2[1M Return vs Nifty]))/_xlfn.STDEV.P(Table2[1M Return vs Nifty])</f>
        <v>0.69267400974545734</v>
      </c>
      <c r="K425">
        <v>3.2590543555472999</v>
      </c>
      <c r="L425">
        <f>(Table2[[#This Row],[6M Return vs Nifty]]-AVERAGE(Table2[6M Return vs Nifty]))/_xlfn.STDEV.P(Table2[6M Return vs Nifty])</f>
        <v>-0.2023967454121311</v>
      </c>
      <c r="M425">
        <v>4.1110198606617603</v>
      </c>
      <c r="N425">
        <f>(Table2[[#This Row],[1W Return vs Nifty]]-AVERAGE(Table2[1W Return vs Nifty]))/_xlfn.STDEV.P(Table2[1W Return vs Nifty])</f>
        <v>0.91094041628588429</v>
      </c>
      <c r="O425">
        <v>2554.3000000000002</v>
      </c>
      <c r="P425">
        <v>2431.7063094769501</v>
      </c>
      <c r="Q425">
        <v>2193.7735738369802</v>
      </c>
      <c r="R425">
        <v>56.902137987108702</v>
      </c>
      <c r="S425" s="1">
        <f>(Table2[[#This Row],[Close Price]]-Table2[[#This Row],[20D EMA]])/Table2[[#This Row],[20D EMA]]</f>
        <v>5.1873311670516384E-2</v>
      </c>
      <c r="T425" s="1">
        <f>(Table2[[#This Row],[Close Price]]-Table2[[#This Row],[50D EMA]])/Table2[[#This Row],[50D EMA]]</f>
        <v>0.10490316594931223</v>
      </c>
      <c r="U425" s="1">
        <f>(Table2[[#This Row],[Close Price]]-Table2[[#This Row],[200D EMA]])/Table2[[#This Row],[200D EMA]]</f>
        <v>0.22473897581905</v>
      </c>
      <c r="V425">
        <v>0.55416701350144204</v>
      </c>
      <c r="W425">
        <v>2593</v>
      </c>
      <c r="X425">
        <v>2697.75</v>
      </c>
      <c r="Y425">
        <v>2475</v>
      </c>
      <c r="Z425">
        <v>2697.75</v>
      </c>
      <c r="AA425">
        <v>2475</v>
      </c>
      <c r="AB425">
        <v>2697.75</v>
      </c>
      <c r="AC425" s="1">
        <f>(Table2[[#This Row],[Close Price]]/Table2[[#This Row],[Day Low]])-1</f>
        <v>3.6174315464712725E-2</v>
      </c>
      <c r="AD425" s="1">
        <f>(Table2[[#This Row],[Day High]]/Table2[[#This Row],[Close Price]])-1</f>
        <v>4.0754801250557637E-3</v>
      </c>
      <c r="AE425" s="1">
        <f>(Table2[[#This Row],[Close Price]]/Table2[[#This Row],[Current Week Low]])-1</f>
        <v>8.5575757575757638E-2</v>
      </c>
      <c r="AF425" s="1">
        <f>(Table2[[#This Row],[Current Week High]]/Table2[[#This Row],[Close Price]])-1</f>
        <v>4.0754801250557637E-3</v>
      </c>
      <c r="AG425" s="1">
        <f>(Table2[[#This Row],[Close Price]]/Table2[[#This Row],[Current Month Low]])-1</f>
        <v>8.5575757575757638E-2</v>
      </c>
      <c r="AH425" s="1">
        <f>(Table2[[#This Row],[Current Month High]]/Table2[[#This Row],[Close Price]])-1</f>
        <v>4.0754801250557637E-3</v>
      </c>
      <c r="AI425">
        <v>3.4688104808694198</v>
      </c>
      <c r="AJ425">
        <v>59.638751076913898</v>
      </c>
      <c r="AK425" t="str">
        <f>IF(AND(Table2[[#This Row],[20D EMA]]&gt;Table2[[#This Row],[50D EMA]],Table2[[#This Row],[50D EMA]]&gt;Table2[[#This Row],[200D EMA]]),"Uptrend","Downtrend/NoTrend")</f>
        <v>Uptrend</v>
      </c>
      <c r="AL425">
        <v>0.11</v>
      </c>
      <c r="AM425" t="s">
        <v>3188</v>
      </c>
      <c r="AN425">
        <v>5.96</v>
      </c>
      <c r="AO425" t="s">
        <v>3188</v>
      </c>
      <c r="AQ425">
        <f>(Table2[[#This Row],[Sharpe Ratio]]-AVERAGE(Table2[Sharpe Ratio]))/_xlfn.STDEV.P(Table2[Sharpe Ratio])</f>
        <v>-0.71560041255099383</v>
      </c>
      <c r="AR4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0.64188230115836098</v>
      </c>
      <c r="AS425">
        <f>_xlfn.RANK.AVG(Table2[[#This Row],[1Y Return vs Nifty Z-Score]],Table2[1Y Return vs Nifty Z-Score])</f>
        <v>313</v>
      </c>
      <c r="AT425">
        <f>_xlfn.RANK.AVG(Table2[[#This Row],[6M Return vs Nifty Z-Score]],Table2[6M Return vs Nifty Z-Score])</f>
        <v>386</v>
      </c>
      <c r="AU425">
        <f>_xlfn.RANK.AVG(Table2[[#This Row],[Sharpe Ratio Z-Score]],Table2[Sharpe Ratio Z-Score])</f>
        <v>539.5</v>
      </c>
      <c r="AV425">
        <f>(Table2[[#This Row],[Rank 1Y]]+Table2[[#This Row],[Rank 6M]]+Table2[[#This Row],[Rank Sharpe]])/3</f>
        <v>412.83333333333331</v>
      </c>
    </row>
    <row r="426" spans="1:48" x14ac:dyDescent="0.3">
      <c r="A426" t="s">
        <v>667</v>
      </c>
      <c r="B426" t="s">
        <v>668</v>
      </c>
      <c r="C426" t="s">
        <v>3141</v>
      </c>
      <c r="D426" t="s">
        <v>271</v>
      </c>
      <c r="E426">
        <v>27958.319870879899</v>
      </c>
      <c r="F426">
        <v>1447.55</v>
      </c>
      <c r="G426">
        <v>-0.49965070837606901</v>
      </c>
      <c r="H426">
        <f>(Table2[[#This Row],[1Y Return vs Nifty]]-AVERAGE(Table2[1Y Return vs Nifty]))/_xlfn.STDEV.P(Table2[1Y Return vs Nifty])</f>
        <v>-0.45418402336406988</v>
      </c>
      <c r="I426">
        <v>-6.1958660191262398</v>
      </c>
      <c r="J426">
        <f>(Table2[[#This Row],[1M Return vs Nifty]]-AVERAGE(Table2[1M Return vs Nifty]))/_xlfn.STDEV.P(Table2[1M Return vs Nifty])</f>
        <v>-0.50510391224268048</v>
      </c>
      <c r="K426">
        <v>0.42273365756659398</v>
      </c>
      <c r="L426">
        <f>(Table2[[#This Row],[6M Return vs Nifty]]-AVERAGE(Table2[6M Return vs Nifty]))/_xlfn.STDEV.P(Table2[6M Return vs Nifty])</f>
        <v>-0.29500678829668125</v>
      </c>
      <c r="M426">
        <v>1.1630925280450899</v>
      </c>
      <c r="N426">
        <f>(Table2[[#This Row],[1W Return vs Nifty]]-AVERAGE(Table2[1W Return vs Nifty]))/_xlfn.STDEV.P(Table2[1W Return vs Nifty])</f>
        <v>9.512056480992169E-2</v>
      </c>
      <c r="O426">
        <v>1484.02</v>
      </c>
      <c r="P426">
        <v>1527.1031578094301</v>
      </c>
      <c r="Q426">
        <v>1441.0602010351299</v>
      </c>
      <c r="R426">
        <v>34.829042383808101</v>
      </c>
      <c r="S426" s="1">
        <f>(Table2[[#This Row],[Close Price]]-Table2[[#This Row],[20D EMA]])/Table2[[#This Row],[20D EMA]]</f>
        <v>-2.4575140496758824E-2</v>
      </c>
      <c r="T426" s="1">
        <f>(Table2[[#This Row],[Close Price]]-Table2[[#This Row],[50D EMA]])/Table2[[#This Row],[50D EMA]]</f>
        <v>-5.2094161028090599E-2</v>
      </c>
      <c r="U426" s="1">
        <f>(Table2[[#This Row],[Close Price]]-Table2[[#This Row],[200D EMA]])/Table2[[#This Row],[200D EMA]]</f>
        <v>4.503489139598982E-3</v>
      </c>
      <c r="V426">
        <v>0.84215064069606305</v>
      </c>
      <c r="W426">
        <v>1421.4</v>
      </c>
      <c r="X426">
        <v>1463.25</v>
      </c>
      <c r="Y426">
        <v>1387.6</v>
      </c>
      <c r="Z426">
        <v>1485.6</v>
      </c>
      <c r="AA426">
        <v>1387.6</v>
      </c>
      <c r="AB426">
        <v>1505.75</v>
      </c>
      <c r="AC426" s="1">
        <f>(Table2[[#This Row],[Close Price]]/Table2[[#This Row],[Day Low]])-1</f>
        <v>1.8397354720697701E-2</v>
      </c>
      <c r="AD426" s="1">
        <f>(Table2[[#This Row],[Day High]]/Table2[[#This Row],[Close Price]])-1</f>
        <v>1.084591205830554E-2</v>
      </c>
      <c r="AE426" s="1">
        <f>(Table2[[#This Row],[Close Price]]/Table2[[#This Row],[Current Week Low]])-1</f>
        <v>4.3204093398673926E-2</v>
      </c>
      <c r="AF426" s="1">
        <f>(Table2[[#This Row],[Current Week High]]/Table2[[#This Row],[Close Price]])-1</f>
        <v>2.6285793236848543E-2</v>
      </c>
      <c r="AG426" s="1">
        <f>(Table2[[#This Row],[Close Price]]/Table2[[#This Row],[Current Month Low]])-1</f>
        <v>4.3204093398673926E-2</v>
      </c>
      <c r="AH426" s="1">
        <f>(Table2[[#This Row],[Current Month High]]/Table2[[#This Row],[Close Price]])-1</f>
        <v>4.0205865082380665E-2</v>
      </c>
      <c r="AI426">
        <v>27.190770612413999</v>
      </c>
      <c r="AJ426">
        <v>41.141770670826801</v>
      </c>
      <c r="AK426" t="str">
        <f>IF(AND(Table2[[#This Row],[20D EMA]]&gt;Table2[[#This Row],[50D EMA]],Table2[[#This Row],[50D EMA]]&gt;Table2[[#This Row],[200D EMA]]),"Uptrend","Downtrend/NoTrend")</f>
        <v>Downtrend/NoTrend</v>
      </c>
      <c r="AL426">
        <v>-0.14000000000000001</v>
      </c>
      <c r="AM426" t="s">
        <v>3189</v>
      </c>
      <c r="AN426">
        <v>-3.51</v>
      </c>
      <c r="AO426" t="s">
        <v>3189</v>
      </c>
      <c r="AP426">
        <v>5.1701052501091999E-2</v>
      </c>
      <c r="AQ426">
        <f>(Table2[[#This Row],[Sharpe Ratio]]-AVERAGE(Table2[Sharpe Ratio]))/_xlfn.STDEV.P(Table2[Sharpe Ratio])</f>
        <v>-0.11278897893174217</v>
      </c>
      <c r="AR4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6">
        <f>_xlfn.RANK.AVG(Table2[[#This Row],[1Y Return vs Nifty Z-Score]],Table2[1Y Return vs Nifty Z-Score])</f>
        <v>461</v>
      </c>
      <c r="AT426">
        <f>_xlfn.RANK.AVG(Table2[[#This Row],[6M Return vs Nifty Z-Score]],Table2[6M Return vs Nifty Z-Score])</f>
        <v>416</v>
      </c>
      <c r="AU426">
        <f>_xlfn.RANK.AVG(Table2[[#This Row],[Sharpe Ratio Z-Score]],Table2[Sharpe Ratio Z-Score])</f>
        <v>367</v>
      </c>
      <c r="AV426">
        <f>(Table2[[#This Row],[Rank 1Y]]+Table2[[#This Row],[Rank 6M]]+Table2[[#This Row],[Rank Sharpe]])/3</f>
        <v>414.66666666666669</v>
      </c>
    </row>
    <row r="427" spans="1:48" x14ac:dyDescent="0.3">
      <c r="A427" t="s">
        <v>282</v>
      </c>
      <c r="B427" t="s">
        <v>283</v>
      </c>
      <c r="C427" t="s">
        <v>3133</v>
      </c>
      <c r="D427" t="s">
        <v>284</v>
      </c>
      <c r="E427">
        <v>97393.975265519999</v>
      </c>
      <c r="F427">
        <v>7008.9</v>
      </c>
      <c r="G427">
        <v>10.8328658121185</v>
      </c>
      <c r="H427">
        <f>(Table2[[#This Row],[1Y Return vs Nifty]]-AVERAGE(Table2[1Y Return vs Nifty]))/_xlfn.STDEV.P(Table2[1Y Return vs Nifty])</f>
        <v>-0.26376978583958266</v>
      </c>
      <c r="I427">
        <v>-0.23607116550693699</v>
      </c>
      <c r="J427">
        <f>(Table2[[#This Row],[1M Return vs Nifty]]-AVERAGE(Table2[1M Return vs Nifty]))/_xlfn.STDEV.P(Table2[1M Return vs Nifty])</f>
        <v>0.14652585054874509</v>
      </c>
      <c r="K427">
        <v>-2.58537983170786</v>
      </c>
      <c r="L427">
        <f>(Table2[[#This Row],[6M Return vs Nifty]]-AVERAGE(Table2[6M Return vs Nifty]))/_xlfn.STDEV.P(Table2[6M Return vs Nifty])</f>
        <v>-0.39322611851615696</v>
      </c>
      <c r="M427">
        <v>-0.669398296942467</v>
      </c>
      <c r="N427">
        <f>(Table2[[#This Row],[1W Return vs Nifty]]-AVERAGE(Table2[1W Return vs Nifty]))/_xlfn.STDEV.P(Table2[1W Return vs Nifty])</f>
        <v>-0.41200943671064522</v>
      </c>
      <c r="O427">
        <v>6985.27</v>
      </c>
      <c r="P427">
        <v>6847.7965543517003</v>
      </c>
      <c r="Q427">
        <v>6294.2296972725699</v>
      </c>
      <c r="R427">
        <v>24.391618526618998</v>
      </c>
      <c r="S427" s="1">
        <f>(Table2[[#This Row],[Close Price]]-Table2[[#This Row],[20D EMA]])/Table2[[#This Row],[20D EMA]]</f>
        <v>3.3828327323065818E-3</v>
      </c>
      <c r="T427" s="1">
        <f>(Table2[[#This Row],[Close Price]]-Table2[[#This Row],[50D EMA]])/Table2[[#This Row],[50D EMA]]</f>
        <v>2.3526318921656617E-2</v>
      </c>
      <c r="U427" s="1">
        <f>(Table2[[#This Row],[Close Price]]-Table2[[#This Row],[200D EMA]])/Table2[[#This Row],[200D EMA]]</f>
        <v>0.11354372768396304</v>
      </c>
      <c r="V427">
        <v>1.0863989043892499</v>
      </c>
      <c r="W427">
        <v>6936.4</v>
      </c>
      <c r="X427">
        <v>7070</v>
      </c>
      <c r="Y427">
        <v>6743.15</v>
      </c>
      <c r="Z427">
        <v>7070</v>
      </c>
      <c r="AA427">
        <v>6727.35</v>
      </c>
      <c r="AB427">
        <v>7243.95</v>
      </c>
      <c r="AC427" s="1">
        <f>(Table2[[#This Row],[Close Price]]/Table2[[#This Row],[Day Low]])-1</f>
        <v>1.0452107721584669E-2</v>
      </c>
      <c r="AD427" s="1">
        <f>(Table2[[#This Row],[Day High]]/Table2[[#This Row],[Close Price]])-1</f>
        <v>8.7174877655553651E-3</v>
      </c>
      <c r="AE427" s="1">
        <f>(Table2[[#This Row],[Close Price]]/Table2[[#This Row],[Current Week Low]])-1</f>
        <v>3.9410364592215696E-2</v>
      </c>
      <c r="AF427" s="1">
        <f>(Table2[[#This Row],[Current Week High]]/Table2[[#This Row],[Close Price]])-1</f>
        <v>8.7174877655553651E-3</v>
      </c>
      <c r="AG427" s="1">
        <f>(Table2[[#This Row],[Close Price]]/Table2[[#This Row],[Current Month Low]])-1</f>
        <v>4.185154629980592E-2</v>
      </c>
      <c r="AH427" s="1">
        <f>(Table2[[#This Row],[Current Month High]]/Table2[[#This Row],[Close Price]])-1</f>
        <v>3.3535932885331521E-2</v>
      </c>
      <c r="AI427">
        <v>4.3951261966927699</v>
      </c>
      <c r="AJ427">
        <v>48.305120609394798</v>
      </c>
      <c r="AK427" t="str">
        <f>IF(AND(Table2[[#This Row],[20D EMA]]&gt;Table2[[#This Row],[50D EMA]],Table2[[#This Row],[50D EMA]]&gt;Table2[[#This Row],[200D EMA]]),"Uptrend","Downtrend/NoTrend")</f>
        <v>Uptrend</v>
      </c>
      <c r="AL427">
        <v>-0.05</v>
      </c>
      <c r="AM427" t="s">
        <v>3189</v>
      </c>
      <c r="AN427">
        <v>-1.04</v>
      </c>
      <c r="AO427" t="s">
        <v>3189</v>
      </c>
      <c r="AP427">
        <v>3.6901510238601998E-2</v>
      </c>
      <c r="AQ427">
        <f>(Table2[[#This Row],[Sharpe Ratio]]-AVERAGE(Table2[Sharpe Ratio]))/_xlfn.STDEV.P(Table2[Sharpe Ratio])</f>
        <v>-0.28534510412806907</v>
      </c>
      <c r="AR4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-1.2078245946457087</v>
      </c>
      <c r="AS427">
        <f>_xlfn.RANK.AVG(Table2[[#This Row],[1Y Return vs Nifty Z-Score]],Table2[1Y Return vs Nifty Z-Score])</f>
        <v>384</v>
      </c>
      <c r="AT427">
        <f>_xlfn.RANK.AVG(Table2[[#This Row],[6M Return vs Nifty Z-Score]],Table2[6M Return vs Nifty Z-Score])</f>
        <v>450</v>
      </c>
      <c r="AU427">
        <f>_xlfn.RANK.AVG(Table2[[#This Row],[Sharpe Ratio Z-Score]],Table2[Sharpe Ratio Z-Score])</f>
        <v>413</v>
      </c>
      <c r="AV427">
        <f>(Table2[[#This Row],[Rank 1Y]]+Table2[[#This Row],[Rank 6M]]+Table2[[#This Row],[Rank Sharpe]])/3</f>
        <v>415.66666666666669</v>
      </c>
    </row>
    <row r="428" spans="1:48" x14ac:dyDescent="0.3">
      <c r="A428" t="s">
        <v>213</v>
      </c>
      <c r="B428" t="s">
        <v>214</v>
      </c>
      <c r="C428" t="s">
        <v>3129</v>
      </c>
      <c r="D428" t="s">
        <v>34</v>
      </c>
      <c r="E428">
        <v>121652.80449178</v>
      </c>
      <c r="F428">
        <v>104.1</v>
      </c>
      <c r="G428">
        <v>13.890812888400699</v>
      </c>
      <c r="H428">
        <f>(Table2[[#This Row],[1Y Return vs Nifty]]-AVERAGE(Table2[1Y Return vs Nifty]))/_xlfn.STDEV.P(Table2[1Y Return vs Nifty])</f>
        <v>-0.2123887302843159</v>
      </c>
      <c r="I428">
        <v>-5.8088157118855799</v>
      </c>
      <c r="J428">
        <f>(Table2[[#This Row],[1M Return vs Nifty]]-AVERAGE(Table2[1M Return vs Nifty]))/_xlfn.STDEV.P(Table2[1M Return vs Nifty])</f>
        <v>-0.46278475426991678</v>
      </c>
      <c r="K428">
        <v>-31.7648628835545</v>
      </c>
      <c r="L428">
        <f>(Table2[[#This Row],[6M Return vs Nifty]]-AVERAGE(Table2[6M Return vs Nifty]))/_xlfn.STDEV.P(Table2[6M Return vs Nifty])</f>
        <v>-1.3459791618177872</v>
      </c>
      <c r="M428">
        <v>1.7450951253898399</v>
      </c>
      <c r="N428">
        <f>(Table2[[#This Row],[1W Return vs Nifty]]-AVERAGE(Table2[1W Return vs Nifty]))/_xlfn.STDEV.P(Table2[1W Return vs Nifty])</f>
        <v>0.25618602503039573</v>
      </c>
      <c r="O428">
        <v>107.13</v>
      </c>
      <c r="P428">
        <v>111.444952881815</v>
      </c>
      <c r="Q428">
        <v>110.545173339786</v>
      </c>
      <c r="R428">
        <v>41.495100984084203</v>
      </c>
      <c r="S428" s="1">
        <f>(Table2[[#This Row],[Close Price]]-Table2[[#This Row],[20D EMA]])/Table2[[#This Row],[20D EMA]]</f>
        <v>-2.8283394007280884E-2</v>
      </c>
      <c r="T428" s="1">
        <f>(Table2[[#This Row],[Close Price]]-Table2[[#This Row],[50D EMA]])/Table2[[#This Row],[50D EMA]]</f>
        <v>-6.5906554688072508E-2</v>
      </c>
      <c r="U428" s="1">
        <f>(Table2[[#This Row],[Close Price]]-Table2[[#This Row],[200D EMA]])/Table2[[#This Row],[200D EMA]]</f>
        <v>-5.8303525563936545E-2</v>
      </c>
      <c r="V428">
        <v>1.8920742505128401</v>
      </c>
      <c r="W428">
        <v>102.56</v>
      </c>
      <c r="X428">
        <v>105.42</v>
      </c>
      <c r="Y428">
        <v>100.8</v>
      </c>
      <c r="Z428">
        <v>107.4</v>
      </c>
      <c r="AA428">
        <v>100.8</v>
      </c>
      <c r="AB428">
        <v>107.4</v>
      </c>
      <c r="AC428" s="1">
        <f>(Table2[[#This Row],[Close Price]]/Table2[[#This Row],[Day Low]])-1</f>
        <v>1.5015600624024961E-2</v>
      </c>
      <c r="AD428" s="1">
        <f>(Table2[[#This Row],[Day High]]/Table2[[#This Row],[Close Price]])-1</f>
        <v>1.2680115273775217E-2</v>
      </c>
      <c r="AE428" s="1">
        <f>(Table2[[#This Row],[Close Price]]/Table2[[#This Row],[Current Week Low]])-1</f>
        <v>3.2738095238095122E-2</v>
      </c>
      <c r="AF428" s="1">
        <f>(Table2[[#This Row],[Current Week High]]/Table2[[#This Row],[Close Price]])-1</f>
        <v>3.1700288184438152E-2</v>
      </c>
      <c r="AG428" s="1">
        <f>(Table2[[#This Row],[Close Price]]/Table2[[#This Row],[Current Month Low]])-1</f>
        <v>3.2738095238095122E-2</v>
      </c>
      <c r="AH428" s="1">
        <f>(Table2[[#This Row],[Current Month High]]/Table2[[#This Row],[Close Price]])-1</f>
        <v>3.1700288184438152E-2</v>
      </c>
      <c r="AI428">
        <v>37.271853986551299</v>
      </c>
      <c r="AJ428">
        <v>54.565701559019999</v>
      </c>
      <c r="AK428" t="str">
        <f>IF(AND(Table2[[#This Row],[20D EMA]]&gt;Table2[[#This Row],[50D EMA]],Table2[[#This Row],[50D EMA]]&gt;Table2[[#This Row],[200D EMA]]),"Uptrend","Downtrend/NoTrend")</f>
        <v>Downtrend/NoTrend</v>
      </c>
      <c r="AL428">
        <v>-0.1</v>
      </c>
      <c r="AM428" t="s">
        <v>3189</v>
      </c>
      <c r="AN428">
        <v>-3.98</v>
      </c>
      <c r="AO428" t="s">
        <v>3189</v>
      </c>
      <c r="AP428">
        <v>0.119020070144482</v>
      </c>
      <c r="AQ428">
        <f>(Table2[[#This Row],[Sharpe Ratio]]-AVERAGE(Table2[Sharpe Ratio]))/_xlfn.STDEV.P(Table2[Sharpe Ratio])</f>
        <v>0.67212102913036642</v>
      </c>
      <c r="AR4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8">
        <f>_xlfn.RANK.AVG(Table2[[#This Row],[1Y Return vs Nifty Z-Score]],Table2[1Y Return vs Nifty Z-Score])</f>
        <v>366</v>
      </c>
      <c r="AT428">
        <f>_xlfn.RANK.AVG(Table2[[#This Row],[6M Return vs Nifty Z-Score]],Table2[6M Return vs Nifty Z-Score])</f>
        <v>706</v>
      </c>
      <c r="AU428">
        <f>_xlfn.RANK.AVG(Table2[[#This Row],[Sharpe Ratio Z-Score]],Table2[Sharpe Ratio Z-Score])</f>
        <v>177</v>
      </c>
      <c r="AV428">
        <f>(Table2[[#This Row],[Rank 1Y]]+Table2[[#This Row],[Rank 6M]]+Table2[[#This Row],[Rank Sharpe]])/3</f>
        <v>416.33333333333331</v>
      </c>
    </row>
    <row r="429" spans="1:48" x14ac:dyDescent="0.3">
      <c r="A429" t="s">
        <v>1264</v>
      </c>
      <c r="B429" t="s">
        <v>1265</v>
      </c>
      <c r="C429" t="s">
        <v>3129</v>
      </c>
      <c r="D429" t="s">
        <v>562</v>
      </c>
      <c r="E429">
        <v>9192.1143862899899</v>
      </c>
      <c r="F429">
        <v>273.35000000000002</v>
      </c>
      <c r="G429">
        <v>-12.2297405800033</v>
      </c>
      <c r="H429">
        <f>(Table2[[#This Row],[1Y Return vs Nifty]]-AVERAGE(Table2[1Y Return vs Nifty]))/_xlfn.STDEV.P(Table2[1Y Return vs Nifty])</f>
        <v>-0.65127847409442996</v>
      </c>
      <c r="I429">
        <v>-2.7866429991750601</v>
      </c>
      <c r="J429">
        <f>(Table2[[#This Row],[1M Return vs Nifty]]-AVERAGE(Table2[1M Return vs Nifty]))/_xlfn.STDEV.P(Table2[1M Return vs Nifty])</f>
        <v>-0.13234759388639733</v>
      </c>
      <c r="K429">
        <v>8.9057406019704892</v>
      </c>
      <c r="L429">
        <f>(Table2[[#This Row],[6M Return vs Nifty]]-AVERAGE(Table2[6M Return vs Nifty]))/_xlfn.STDEV.P(Table2[6M Return vs Nifty])</f>
        <v>-1.8024133454268385E-2</v>
      </c>
      <c r="M429">
        <v>-2.92633976691162</v>
      </c>
      <c r="N429">
        <f>(Table2[[#This Row],[1W Return vs Nifty]]-AVERAGE(Table2[1W Return vs Nifty]))/_xlfn.STDEV.P(Table2[1W Return vs Nifty])</f>
        <v>-1.0366034131116233</v>
      </c>
      <c r="O429">
        <v>277.02999999999997</v>
      </c>
      <c r="P429">
        <v>268.30786894902798</v>
      </c>
      <c r="Q429">
        <v>240.637639664717</v>
      </c>
      <c r="R429">
        <v>45.617168968345197</v>
      </c>
      <c r="S429" s="1">
        <f>(Table2[[#This Row],[Close Price]]-Table2[[#This Row],[20D EMA]])/Table2[[#This Row],[20D EMA]]</f>
        <v>-1.3283759881601092E-2</v>
      </c>
      <c r="T429" s="1">
        <f>(Table2[[#This Row],[Close Price]]-Table2[[#This Row],[50D EMA]])/Table2[[#This Row],[50D EMA]]</f>
        <v>1.8792333861553382E-2</v>
      </c>
      <c r="U429" s="1">
        <f>(Table2[[#This Row],[Close Price]]-Table2[[#This Row],[200D EMA]])/Table2[[#This Row],[200D EMA]]</f>
        <v>0.13594033078474965</v>
      </c>
      <c r="V429">
        <v>0.77268810078333305</v>
      </c>
      <c r="W429">
        <v>267.8</v>
      </c>
      <c r="X429">
        <v>275.75</v>
      </c>
      <c r="Y429">
        <v>260.2</v>
      </c>
      <c r="Z429">
        <v>282.05</v>
      </c>
      <c r="AA429">
        <v>260.2</v>
      </c>
      <c r="AB429">
        <v>297.60000000000002</v>
      </c>
      <c r="AC429" s="1">
        <f>(Table2[[#This Row],[Close Price]]/Table2[[#This Row],[Day Low]])-1</f>
        <v>2.0724421209858068E-2</v>
      </c>
      <c r="AD429" s="1">
        <f>(Table2[[#This Row],[Day High]]/Table2[[#This Row],[Close Price]])-1</f>
        <v>8.7799524419240882E-3</v>
      </c>
      <c r="AE429" s="1">
        <f>(Table2[[#This Row],[Close Price]]/Table2[[#This Row],[Current Week Low]])-1</f>
        <v>5.0538047655649621E-2</v>
      </c>
      <c r="AF429" s="1">
        <f>(Table2[[#This Row],[Current Week High]]/Table2[[#This Row],[Close Price]])-1</f>
        <v>3.1827327601975375E-2</v>
      </c>
      <c r="AG429" s="1">
        <f>(Table2[[#This Row],[Close Price]]/Table2[[#This Row],[Current Month Low]])-1</f>
        <v>5.0538047655649621E-2</v>
      </c>
      <c r="AH429" s="1">
        <f>(Table2[[#This Row],[Current Month High]]/Table2[[#This Row],[Close Price]])-1</f>
        <v>8.8714102798609806E-2</v>
      </c>
      <c r="AI429">
        <v>8.8714102798609797</v>
      </c>
      <c r="AJ429">
        <v>35.5902777777777</v>
      </c>
      <c r="AK429" t="str">
        <f>IF(AND(Table2[[#This Row],[20D EMA]]&gt;Table2[[#This Row],[50D EMA]],Table2[[#This Row],[50D EMA]]&gt;Table2[[#This Row],[200D EMA]]),"Uptrend","Downtrend/NoTrend")</f>
        <v>Uptrend</v>
      </c>
      <c r="AL429">
        <v>0.16</v>
      </c>
      <c r="AM429" t="s">
        <v>3188</v>
      </c>
      <c r="AN429">
        <v>-0.6</v>
      </c>
      <c r="AO429" t="s">
        <v>3189</v>
      </c>
      <c r="AP429">
        <v>3.968338371308E-2</v>
      </c>
      <c r="AQ429">
        <f>(Table2[[#This Row],[Sharpe Ratio]]-AVERAGE(Table2[Sharpe Ratio]))/_xlfn.STDEV.P(Table2[Sharpe Ratio])</f>
        <v>-0.25290968828693056</v>
      </c>
      <c r="AR4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-2.0911633028336496</v>
      </c>
      <c r="AS429">
        <f>_xlfn.RANK.AVG(Table2[[#This Row],[1Y Return vs Nifty Z-Score]],Table2[1Y Return vs Nifty Z-Score])</f>
        <v>530</v>
      </c>
      <c r="AT429">
        <f>_xlfn.RANK.AVG(Table2[[#This Row],[6M Return vs Nifty Z-Score]],Table2[6M Return vs Nifty Z-Score])</f>
        <v>313</v>
      </c>
      <c r="AU429">
        <f>_xlfn.RANK.AVG(Table2[[#This Row],[Sharpe Ratio Z-Score]],Table2[Sharpe Ratio Z-Score])</f>
        <v>406</v>
      </c>
      <c r="AV429">
        <f>(Table2[[#This Row],[Rank 1Y]]+Table2[[#This Row],[Rank 6M]]+Table2[[#This Row],[Rank Sharpe]])/3</f>
        <v>416.33333333333331</v>
      </c>
    </row>
    <row r="430" spans="1:48" x14ac:dyDescent="0.3">
      <c r="A430" t="s">
        <v>1853</v>
      </c>
      <c r="B430" t="s">
        <v>1854</v>
      </c>
      <c r="C430" t="s">
        <v>3136</v>
      </c>
      <c r="D430" t="s">
        <v>117</v>
      </c>
      <c r="E430">
        <v>4129.5484314719997</v>
      </c>
      <c r="F430">
        <v>218.73</v>
      </c>
      <c r="G430">
        <v>-13.901553158900301</v>
      </c>
      <c r="H430">
        <f>(Table2[[#This Row],[1Y Return vs Nifty]]-AVERAGE(Table2[1Y Return vs Nifty]))/_xlfn.STDEV.P(Table2[1Y Return vs Nifty])</f>
        <v>-0.679369050174228</v>
      </c>
      <c r="I430">
        <v>4.9220916759029398</v>
      </c>
      <c r="J430">
        <f>(Table2[[#This Row],[1M Return vs Nifty]]-AVERAGE(Table2[1M Return vs Nifty]))/_xlfn.STDEV.P(Table2[1M Return vs Nifty])</f>
        <v>0.71050707999429297</v>
      </c>
      <c r="K430">
        <v>-3.5552110904799599</v>
      </c>
      <c r="L430">
        <f>(Table2[[#This Row],[6M Return vs Nifty]]-AVERAGE(Table2[6M Return vs Nifty]))/_xlfn.STDEV.P(Table2[6M Return vs Nifty])</f>
        <v>-0.42489253569162139</v>
      </c>
      <c r="M430">
        <v>-6.3137063226801997</v>
      </c>
      <c r="N430">
        <f>(Table2[[#This Row],[1W Return vs Nifty]]-AVERAGE(Table2[1W Return vs Nifty]))/_xlfn.STDEV.P(Table2[1W Return vs Nifty])</f>
        <v>-1.9740352316798291</v>
      </c>
      <c r="O430">
        <v>224.65</v>
      </c>
      <c r="P430">
        <v>224.93621442880001</v>
      </c>
      <c r="Q430">
        <v>215.853103586652</v>
      </c>
      <c r="R430">
        <v>48.893659460975499</v>
      </c>
      <c r="S430" s="1">
        <f>(Table2[[#This Row],[Close Price]]-Table2[[#This Row],[20D EMA]])/Table2[[#This Row],[20D EMA]]</f>
        <v>-2.6352103271756137E-2</v>
      </c>
      <c r="T430" s="1">
        <f>(Table2[[#This Row],[Close Price]]-Table2[[#This Row],[50D EMA]])/Table2[[#This Row],[50D EMA]]</f>
        <v>-2.7590997050252673E-2</v>
      </c>
      <c r="U430" s="1">
        <f>(Table2[[#This Row],[Close Price]]-Table2[[#This Row],[200D EMA]])/Table2[[#This Row],[200D EMA]]</f>
        <v>1.3328028949063002E-2</v>
      </c>
      <c r="V430">
        <v>1.2801866842279099</v>
      </c>
      <c r="W430">
        <v>216.61</v>
      </c>
      <c r="X430">
        <v>225.76</v>
      </c>
      <c r="Y430">
        <v>209.01</v>
      </c>
      <c r="Z430">
        <v>228.79</v>
      </c>
      <c r="AA430">
        <v>209.01</v>
      </c>
      <c r="AB430">
        <v>246.13</v>
      </c>
      <c r="AC430" s="1">
        <f>(Table2[[#This Row],[Close Price]]/Table2[[#This Row],[Day Low]])-1</f>
        <v>9.7871751073357327E-3</v>
      </c>
      <c r="AD430" s="1">
        <f>(Table2[[#This Row],[Day High]]/Table2[[#This Row],[Close Price]])-1</f>
        <v>3.2140081378869034E-2</v>
      </c>
      <c r="AE430" s="1">
        <f>(Table2[[#This Row],[Close Price]]/Table2[[#This Row],[Current Week Low]])-1</f>
        <v>4.6504951916176207E-2</v>
      </c>
      <c r="AF430" s="1">
        <f>(Table2[[#This Row],[Current Week High]]/Table2[[#This Row],[Close Price]])-1</f>
        <v>4.5992776482421283E-2</v>
      </c>
      <c r="AG430" s="1">
        <f>(Table2[[#This Row],[Close Price]]/Table2[[#This Row],[Current Month Low]])-1</f>
        <v>4.6504951916176207E-2</v>
      </c>
      <c r="AH430" s="1">
        <f>(Table2[[#This Row],[Current Month High]]/Table2[[#This Row],[Close Price]])-1</f>
        <v>0.12526859598591877</v>
      </c>
      <c r="AI430">
        <v>25.702921409957401</v>
      </c>
      <c r="AJ430">
        <v>37.522791574976402</v>
      </c>
      <c r="AK430" t="str">
        <f>IF(AND(Table2[[#This Row],[20D EMA]]&gt;Table2[[#This Row],[50D EMA]],Table2[[#This Row],[50D EMA]]&gt;Table2[[#This Row],[200D EMA]]),"Uptrend","Downtrend/NoTrend")</f>
        <v>Downtrend/NoTrend</v>
      </c>
      <c r="AL430">
        <v>-0.15</v>
      </c>
      <c r="AM430" t="s">
        <v>3189</v>
      </c>
      <c r="AN430">
        <v>2.2599999999999998</v>
      </c>
      <c r="AO430" t="s">
        <v>3188</v>
      </c>
      <c r="AP430">
        <v>9.4745246766290994E-2</v>
      </c>
      <c r="AQ430">
        <f>(Table2[[#This Row],[Sharpe Ratio]]-AVERAGE(Table2[Sharpe Ratio]))/_xlfn.STDEV.P(Table2[Sharpe Ratio])</f>
        <v>0.38908731175773903</v>
      </c>
      <c r="AR4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0">
        <f>_xlfn.RANK.AVG(Table2[[#This Row],[1Y Return vs Nifty Z-Score]],Table2[1Y Return vs Nifty Z-Score])</f>
        <v>540</v>
      </c>
      <c r="AT430">
        <f>_xlfn.RANK.AVG(Table2[[#This Row],[6M Return vs Nifty Z-Score]],Table2[6M Return vs Nifty Z-Score])</f>
        <v>467</v>
      </c>
      <c r="AU430">
        <f>_xlfn.RANK.AVG(Table2[[#This Row],[Sharpe Ratio Z-Score]],Table2[Sharpe Ratio Z-Score])</f>
        <v>244</v>
      </c>
      <c r="AV430">
        <f>(Table2[[#This Row],[Rank 1Y]]+Table2[[#This Row],[Rank 6M]]+Table2[[#This Row],[Rank Sharpe]])/3</f>
        <v>417</v>
      </c>
    </row>
    <row r="431" spans="1:48" x14ac:dyDescent="0.3">
      <c r="A431" t="s">
        <v>536</v>
      </c>
      <c r="B431" t="s">
        <v>537</v>
      </c>
      <c r="C431" t="s">
        <v>3141</v>
      </c>
      <c r="D431" t="s">
        <v>271</v>
      </c>
      <c r="E431">
        <v>39729.74772195</v>
      </c>
      <c r="F431">
        <v>4111.05</v>
      </c>
      <c r="G431">
        <v>-7.4905011037245401</v>
      </c>
      <c r="H431">
        <f>(Table2[[#This Row],[1Y Return vs Nifty]]-AVERAGE(Table2[1Y Return vs Nifty]))/_xlfn.STDEV.P(Table2[1Y Return vs Nifty])</f>
        <v>-0.57164755807594747</v>
      </c>
      <c r="I431">
        <v>-4.5442769564091998</v>
      </c>
      <c r="J431">
        <f>(Table2[[#This Row],[1M Return vs Nifty]]-AVERAGE(Table2[1M Return vs Nifty]))/_xlfn.STDEV.P(Table2[1M Return vs Nifty])</f>
        <v>-0.32452310105693288</v>
      </c>
      <c r="K431">
        <v>-10.061388424281599</v>
      </c>
      <c r="L431">
        <f>(Table2[[#This Row],[6M Return vs Nifty]]-AVERAGE(Table2[6M Return vs Nifty]))/_xlfn.STDEV.P(Table2[6M Return vs Nifty])</f>
        <v>-0.63732879592369929</v>
      </c>
      <c r="M431">
        <v>-1.78770493964532</v>
      </c>
      <c r="N431">
        <f>(Table2[[#This Row],[1W Return vs Nifty]]-AVERAGE(Table2[1W Return vs Nifty]))/_xlfn.STDEV.P(Table2[1W Return vs Nifty])</f>
        <v>-0.721493578012258</v>
      </c>
      <c r="O431">
        <v>4273.33</v>
      </c>
      <c r="P431">
        <v>4304.5722980074197</v>
      </c>
      <c r="Q431">
        <v>4030.6534653041099</v>
      </c>
      <c r="R431">
        <v>39.893370383775299</v>
      </c>
      <c r="S431" s="1">
        <f>(Table2[[#This Row],[Close Price]]-Table2[[#This Row],[20D EMA]])/Table2[[#This Row],[20D EMA]]</f>
        <v>-3.79750686232984E-2</v>
      </c>
      <c r="T431" s="1">
        <f>(Table2[[#This Row],[Close Price]]-Table2[[#This Row],[50D EMA]])/Table2[[#This Row],[50D EMA]]</f>
        <v>-4.4957381270376316E-2</v>
      </c>
      <c r="U431" s="1">
        <f>(Table2[[#This Row],[Close Price]]-Table2[[#This Row],[200D EMA]])/Table2[[#This Row],[200D EMA]]</f>
        <v>1.9946278038522579E-2</v>
      </c>
      <c r="V431">
        <v>1.0947925458281</v>
      </c>
      <c r="W431">
        <v>4090.65</v>
      </c>
      <c r="X431">
        <v>4206.3500000000004</v>
      </c>
      <c r="Y431">
        <v>4085</v>
      </c>
      <c r="Z431">
        <v>4270</v>
      </c>
      <c r="AA431">
        <v>4085</v>
      </c>
      <c r="AB431">
        <v>4397.95</v>
      </c>
      <c r="AC431" s="1">
        <f>(Table2[[#This Row],[Close Price]]/Table2[[#This Row],[Day Low]])-1</f>
        <v>4.9869825088921793E-3</v>
      </c>
      <c r="AD431" s="1">
        <f>(Table2[[#This Row],[Day High]]/Table2[[#This Row],[Close Price]])-1</f>
        <v>2.3181425669841049E-2</v>
      </c>
      <c r="AE431" s="1">
        <f>(Table2[[#This Row],[Close Price]]/Table2[[#This Row],[Current Week Low]])-1</f>
        <v>6.3769889840881167E-3</v>
      </c>
      <c r="AF431" s="1">
        <f>(Table2[[#This Row],[Current Week High]]/Table2[[#This Row],[Close Price]])-1</f>
        <v>3.8664088249960482E-2</v>
      </c>
      <c r="AG431" s="1">
        <f>(Table2[[#This Row],[Close Price]]/Table2[[#This Row],[Current Month Low]])-1</f>
        <v>6.3769889840881167E-3</v>
      </c>
      <c r="AH431" s="1">
        <f>(Table2[[#This Row],[Current Month High]]/Table2[[#This Row],[Close Price]])-1</f>
        <v>6.9787523868597878E-2</v>
      </c>
      <c r="AI431">
        <v>20.405979007795999</v>
      </c>
      <c r="AJ431">
        <v>23.08348677415</v>
      </c>
      <c r="AK431" t="str">
        <f>IF(AND(Table2[[#This Row],[20D EMA]]&gt;Table2[[#This Row],[50D EMA]],Table2[[#This Row],[50D EMA]]&gt;Table2[[#This Row],[200D EMA]]),"Uptrend","Downtrend/NoTrend")</f>
        <v>Downtrend/NoTrend</v>
      </c>
      <c r="AL431">
        <v>-0.11</v>
      </c>
      <c r="AM431" t="s">
        <v>3189</v>
      </c>
      <c r="AN431">
        <v>-4.28</v>
      </c>
      <c r="AO431" t="s">
        <v>3189</v>
      </c>
      <c r="AP431">
        <v>0.100272606232075</v>
      </c>
      <c r="AQ431">
        <f>(Table2[[#This Row],[Sharpe Ratio]]-AVERAGE(Table2[Sharpe Ratio]))/_xlfn.STDEV.P(Table2[Sharpe Ratio])</f>
        <v>0.45353388146012213</v>
      </c>
      <c r="AR4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1">
        <f>_xlfn.RANK.AVG(Table2[[#This Row],[1Y Return vs Nifty Z-Score]],Table2[1Y Return vs Nifty Z-Score])</f>
        <v>500</v>
      </c>
      <c r="AT431">
        <f>_xlfn.RANK.AVG(Table2[[#This Row],[6M Return vs Nifty Z-Score]],Table2[6M Return vs Nifty Z-Score])</f>
        <v>532</v>
      </c>
      <c r="AU431">
        <f>_xlfn.RANK.AVG(Table2[[#This Row],[Sharpe Ratio Z-Score]],Table2[Sharpe Ratio Z-Score])</f>
        <v>226</v>
      </c>
      <c r="AV431">
        <f>(Table2[[#This Row],[Rank 1Y]]+Table2[[#This Row],[Rank 6M]]+Table2[[#This Row],[Rank Sharpe]])/3</f>
        <v>419.33333333333331</v>
      </c>
    </row>
    <row r="432" spans="1:48" x14ac:dyDescent="0.3">
      <c r="A432" t="s">
        <v>1302</v>
      </c>
      <c r="B432" t="s">
        <v>1303</v>
      </c>
      <c r="C432" t="s">
        <v>3135</v>
      </c>
      <c r="D432" t="s">
        <v>190</v>
      </c>
      <c r="E432">
        <v>8736.326352</v>
      </c>
      <c r="F432">
        <v>584.85</v>
      </c>
      <c r="G432">
        <v>-6.3525011140035801</v>
      </c>
      <c r="H432">
        <f>(Table2[[#This Row],[1Y Return vs Nifty]]-AVERAGE(Table2[1Y Return vs Nifty]))/_xlfn.STDEV.P(Table2[1Y Return vs Nifty])</f>
        <v>-0.55252635053535293</v>
      </c>
      <c r="I432">
        <v>0.701664979109758</v>
      </c>
      <c r="J432">
        <f>(Table2[[#This Row],[1M Return vs Nifty]]-AVERAGE(Table2[1M Return vs Nifty]))/_xlfn.STDEV.P(Table2[1M Return vs Nifty])</f>
        <v>0.24905568529740868</v>
      </c>
      <c r="K432">
        <v>-1.44056362443056</v>
      </c>
      <c r="L432">
        <f>(Table2[[#This Row],[6M Return vs Nifty]]-AVERAGE(Table2[6M Return vs Nifty]))/_xlfn.STDEV.P(Table2[6M Return vs Nifty])</f>
        <v>-0.35584618537729867</v>
      </c>
      <c r="M432">
        <v>0.68838152430238397</v>
      </c>
      <c r="N432">
        <f>(Table2[[#This Row],[1W Return vs Nifty]]-AVERAGE(Table2[1W Return vs Nifty]))/_xlfn.STDEV.P(Table2[1W Return vs Nifty])</f>
        <v>-3.6252639774337549E-2</v>
      </c>
      <c r="O432">
        <v>574.70000000000005</v>
      </c>
      <c r="P432">
        <v>579.002597965625</v>
      </c>
      <c r="Q432">
        <v>552.67974267466502</v>
      </c>
      <c r="R432">
        <v>45.678779739173898</v>
      </c>
      <c r="S432" s="1">
        <f>(Table2[[#This Row],[Close Price]]-Table2[[#This Row],[20D EMA]])/Table2[[#This Row],[20D EMA]]</f>
        <v>1.7661388550548072E-2</v>
      </c>
      <c r="T432" s="1">
        <f>(Table2[[#This Row],[Close Price]]-Table2[[#This Row],[50D EMA]])/Table2[[#This Row],[50D EMA]]</f>
        <v>1.009909464123368E-2</v>
      </c>
      <c r="U432" s="1">
        <f>(Table2[[#This Row],[Close Price]]-Table2[[#This Row],[200D EMA]])/Table2[[#This Row],[200D EMA]]</f>
        <v>5.8207773582669604E-2</v>
      </c>
      <c r="V432">
        <v>0.60579731537085302</v>
      </c>
      <c r="W432">
        <v>571</v>
      </c>
      <c r="X432">
        <v>593.9</v>
      </c>
      <c r="Y432">
        <v>531.65</v>
      </c>
      <c r="Z432">
        <v>593.9</v>
      </c>
      <c r="AA432">
        <v>531.65</v>
      </c>
      <c r="AB432">
        <v>601.5</v>
      </c>
      <c r="AC432" s="1">
        <f>(Table2[[#This Row],[Close Price]]/Table2[[#This Row],[Day Low]])-1</f>
        <v>2.4255691768826582E-2</v>
      </c>
      <c r="AD432" s="1">
        <f>(Table2[[#This Row],[Day High]]/Table2[[#This Row],[Close Price]])-1</f>
        <v>1.5474053176028013E-2</v>
      </c>
      <c r="AE432" s="1">
        <f>(Table2[[#This Row],[Close Price]]/Table2[[#This Row],[Current Week Low]])-1</f>
        <v>0.1000658327847268</v>
      </c>
      <c r="AF432" s="1">
        <f>(Table2[[#This Row],[Current Week High]]/Table2[[#This Row],[Close Price]])-1</f>
        <v>1.5474053176028013E-2</v>
      </c>
      <c r="AG432" s="1">
        <f>(Table2[[#This Row],[Close Price]]/Table2[[#This Row],[Current Month Low]])-1</f>
        <v>0.1000658327847268</v>
      </c>
      <c r="AH432" s="1">
        <f>(Table2[[#This Row],[Current Month High]]/Table2[[#This Row],[Close Price]])-1</f>
        <v>2.8468838163631771E-2</v>
      </c>
      <c r="AI432">
        <v>21.022484397708698</v>
      </c>
      <c r="AJ432">
        <v>35.069284064665098</v>
      </c>
      <c r="AK432" t="str">
        <f>IF(AND(Table2[[#This Row],[20D EMA]]&gt;Table2[[#This Row],[50D EMA]],Table2[[#This Row],[50D EMA]]&gt;Table2[[#This Row],[200D EMA]]),"Uptrend","Downtrend/NoTrend")</f>
        <v>Downtrend/NoTrend</v>
      </c>
      <c r="AL432">
        <v>-0.11</v>
      </c>
      <c r="AM432" t="s">
        <v>3189</v>
      </c>
      <c r="AN432">
        <v>2.61</v>
      </c>
      <c r="AO432" t="s">
        <v>3188</v>
      </c>
      <c r="AP432">
        <v>6.5679199321030002E-2</v>
      </c>
      <c r="AQ432">
        <f>(Table2[[#This Row],[Sharpe Ratio]]-AVERAGE(Table2[Sharpe Ratio]))/_xlfn.STDEV.P(Table2[Sharpe Ratio])</f>
        <v>5.0190038249566429E-2</v>
      </c>
      <c r="AR4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2">
        <f>_xlfn.RANK.AVG(Table2[[#This Row],[1Y Return vs Nifty Z-Score]],Table2[1Y Return vs Nifty Z-Score])</f>
        <v>490</v>
      </c>
      <c r="AT432">
        <f>_xlfn.RANK.AVG(Table2[[#This Row],[6M Return vs Nifty Z-Score]],Table2[6M Return vs Nifty Z-Score])</f>
        <v>433</v>
      </c>
      <c r="AU432">
        <f>_xlfn.RANK.AVG(Table2[[#This Row],[Sharpe Ratio Z-Score]],Table2[Sharpe Ratio Z-Score])</f>
        <v>337</v>
      </c>
      <c r="AV432">
        <f>(Table2[[#This Row],[Rank 1Y]]+Table2[[#This Row],[Rank 6M]]+Table2[[#This Row],[Rank Sharpe]])/3</f>
        <v>420</v>
      </c>
    </row>
    <row r="433" spans="1:48" x14ac:dyDescent="0.3">
      <c r="A433" t="s">
        <v>1825</v>
      </c>
      <c r="B433" t="s">
        <v>1826</v>
      </c>
      <c r="C433" t="s">
        <v>3139</v>
      </c>
      <c r="D433" t="s">
        <v>125</v>
      </c>
      <c r="E433">
        <v>4295.7937197000001</v>
      </c>
      <c r="F433">
        <v>894.8</v>
      </c>
      <c r="G433">
        <v>18.297222418086399</v>
      </c>
      <c r="H433">
        <f>(Table2[[#This Row],[1Y Return vs Nifty]]-AVERAGE(Table2[1Y Return vs Nifty]))/_xlfn.STDEV.P(Table2[1Y Return vs Nifty])</f>
        <v>-0.13835017853825415</v>
      </c>
      <c r="I433">
        <v>-3.54563338859609</v>
      </c>
      <c r="J433">
        <f>(Table2[[#This Row],[1M Return vs Nifty]]-AVERAGE(Table2[1M Return vs Nifty]))/_xlfn.STDEV.P(Table2[1M Return vs Nifty])</f>
        <v>-0.21533379384243193</v>
      </c>
      <c r="K433">
        <v>14.449464741076101</v>
      </c>
      <c r="L433">
        <f>(Table2[[#This Row],[6M Return vs Nifty]]-AVERAGE(Table2[6M Return vs Nifty]))/_xlfn.STDEV.P(Table2[6M Return vs Nifty])</f>
        <v>0.162986614247217</v>
      </c>
      <c r="M433">
        <v>-5.8892857464334298</v>
      </c>
      <c r="N433">
        <f>(Table2[[#This Row],[1W Return vs Nifty]]-AVERAGE(Table2[1W Return vs Nifty]))/_xlfn.STDEV.P(Table2[1W Return vs Nifty])</f>
        <v>-1.856579578127596</v>
      </c>
      <c r="O433">
        <v>931.49</v>
      </c>
      <c r="P433">
        <v>912.53472168099995</v>
      </c>
      <c r="Q433">
        <v>813.48801537156999</v>
      </c>
      <c r="R433">
        <v>35.920479690071701</v>
      </c>
      <c r="S433" s="1">
        <f>(Table2[[#This Row],[Close Price]]-Table2[[#This Row],[20D EMA]])/Table2[[#This Row],[20D EMA]]</f>
        <v>-3.938850658622213E-2</v>
      </c>
      <c r="T433" s="1">
        <f>(Table2[[#This Row],[Close Price]]-Table2[[#This Row],[50D EMA]])/Table2[[#This Row],[50D EMA]]</f>
        <v>-1.9434571923280335E-2</v>
      </c>
      <c r="U433" s="1">
        <f>(Table2[[#This Row],[Close Price]]-Table2[[#This Row],[200D EMA]])/Table2[[#This Row],[200D EMA]]</f>
        <v>9.9954741916252796E-2</v>
      </c>
      <c r="V433">
        <v>0.77095196791869403</v>
      </c>
      <c r="W433">
        <v>878</v>
      </c>
      <c r="X433">
        <v>899.95</v>
      </c>
      <c r="Y433">
        <v>837.2</v>
      </c>
      <c r="Z433">
        <v>917.55</v>
      </c>
      <c r="AA433">
        <v>837.2</v>
      </c>
      <c r="AB433">
        <v>997.65</v>
      </c>
      <c r="AC433" s="1">
        <f>(Table2[[#This Row],[Close Price]]/Table2[[#This Row],[Day Low]])-1</f>
        <v>1.9134396355352967E-2</v>
      </c>
      <c r="AD433" s="1">
        <f>(Table2[[#This Row],[Day High]]/Table2[[#This Row],[Close Price]])-1</f>
        <v>5.7554760840412555E-3</v>
      </c>
      <c r="AE433" s="1">
        <f>(Table2[[#This Row],[Close Price]]/Table2[[#This Row],[Current Week Low]])-1</f>
        <v>6.8800764452938257E-2</v>
      </c>
      <c r="AF433" s="1">
        <f>(Table2[[#This Row],[Current Week High]]/Table2[[#This Row],[Close Price]])-1</f>
        <v>2.5424675905230121E-2</v>
      </c>
      <c r="AG433" s="1">
        <f>(Table2[[#This Row],[Close Price]]/Table2[[#This Row],[Current Month Low]])-1</f>
        <v>6.8800764452938257E-2</v>
      </c>
      <c r="AH433" s="1">
        <f>(Table2[[#This Row],[Current Month High]]/Table2[[#This Row],[Close Price]])-1</f>
        <v>0.11494188645507375</v>
      </c>
      <c r="AI433">
        <v>15.590075994635599</v>
      </c>
      <c r="AJ433">
        <v>50.361283817845703</v>
      </c>
      <c r="AK433" t="str">
        <f>IF(AND(Table2[[#This Row],[20D EMA]]&gt;Table2[[#This Row],[50D EMA]],Table2[[#This Row],[50D EMA]]&gt;Table2[[#This Row],[200D EMA]]),"Uptrend","Downtrend/NoTrend")</f>
        <v>Uptrend</v>
      </c>
      <c r="AL433">
        <v>0.01</v>
      </c>
      <c r="AM433" t="s">
        <v>3188</v>
      </c>
      <c r="AN433">
        <v>-10.08</v>
      </c>
      <c r="AO433" t="s">
        <v>3189</v>
      </c>
      <c r="AP433">
        <v>-4.2676632610023003E-2</v>
      </c>
      <c r="AQ433">
        <f>(Table2[[#This Row],[Sharpe Ratio]]-AVERAGE(Table2[Sharpe Ratio]))/_xlfn.STDEV.P(Table2[Sharpe Ratio])</f>
        <v>-1.2131910967086654</v>
      </c>
      <c r="AR4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-3.2604680329697304</v>
      </c>
      <c r="AS433">
        <f>_xlfn.RANK.AVG(Table2[[#This Row],[1Y Return vs Nifty Z-Score]],Table2[1Y Return vs Nifty Z-Score])</f>
        <v>345</v>
      </c>
      <c r="AT433">
        <f>_xlfn.RANK.AVG(Table2[[#This Row],[6M Return vs Nifty Z-Score]],Table2[6M Return vs Nifty Z-Score])</f>
        <v>266</v>
      </c>
      <c r="AU433">
        <f>_xlfn.RANK.AVG(Table2[[#This Row],[Sharpe Ratio Z-Score]],Table2[Sharpe Ratio Z-Score])</f>
        <v>649</v>
      </c>
      <c r="AV433">
        <f>(Table2[[#This Row],[Rank 1Y]]+Table2[[#This Row],[Rank 6M]]+Table2[[#This Row],[Rank Sharpe]])/3</f>
        <v>420</v>
      </c>
    </row>
    <row r="434" spans="1:48" x14ac:dyDescent="0.3">
      <c r="A434" t="s">
        <v>30</v>
      </c>
      <c r="B434" t="s">
        <v>31</v>
      </c>
      <c r="C434" t="s">
        <v>3128</v>
      </c>
      <c r="D434" t="s">
        <v>21</v>
      </c>
      <c r="E434">
        <v>794478.60700357496</v>
      </c>
      <c r="F434">
        <v>1952.75</v>
      </c>
      <c r="G434">
        <v>4.0333162915771901</v>
      </c>
      <c r="H434">
        <f>(Table2[[#This Row],[1Y Return vs Nifty]]-AVERAGE(Table2[1Y Return vs Nifty]))/_xlfn.STDEV.P(Table2[1Y Return vs Nifty])</f>
        <v>-0.37801899387050658</v>
      </c>
      <c r="I434">
        <v>2.6025126714396198</v>
      </c>
      <c r="J434">
        <f>(Table2[[#This Row],[1M Return vs Nifty]]-AVERAGE(Table2[1M Return vs Nifty]))/_xlfn.STDEV.P(Table2[1M Return vs Nifty])</f>
        <v>0.45688984088135837</v>
      </c>
      <c r="K434">
        <v>20.3009353507606</v>
      </c>
      <c r="L434">
        <f>(Table2[[#This Row],[6M Return vs Nifty]]-AVERAGE(Table2[6M Return vs Nifty]))/_xlfn.STDEV.P(Table2[6M Return vs Nifty])</f>
        <v>0.35404573689381008</v>
      </c>
      <c r="M434">
        <v>6.53319531565272</v>
      </c>
      <c r="N434">
        <f>(Table2[[#This Row],[1W Return vs Nifty]]-AVERAGE(Table2[1W Return vs Nifty]))/_xlfn.STDEV.P(Table2[1W Return vs Nifty])</f>
        <v>1.5812618309543514</v>
      </c>
      <c r="O434">
        <v>1914.05</v>
      </c>
      <c r="P434">
        <v>1866.23189348389</v>
      </c>
      <c r="Q434">
        <v>1677.66977296547</v>
      </c>
      <c r="R434">
        <v>56.534003186877101</v>
      </c>
      <c r="S434" s="1">
        <f>(Table2[[#This Row],[Close Price]]-Table2[[#This Row],[20D EMA]])/Table2[[#This Row],[20D EMA]]</f>
        <v>2.0218907552049345E-2</v>
      </c>
      <c r="T434" s="1">
        <f>(Table2[[#This Row],[Close Price]]-Table2[[#This Row],[50D EMA]])/Table2[[#This Row],[50D EMA]]</f>
        <v>4.6359783485747666E-2</v>
      </c>
      <c r="U434" s="1">
        <f>(Table2[[#This Row],[Close Price]]-Table2[[#This Row],[200D EMA]])/Table2[[#This Row],[200D EMA]]</f>
        <v>0.16396565728682994</v>
      </c>
      <c r="V434">
        <v>1.05554736411688</v>
      </c>
      <c r="W434">
        <v>1945.1</v>
      </c>
      <c r="X434">
        <v>1977</v>
      </c>
      <c r="Y434">
        <v>1906.35</v>
      </c>
      <c r="Z434">
        <v>1977</v>
      </c>
      <c r="AA434">
        <v>1875</v>
      </c>
      <c r="AB434">
        <v>1977</v>
      </c>
      <c r="AC434" s="1">
        <f>(Table2[[#This Row],[Close Price]]/Table2[[#This Row],[Day Low]])-1</f>
        <v>3.9329597450004083E-3</v>
      </c>
      <c r="AD434" s="1">
        <f>(Table2[[#This Row],[Day High]]/Table2[[#This Row],[Close Price]])-1</f>
        <v>1.2418384329791365E-2</v>
      </c>
      <c r="AE434" s="1">
        <f>(Table2[[#This Row],[Close Price]]/Table2[[#This Row],[Current Week Low]])-1</f>
        <v>2.4339706769481051E-2</v>
      </c>
      <c r="AF434" s="1">
        <f>(Table2[[#This Row],[Current Week High]]/Table2[[#This Row],[Close Price]])-1</f>
        <v>1.2418384329791365E-2</v>
      </c>
      <c r="AG434" s="1">
        <f>(Table2[[#This Row],[Close Price]]/Table2[[#This Row],[Current Month Low]])-1</f>
        <v>4.1466666666666763E-2</v>
      </c>
      <c r="AH434" s="1">
        <f>(Table2[[#This Row],[Current Month High]]/Table2[[#This Row],[Close Price]])-1</f>
        <v>1.2418384329791365E-2</v>
      </c>
      <c r="AI434">
        <v>1.2418384329791301</v>
      </c>
      <c r="AJ434">
        <v>44.471571782635998</v>
      </c>
      <c r="AK434" t="str">
        <f>IF(AND(Table2[[#This Row],[20D EMA]]&gt;Table2[[#This Row],[50D EMA]],Table2[[#This Row],[50D EMA]]&gt;Table2[[#This Row],[200D EMA]]),"Uptrend","Downtrend/NoTrend")</f>
        <v>Uptrend</v>
      </c>
      <c r="AL434">
        <v>0.01</v>
      </c>
      <c r="AM434" t="s">
        <v>3188</v>
      </c>
      <c r="AN434">
        <v>2.4700000000000002</v>
      </c>
      <c r="AO434" t="s">
        <v>3188</v>
      </c>
      <c r="AP434">
        <v>-2.8734911611047999E-2</v>
      </c>
      <c r="AQ434">
        <f>(Table2[[#This Row],[Sharpe Ratio]]-AVERAGE(Table2[Sharpe Ratio]))/_xlfn.STDEV.P(Table2[Sharpe Ratio])</f>
        <v>-1.0506367885089585</v>
      </c>
      <c r="AR4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0.96354162635005491</v>
      </c>
      <c r="AS434">
        <f>_xlfn.RANK.AVG(Table2[[#This Row],[1Y Return vs Nifty Z-Score]],Table2[1Y Return vs Nifty Z-Score])</f>
        <v>423</v>
      </c>
      <c r="AT434">
        <f>_xlfn.RANK.AVG(Table2[[#This Row],[6M Return vs Nifty Z-Score]],Table2[6M Return vs Nifty Z-Score])</f>
        <v>217</v>
      </c>
      <c r="AU434">
        <f>_xlfn.RANK.AVG(Table2[[#This Row],[Sharpe Ratio Z-Score]],Table2[Sharpe Ratio Z-Score])</f>
        <v>622</v>
      </c>
      <c r="AV434">
        <f>(Table2[[#This Row],[Rank 1Y]]+Table2[[#This Row],[Rank 6M]]+Table2[[#This Row],[Rank Sharpe]])/3</f>
        <v>420.66666666666669</v>
      </c>
    </row>
    <row r="435" spans="1:48" x14ac:dyDescent="0.3">
      <c r="A435" t="s">
        <v>1597</v>
      </c>
      <c r="B435" t="s">
        <v>1598</v>
      </c>
      <c r="C435" t="s">
        <v>3134</v>
      </c>
      <c r="D435" t="s">
        <v>865</v>
      </c>
      <c r="E435">
        <v>5959.8315350140001</v>
      </c>
      <c r="F435">
        <v>196.45</v>
      </c>
      <c r="G435">
        <v>18.901955558940099</v>
      </c>
      <c r="H435">
        <f>(Table2[[#This Row],[1Y Return vs Nifty]]-AVERAGE(Table2[1Y Return vs Nifty]))/_xlfn.STDEV.P(Table2[1Y Return vs Nifty])</f>
        <v>-0.12818916975320627</v>
      </c>
      <c r="I435">
        <v>-7.9800174208436001</v>
      </c>
      <c r="J435">
        <f>(Table2[[#This Row],[1M Return vs Nifty]]-AVERAGE(Table2[1M Return vs Nifty]))/_xlfn.STDEV.P(Table2[1M Return vs Nifty])</f>
        <v>-0.7001787735827546</v>
      </c>
      <c r="K435">
        <v>-10.5847721604038</v>
      </c>
      <c r="L435">
        <f>(Table2[[#This Row],[6M Return vs Nifty]]-AVERAGE(Table2[6M Return vs Nifty]))/_xlfn.STDEV.P(Table2[6M Return vs Nifty])</f>
        <v>-0.65441804478115784</v>
      </c>
      <c r="M435">
        <v>-2.0038908589680098</v>
      </c>
      <c r="N435">
        <f>(Table2[[#This Row],[1W Return vs Nifty]]-AVERAGE(Table2[1W Return vs Nifty]))/_xlfn.STDEV.P(Table2[1W Return vs Nifty])</f>
        <v>-0.78132163504800622</v>
      </c>
      <c r="O435">
        <v>207.91</v>
      </c>
      <c r="P435">
        <v>211.911553779477</v>
      </c>
      <c r="Q435">
        <v>200.24322440237199</v>
      </c>
      <c r="R435">
        <v>28.748897675335598</v>
      </c>
      <c r="S435" s="1">
        <f>(Table2[[#This Row],[Close Price]]-Table2[[#This Row],[20D EMA]])/Table2[[#This Row],[20D EMA]]</f>
        <v>-5.5120003847818809E-2</v>
      </c>
      <c r="T435" s="1">
        <f>(Table2[[#This Row],[Close Price]]-Table2[[#This Row],[50D EMA]])/Table2[[#This Row],[50D EMA]]</f>
        <v>-7.2962297259010614E-2</v>
      </c>
      <c r="U435" s="1">
        <f>(Table2[[#This Row],[Close Price]]-Table2[[#This Row],[200D EMA]])/Table2[[#This Row],[200D EMA]]</f>
        <v>-1.8943084909329257E-2</v>
      </c>
      <c r="V435">
        <v>0.70567849370773095</v>
      </c>
      <c r="W435">
        <v>196.01</v>
      </c>
      <c r="X435">
        <v>202</v>
      </c>
      <c r="Y435">
        <v>185.71</v>
      </c>
      <c r="Z435">
        <v>202.84</v>
      </c>
      <c r="AA435">
        <v>185.71</v>
      </c>
      <c r="AB435">
        <v>212.4</v>
      </c>
      <c r="AC435" s="1">
        <f>(Table2[[#This Row],[Close Price]]/Table2[[#This Row],[Day Low]])-1</f>
        <v>2.2447834294168079E-3</v>
      </c>
      <c r="AD435" s="1">
        <f>(Table2[[#This Row],[Day High]]/Table2[[#This Row],[Close Price]])-1</f>
        <v>2.8251463476711702E-2</v>
      </c>
      <c r="AE435" s="1">
        <f>(Table2[[#This Row],[Close Price]]/Table2[[#This Row],[Current Week Low]])-1</f>
        <v>5.7832103817780256E-2</v>
      </c>
      <c r="AF435" s="1">
        <f>(Table2[[#This Row],[Current Week High]]/Table2[[#This Row],[Close Price]])-1</f>
        <v>3.2527360651565251E-2</v>
      </c>
      <c r="AG435" s="1">
        <f>(Table2[[#This Row],[Close Price]]/Table2[[#This Row],[Current Month Low]])-1</f>
        <v>5.7832103817780256E-2</v>
      </c>
      <c r="AH435" s="1">
        <f>(Table2[[#This Row],[Current Month High]]/Table2[[#This Row],[Close Price]])-1</f>
        <v>8.1191142784423631E-2</v>
      </c>
      <c r="AI435">
        <v>29.600407228302299</v>
      </c>
      <c r="AJ435">
        <v>56.409235668789798</v>
      </c>
      <c r="AK435" t="str">
        <f>IF(AND(Table2[[#This Row],[20D EMA]]&gt;Table2[[#This Row],[50D EMA]],Table2[[#This Row],[50D EMA]]&gt;Table2[[#This Row],[200D EMA]]),"Uptrend","Downtrend/NoTrend")</f>
        <v>Downtrend/NoTrend</v>
      </c>
      <c r="AL435">
        <v>-7.0000000000000007E-2</v>
      </c>
      <c r="AM435" t="s">
        <v>3189</v>
      </c>
      <c r="AN435">
        <v>-7.3</v>
      </c>
      <c r="AO435" t="s">
        <v>3189</v>
      </c>
      <c r="AP435">
        <v>4.6643468229977003E-2</v>
      </c>
      <c r="AQ435">
        <f>(Table2[[#This Row],[Sharpe Ratio]]-AVERAGE(Table2[Sharpe Ratio]))/_xlfn.STDEV.P(Table2[Sharpe Ratio])</f>
        <v>-0.17175817738387453</v>
      </c>
      <c r="AR4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5">
        <f>_xlfn.RANK.AVG(Table2[[#This Row],[1Y Return vs Nifty Z-Score]],Table2[1Y Return vs Nifty Z-Score])</f>
        <v>341</v>
      </c>
      <c r="AT435">
        <f>_xlfn.RANK.AVG(Table2[[#This Row],[6M Return vs Nifty Z-Score]],Table2[6M Return vs Nifty Z-Score])</f>
        <v>539</v>
      </c>
      <c r="AU435">
        <f>_xlfn.RANK.AVG(Table2[[#This Row],[Sharpe Ratio Z-Score]],Table2[Sharpe Ratio Z-Score])</f>
        <v>383</v>
      </c>
      <c r="AV435">
        <f>(Table2[[#This Row],[Rank 1Y]]+Table2[[#This Row],[Rank 6M]]+Table2[[#This Row],[Rank Sharpe]])/3</f>
        <v>421</v>
      </c>
    </row>
    <row r="436" spans="1:48" x14ac:dyDescent="0.3">
      <c r="A436" t="s">
        <v>198</v>
      </c>
      <c r="B436" t="s">
        <v>199</v>
      </c>
      <c r="C436" t="s">
        <v>3129</v>
      </c>
      <c r="D436" t="s">
        <v>34</v>
      </c>
      <c r="E436">
        <v>129589.164843561</v>
      </c>
      <c r="F436">
        <v>246.32</v>
      </c>
      <c r="G436">
        <v>-11.7056215379277</v>
      </c>
      <c r="H436">
        <f>(Table2[[#This Row],[1Y Return vs Nifty]]-AVERAGE(Table2[1Y Return vs Nifty]))/_xlfn.STDEV.P(Table2[1Y Return vs Nifty])</f>
        <v>-0.64247198106277159</v>
      </c>
      <c r="I436">
        <v>5.5206273061361602</v>
      </c>
      <c r="J436">
        <f>(Table2[[#This Row],[1M Return vs Nifty]]-AVERAGE(Table2[1M Return vs Nifty]))/_xlfn.STDEV.P(Table2[1M Return vs Nifty])</f>
        <v>0.77594953906051967</v>
      </c>
      <c r="K436">
        <v>-17.555006080797099</v>
      </c>
      <c r="L436">
        <f>(Table2[[#This Row],[6M Return vs Nifty]]-AVERAGE(Table2[6M Return vs Nifty]))/_xlfn.STDEV.P(Table2[6M Return vs Nifty])</f>
        <v>-0.88200643517105193</v>
      </c>
      <c r="M436">
        <v>3.7081264993071001</v>
      </c>
      <c r="N436">
        <f>(Table2[[#This Row],[1W Return vs Nifty]]-AVERAGE(Table2[1W Return vs Nifty]))/_xlfn.STDEV.P(Table2[1W Return vs Nifty])</f>
        <v>0.79944228043147825</v>
      </c>
      <c r="O436">
        <v>244.78</v>
      </c>
      <c r="P436">
        <v>247.00761431610499</v>
      </c>
      <c r="Q436">
        <v>245.811792785677</v>
      </c>
      <c r="R436">
        <v>65.033056282924804</v>
      </c>
      <c r="S436" s="1">
        <f>(Table2[[#This Row],[Close Price]]-Table2[[#This Row],[20D EMA]])/Table2[[#This Row],[20D EMA]]</f>
        <v>6.2913636735027045E-3</v>
      </c>
      <c r="T436" s="1">
        <f>(Table2[[#This Row],[Close Price]]-Table2[[#This Row],[50D EMA]])/Table2[[#This Row],[50D EMA]]</f>
        <v>-2.7837778119059603E-3</v>
      </c>
      <c r="U436" s="1">
        <f>(Table2[[#This Row],[Close Price]]-Table2[[#This Row],[200D EMA]])/Table2[[#This Row],[200D EMA]]</f>
        <v>2.0674647402539343E-3</v>
      </c>
      <c r="V436">
        <v>1.06301735730212</v>
      </c>
      <c r="W436">
        <v>244.25</v>
      </c>
      <c r="X436">
        <v>250.5</v>
      </c>
      <c r="Y436">
        <v>239.04</v>
      </c>
      <c r="Z436">
        <v>253.28</v>
      </c>
      <c r="AA436">
        <v>239.04</v>
      </c>
      <c r="AB436">
        <v>255.7</v>
      </c>
      <c r="AC436" s="1">
        <f>(Table2[[#This Row],[Close Price]]/Table2[[#This Row],[Day Low]])-1</f>
        <v>8.4749232343910297E-3</v>
      </c>
      <c r="AD436" s="1">
        <f>(Table2[[#This Row],[Day High]]/Table2[[#This Row],[Close Price]])-1</f>
        <v>1.6969795388113162E-2</v>
      </c>
      <c r="AE436" s="1">
        <f>(Table2[[#This Row],[Close Price]]/Table2[[#This Row],[Current Week Low]])-1</f>
        <v>3.0455153949129787E-2</v>
      </c>
      <c r="AF436" s="1">
        <f>(Table2[[#This Row],[Current Week High]]/Table2[[#This Row],[Close Price]])-1</f>
        <v>2.8255927249106971E-2</v>
      </c>
      <c r="AG436" s="1">
        <f>(Table2[[#This Row],[Close Price]]/Table2[[#This Row],[Current Month Low]])-1</f>
        <v>3.0455153949129787E-2</v>
      </c>
      <c r="AH436" s="1">
        <f>(Table2[[#This Row],[Current Month High]]/Table2[[#This Row],[Close Price]])-1</f>
        <v>3.8080545631698604E-2</v>
      </c>
      <c r="AI436">
        <v>21.670997076972998</v>
      </c>
      <c r="AJ436">
        <v>31.125898323130102</v>
      </c>
      <c r="AK436" t="str">
        <f>IF(AND(Table2[[#This Row],[20D EMA]]&gt;Table2[[#This Row],[50D EMA]],Table2[[#This Row],[50D EMA]]&gt;Table2[[#This Row],[200D EMA]]),"Uptrend","Downtrend/NoTrend")</f>
        <v>Downtrend/NoTrend</v>
      </c>
      <c r="AL436">
        <v>0</v>
      </c>
      <c r="AM436" t="s">
        <v>3190</v>
      </c>
      <c r="AN436">
        <v>4.59</v>
      </c>
      <c r="AO436" t="s">
        <v>3188</v>
      </c>
      <c r="AP436">
        <v>0.13898730093307901</v>
      </c>
      <c r="AQ436">
        <f>(Table2[[#This Row],[Sharpe Ratio]]-AVERAGE(Table2[Sharpe Ratio]))/_xlfn.STDEV.P(Table2[Sharpe Ratio])</f>
        <v>0.90493011975432236</v>
      </c>
      <c r="AR4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6">
        <f>_xlfn.RANK.AVG(Table2[[#This Row],[1Y Return vs Nifty Z-Score]],Table2[1Y Return vs Nifty Z-Score])</f>
        <v>526</v>
      </c>
      <c r="AT436">
        <f>_xlfn.RANK.AVG(Table2[[#This Row],[6M Return vs Nifty Z-Score]],Table2[6M Return vs Nifty Z-Score])</f>
        <v>611</v>
      </c>
      <c r="AU436">
        <f>_xlfn.RANK.AVG(Table2[[#This Row],[Sharpe Ratio Z-Score]],Table2[Sharpe Ratio Z-Score])</f>
        <v>127</v>
      </c>
      <c r="AV436">
        <f>(Table2[[#This Row],[Rank 1Y]]+Table2[[#This Row],[Rank 6M]]+Table2[[#This Row],[Rank Sharpe]])/3</f>
        <v>421.33333333333331</v>
      </c>
    </row>
    <row r="437" spans="1:48" x14ac:dyDescent="0.3">
      <c r="A437" t="s">
        <v>1775</v>
      </c>
      <c r="B437" t="s">
        <v>1776</v>
      </c>
      <c r="C437" t="s">
        <v>3140</v>
      </c>
      <c r="D437" t="s">
        <v>72</v>
      </c>
      <c r="E437">
        <v>4543.9679999999998</v>
      </c>
      <c r="F437">
        <v>708.05</v>
      </c>
      <c r="G437">
        <v>43.181193277267603</v>
      </c>
      <c r="H437">
        <f>(Table2[[#This Row],[1Y Return vs Nifty]]-AVERAGE(Table2[1Y Return vs Nifty]))/_xlfn.STDEV.P(Table2[1Y Return vs Nifty])</f>
        <v>0.27976192649715614</v>
      </c>
      <c r="I437">
        <v>-15.810802039199</v>
      </c>
      <c r="J437">
        <f>(Table2[[#This Row],[1M Return vs Nifty]]-AVERAGE(Table2[1M Return vs Nifty]))/_xlfn.STDEV.P(Table2[1M Return vs Nifty])</f>
        <v>-1.5563780973280725</v>
      </c>
      <c r="K437">
        <v>-32.403319725720898</v>
      </c>
      <c r="L437">
        <f>(Table2[[#This Row],[6M Return vs Nifty]]-AVERAGE(Table2[6M Return vs Nifty]))/_xlfn.STDEV.P(Table2[6M Return vs Nifty])</f>
        <v>-1.3668257168547615</v>
      </c>
      <c r="M437">
        <v>-2.7522295371840499</v>
      </c>
      <c r="N437">
        <f>(Table2[[#This Row],[1W Return vs Nifty]]-AVERAGE(Table2[1W Return vs Nifty]))/_xlfn.STDEV.P(Table2[1W Return vs Nifty])</f>
        <v>-0.98841953144493711</v>
      </c>
      <c r="O437">
        <v>692.9</v>
      </c>
      <c r="P437">
        <v>752.77203114032704</v>
      </c>
      <c r="Q437">
        <v>769.40157297703104</v>
      </c>
      <c r="R437">
        <v>17.998850929521598</v>
      </c>
      <c r="S437" s="1">
        <f>(Table2[[#This Row],[Close Price]]-Table2[[#This Row],[20D EMA]])/Table2[[#This Row],[20D EMA]]</f>
        <v>2.1864626930292938E-2</v>
      </c>
      <c r="T437" s="1">
        <f>(Table2[[#This Row],[Close Price]]-Table2[[#This Row],[50D EMA]])/Table2[[#This Row],[50D EMA]]</f>
        <v>-5.940979378920401E-2</v>
      </c>
      <c r="U437" s="1">
        <f>(Table2[[#This Row],[Close Price]]-Table2[[#This Row],[200D EMA]])/Table2[[#This Row],[200D EMA]]</f>
        <v>-7.9739339158931791E-2</v>
      </c>
      <c r="V437">
        <v>1.0824466700531401</v>
      </c>
      <c r="W437">
        <v>636.35</v>
      </c>
      <c r="X437">
        <v>738.5</v>
      </c>
      <c r="Y437">
        <v>600.1</v>
      </c>
      <c r="Z437">
        <v>738.5</v>
      </c>
      <c r="AA437">
        <v>600.1</v>
      </c>
      <c r="AB437">
        <v>738.5</v>
      </c>
      <c r="AC437" s="1">
        <f>(Table2[[#This Row],[Close Price]]/Table2[[#This Row],[Day Low]])-1</f>
        <v>0.11267384301092154</v>
      </c>
      <c r="AD437" s="1">
        <f>(Table2[[#This Row],[Day High]]/Table2[[#This Row],[Close Price]])-1</f>
        <v>4.3005437469105345E-2</v>
      </c>
      <c r="AE437" s="1">
        <f>(Table2[[#This Row],[Close Price]]/Table2[[#This Row],[Current Week Low]])-1</f>
        <v>0.17988668555240772</v>
      </c>
      <c r="AF437" s="1">
        <f>(Table2[[#This Row],[Current Week High]]/Table2[[#This Row],[Close Price]])-1</f>
        <v>4.3005437469105345E-2</v>
      </c>
      <c r="AG437" s="1">
        <f>(Table2[[#This Row],[Close Price]]/Table2[[#This Row],[Current Month Low]])-1</f>
        <v>0.17988668555240772</v>
      </c>
      <c r="AH437" s="1">
        <f>(Table2[[#This Row],[Current Month High]]/Table2[[#This Row],[Close Price]])-1</f>
        <v>4.3005437469105345E-2</v>
      </c>
      <c r="AI437">
        <v>64.536402796412602</v>
      </c>
      <c r="AJ437">
        <v>72.484774665042593</v>
      </c>
      <c r="AK437" t="str">
        <f>IF(AND(Table2[[#This Row],[20D EMA]]&gt;Table2[[#This Row],[50D EMA]],Table2[[#This Row],[50D EMA]]&gt;Table2[[#This Row],[200D EMA]]),"Uptrend","Downtrend/NoTrend")</f>
        <v>Downtrend/NoTrend</v>
      </c>
      <c r="AL437">
        <v>-0.21</v>
      </c>
      <c r="AM437" t="s">
        <v>3189</v>
      </c>
      <c r="AN437">
        <v>-1.73</v>
      </c>
      <c r="AO437" t="s">
        <v>3189</v>
      </c>
      <c r="AP437">
        <v>6.2872678062297002E-2</v>
      </c>
      <c r="AQ437">
        <f>(Table2[[#This Row],[Sharpe Ratio]]-AVERAGE(Table2[Sharpe Ratio]))/_xlfn.STDEV.P(Table2[Sharpe Ratio])</f>
        <v>1.7467240131984339E-2</v>
      </c>
      <c r="AR4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7">
        <f>_xlfn.RANK.AVG(Table2[[#This Row],[1Y Return vs Nifty Z-Score]],Table2[1Y Return vs Nifty Z-Score])</f>
        <v>218</v>
      </c>
      <c r="AT437">
        <f>_xlfn.RANK.AVG(Table2[[#This Row],[6M Return vs Nifty Z-Score]],Table2[6M Return vs Nifty Z-Score])</f>
        <v>708</v>
      </c>
      <c r="AU437">
        <f>_xlfn.RANK.AVG(Table2[[#This Row],[Sharpe Ratio Z-Score]],Table2[Sharpe Ratio Z-Score])</f>
        <v>341</v>
      </c>
      <c r="AV437">
        <f>(Table2[[#This Row],[Rank 1Y]]+Table2[[#This Row],[Rank 6M]]+Table2[[#This Row],[Rank Sharpe]])/3</f>
        <v>422.33333333333331</v>
      </c>
    </row>
    <row r="438" spans="1:48" x14ac:dyDescent="0.3">
      <c r="A438" t="s">
        <v>1136</v>
      </c>
      <c r="B438" t="s">
        <v>1137</v>
      </c>
      <c r="C438" t="s">
        <v>3139</v>
      </c>
      <c r="D438" t="s">
        <v>527</v>
      </c>
      <c r="E438">
        <v>11208.256436275</v>
      </c>
      <c r="F438">
        <v>353.2</v>
      </c>
      <c r="G438">
        <v>-3.3403809810482898</v>
      </c>
      <c r="H438">
        <f>(Table2[[#This Row],[1Y Return vs Nifty]]-AVERAGE(Table2[1Y Return vs Nifty]))/_xlfn.STDEV.P(Table2[1Y Return vs Nifty])</f>
        <v>-0.50191530069381196</v>
      </c>
      <c r="I438">
        <v>5.9837994565343102</v>
      </c>
      <c r="J438">
        <f>(Table2[[#This Row],[1M Return vs Nifty]]-AVERAGE(Table2[1M Return vs Nifty]))/_xlfn.STDEV.P(Table2[1M Return vs Nifty])</f>
        <v>0.82659167791069366</v>
      </c>
      <c r="K438">
        <v>5.2261090321586599</v>
      </c>
      <c r="L438">
        <f>(Table2[[#This Row],[6M Return vs Nifty]]-AVERAGE(Table2[6M Return vs Nifty]))/_xlfn.STDEV.P(Table2[6M Return vs Nifty])</f>
        <v>-0.13816951677507092</v>
      </c>
      <c r="M438">
        <v>1.62367298707351</v>
      </c>
      <c r="N438">
        <f>(Table2[[#This Row],[1W Return vs Nifty]]-AVERAGE(Table2[1W Return vs Nifty]))/_xlfn.STDEV.P(Table2[1W Return vs Nifty])</f>
        <v>0.22258323240009209</v>
      </c>
      <c r="O438">
        <v>349.8</v>
      </c>
      <c r="P438">
        <v>337.33462277311298</v>
      </c>
      <c r="Q438">
        <v>309.35057528725702</v>
      </c>
      <c r="R438">
        <v>46.520004530738902</v>
      </c>
      <c r="S438" s="1">
        <f>(Table2[[#This Row],[Close Price]]-Table2[[#This Row],[20D EMA]])/Table2[[#This Row],[20D EMA]]</f>
        <v>9.719839908519089E-3</v>
      </c>
      <c r="T438" s="1">
        <f>(Table2[[#This Row],[Close Price]]-Table2[[#This Row],[50D EMA]])/Table2[[#This Row],[50D EMA]]</f>
        <v>4.7031570896764602E-2</v>
      </c>
      <c r="U438" s="1">
        <f>(Table2[[#This Row],[Close Price]]-Table2[[#This Row],[200D EMA]])/Table2[[#This Row],[200D EMA]]</f>
        <v>0.14174670492215907</v>
      </c>
      <c r="V438">
        <v>1.0139317806858601</v>
      </c>
      <c r="W438">
        <v>348.35</v>
      </c>
      <c r="X438">
        <v>356.25</v>
      </c>
      <c r="Y438">
        <v>343.2</v>
      </c>
      <c r="Z438">
        <v>356.25</v>
      </c>
      <c r="AA438">
        <v>343.2</v>
      </c>
      <c r="AB438">
        <v>371.75</v>
      </c>
      <c r="AC438" s="1">
        <f>(Table2[[#This Row],[Close Price]]/Table2[[#This Row],[Day Low]])-1</f>
        <v>1.392277881441073E-2</v>
      </c>
      <c r="AD438" s="1">
        <f>(Table2[[#This Row],[Day High]]/Table2[[#This Row],[Close Price]])-1</f>
        <v>8.635334088335167E-3</v>
      </c>
      <c r="AE438" s="1">
        <f>(Table2[[#This Row],[Close Price]]/Table2[[#This Row],[Current Week Low]])-1</f>
        <v>2.9137529137529095E-2</v>
      </c>
      <c r="AF438" s="1">
        <f>(Table2[[#This Row],[Current Week High]]/Table2[[#This Row],[Close Price]])-1</f>
        <v>8.635334088335167E-3</v>
      </c>
      <c r="AG438" s="1">
        <f>(Table2[[#This Row],[Close Price]]/Table2[[#This Row],[Current Month Low]])-1</f>
        <v>2.9137529137529095E-2</v>
      </c>
      <c r="AH438" s="1">
        <f>(Table2[[#This Row],[Current Month High]]/Table2[[#This Row],[Close Price]])-1</f>
        <v>5.2519818799547036E-2</v>
      </c>
      <c r="AI438">
        <v>13.533408833522</v>
      </c>
      <c r="AJ438">
        <v>45.589447650453401</v>
      </c>
      <c r="AK438" t="str">
        <f>IF(AND(Table2[[#This Row],[20D EMA]]&gt;Table2[[#This Row],[50D EMA]],Table2[[#This Row],[50D EMA]]&gt;Table2[[#This Row],[200D EMA]]),"Uptrend","Downtrend/NoTrend")</f>
        <v>Uptrend</v>
      </c>
      <c r="AL438">
        <v>0.13</v>
      </c>
      <c r="AM438" t="s">
        <v>3188</v>
      </c>
      <c r="AN438">
        <v>1.74</v>
      </c>
      <c r="AO438" t="s">
        <v>3188</v>
      </c>
      <c r="AP438">
        <v>2.9219968288462999E-2</v>
      </c>
      <c r="AQ438">
        <f>(Table2[[#This Row],[Sharpe Ratio]]-AVERAGE(Table2[Sharpe Ratio]))/_xlfn.STDEV.P(Table2[Sharpe Ratio])</f>
        <v>-0.37490849000443804</v>
      </c>
      <c r="AR4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3.4181602837464825E-2</v>
      </c>
      <c r="AS438">
        <f>_xlfn.RANK.AVG(Table2[[#This Row],[1Y Return vs Nifty Z-Score]],Table2[1Y Return vs Nifty Z-Score])</f>
        <v>477</v>
      </c>
      <c r="AT438">
        <f>_xlfn.RANK.AVG(Table2[[#This Row],[6M Return vs Nifty Z-Score]],Table2[6M Return vs Nifty Z-Score])</f>
        <v>360</v>
      </c>
      <c r="AU438">
        <f>_xlfn.RANK.AVG(Table2[[#This Row],[Sharpe Ratio Z-Score]],Table2[Sharpe Ratio Z-Score])</f>
        <v>434</v>
      </c>
      <c r="AV438">
        <f>(Table2[[#This Row],[Rank 1Y]]+Table2[[#This Row],[Rank 6M]]+Table2[[#This Row],[Rank Sharpe]])/3</f>
        <v>423.66666666666669</v>
      </c>
    </row>
    <row r="439" spans="1:48" x14ac:dyDescent="0.3">
      <c r="A439" t="s">
        <v>1536</v>
      </c>
      <c r="B439" t="s">
        <v>1537</v>
      </c>
      <c r="C439" t="s">
        <v>3140</v>
      </c>
      <c r="D439" t="s">
        <v>135</v>
      </c>
      <c r="E439">
        <v>6545.3779842000004</v>
      </c>
      <c r="F439">
        <v>911.75</v>
      </c>
      <c r="G439">
        <v>9.1459843218642298</v>
      </c>
      <c r="H439">
        <f>(Table2[[#This Row],[1Y Return vs Nifty]]-AVERAGE(Table2[1Y Return vs Nifty]))/_xlfn.STDEV.P(Table2[1Y Return vs Nifty])</f>
        <v>-0.29211355680872658</v>
      </c>
      <c r="I439">
        <v>-9.31193396031275</v>
      </c>
      <c r="J439">
        <f>(Table2[[#This Row],[1M Return vs Nifty]]-AVERAGE(Table2[1M Return vs Nifty]))/_xlfn.STDEV.P(Table2[1M Return vs Nifty])</f>
        <v>-0.84580735308749788</v>
      </c>
      <c r="K439">
        <v>-0.99524886259819001</v>
      </c>
      <c r="L439">
        <f>(Table2[[#This Row],[6M Return vs Nifty]]-AVERAGE(Table2[6M Return vs Nifty]))/_xlfn.STDEV.P(Table2[6M Return vs Nifty])</f>
        <v>-0.34130600336622358</v>
      </c>
      <c r="M439">
        <v>0.62462417961337902</v>
      </c>
      <c r="N439">
        <f>(Table2[[#This Row],[1W Return vs Nifty]]-AVERAGE(Table2[1W Return vs Nifty]))/_xlfn.STDEV.P(Table2[1W Return vs Nifty])</f>
        <v>-5.3897073169687261E-2</v>
      </c>
      <c r="O439">
        <v>939.61</v>
      </c>
      <c r="P439">
        <v>936.946227795082</v>
      </c>
      <c r="Q439">
        <v>876.587461821386</v>
      </c>
      <c r="R439">
        <v>34.829456057199202</v>
      </c>
      <c r="S439" s="1">
        <f>(Table2[[#This Row],[Close Price]]-Table2[[#This Row],[20D EMA]])/Table2[[#This Row],[20D EMA]]</f>
        <v>-2.9650599716903835E-2</v>
      </c>
      <c r="T439" s="1">
        <f>(Table2[[#This Row],[Close Price]]-Table2[[#This Row],[50D EMA]])/Table2[[#This Row],[50D EMA]]</f>
        <v>-2.689186107763766E-2</v>
      </c>
      <c r="U439" s="1">
        <f>(Table2[[#This Row],[Close Price]]-Table2[[#This Row],[200D EMA]])/Table2[[#This Row],[200D EMA]]</f>
        <v>4.0112983256174774E-2</v>
      </c>
      <c r="V439">
        <v>0.56377332746342501</v>
      </c>
      <c r="W439">
        <v>907.95</v>
      </c>
      <c r="X439">
        <v>926.45</v>
      </c>
      <c r="Y439">
        <v>892</v>
      </c>
      <c r="Z439">
        <v>929.5</v>
      </c>
      <c r="AA439">
        <v>892</v>
      </c>
      <c r="AB439">
        <v>954.35</v>
      </c>
      <c r="AC439" s="1">
        <f>(Table2[[#This Row],[Close Price]]/Table2[[#This Row],[Day Low]])-1</f>
        <v>4.1852524918772893E-3</v>
      </c>
      <c r="AD439" s="1">
        <f>(Table2[[#This Row],[Day High]]/Table2[[#This Row],[Close Price]])-1</f>
        <v>1.6122840690979023E-2</v>
      </c>
      <c r="AE439" s="1">
        <f>(Table2[[#This Row],[Close Price]]/Table2[[#This Row],[Current Week Low]])-1</f>
        <v>2.2141255605381271E-2</v>
      </c>
      <c r="AF439" s="1">
        <f>(Table2[[#This Row],[Current Week High]]/Table2[[#This Row],[Close Price]])-1</f>
        <v>1.9468055936386008E-2</v>
      </c>
      <c r="AG439" s="1">
        <f>(Table2[[#This Row],[Close Price]]/Table2[[#This Row],[Current Month Low]])-1</f>
        <v>2.2141255605381271E-2</v>
      </c>
      <c r="AH439" s="1">
        <f>(Table2[[#This Row],[Current Month High]]/Table2[[#This Row],[Close Price]])-1</f>
        <v>4.6723334247326553E-2</v>
      </c>
      <c r="AI439">
        <v>12.9585961063888</v>
      </c>
      <c r="AJ439">
        <v>47.999350702053398</v>
      </c>
      <c r="AK439" t="str">
        <f>IF(AND(Table2[[#This Row],[20D EMA]]&gt;Table2[[#This Row],[50D EMA]],Table2[[#This Row],[50D EMA]]&gt;Table2[[#This Row],[200D EMA]]),"Uptrend","Downtrend/NoTrend")</f>
        <v>Uptrend</v>
      </c>
      <c r="AL439">
        <v>0.02</v>
      </c>
      <c r="AM439" t="s">
        <v>3188</v>
      </c>
      <c r="AN439">
        <v>-6.19</v>
      </c>
      <c r="AO439" t="s">
        <v>3189</v>
      </c>
      <c r="AP439">
        <v>2.0010950623400001E-2</v>
      </c>
      <c r="AQ439">
        <f>(Table2[[#This Row],[Sharpe Ratio]]-AVERAGE(Table2[Sharpe Ratio]))/_xlfn.STDEV.P(Table2[Sharpe Ratio])</f>
        <v>-0.48228156796613686</v>
      </c>
      <c r="AR4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-2.0154055543982721</v>
      </c>
      <c r="AS439">
        <f>_xlfn.RANK.AVG(Table2[[#This Row],[1Y Return vs Nifty Z-Score]],Table2[1Y Return vs Nifty Z-Score])</f>
        <v>390</v>
      </c>
      <c r="AT439">
        <f>_xlfn.RANK.AVG(Table2[[#This Row],[6M Return vs Nifty Z-Score]],Table2[6M Return vs Nifty Z-Score])</f>
        <v>428</v>
      </c>
      <c r="AU439">
        <f>_xlfn.RANK.AVG(Table2[[#This Row],[Sharpe Ratio Z-Score]],Table2[Sharpe Ratio Z-Score])</f>
        <v>456</v>
      </c>
      <c r="AV439">
        <f>(Table2[[#This Row],[Rank 1Y]]+Table2[[#This Row],[Rank 6M]]+Table2[[#This Row],[Rank Sharpe]])/3</f>
        <v>424.66666666666669</v>
      </c>
    </row>
    <row r="440" spans="1:48" x14ac:dyDescent="0.3">
      <c r="A440" t="s">
        <v>966</v>
      </c>
      <c r="B440" t="s">
        <v>967</v>
      </c>
      <c r="C440" t="s">
        <v>3128</v>
      </c>
      <c r="D440" t="s">
        <v>21</v>
      </c>
      <c r="E440">
        <v>15290.42554294</v>
      </c>
      <c r="F440">
        <v>687.9</v>
      </c>
      <c r="G440">
        <v>2.9846162052140399</v>
      </c>
      <c r="H440">
        <f>(Table2[[#This Row],[1Y Return vs Nifty]]-AVERAGE(Table2[1Y Return vs Nifty]))/_xlfn.STDEV.P(Table2[1Y Return vs Nifty])</f>
        <v>-0.39563974271085234</v>
      </c>
      <c r="I440">
        <v>-12.0002584894211</v>
      </c>
      <c r="J440">
        <f>(Table2[[#This Row],[1M Return vs Nifty]]-AVERAGE(Table2[1M Return vs Nifty]))/_xlfn.STDEV.P(Table2[1M Return vs Nifty])</f>
        <v>-1.1397423488777314</v>
      </c>
      <c r="K440">
        <v>3.0997202067156402</v>
      </c>
      <c r="L440">
        <f>(Table2[[#This Row],[6M Return vs Nifty]]-AVERAGE(Table2[6M Return vs Nifty]))/_xlfn.STDEV.P(Table2[6M Return vs Nifty])</f>
        <v>-0.20759923974458747</v>
      </c>
      <c r="M440">
        <v>5.6859862757831197</v>
      </c>
      <c r="N440">
        <f>(Table2[[#This Row],[1W Return vs Nifty]]-AVERAGE(Table2[1W Return vs Nifty]))/_xlfn.STDEV.P(Table2[1W Return vs Nifty])</f>
        <v>1.3468022004783156</v>
      </c>
      <c r="O440">
        <v>706.48</v>
      </c>
      <c r="P440">
        <v>729.03913187570697</v>
      </c>
      <c r="Q440">
        <v>657.96940804773999</v>
      </c>
      <c r="R440">
        <v>26.371730287300501</v>
      </c>
      <c r="S440" s="1">
        <f>(Table2[[#This Row],[Close Price]]-Table2[[#This Row],[20D EMA]])/Table2[[#This Row],[20D EMA]]</f>
        <v>-2.6299399841467615E-2</v>
      </c>
      <c r="T440" s="1">
        <f>(Table2[[#This Row],[Close Price]]-Table2[[#This Row],[50D EMA]])/Table2[[#This Row],[50D EMA]]</f>
        <v>-5.6429250608074022E-2</v>
      </c>
      <c r="U440" s="1">
        <f>(Table2[[#This Row],[Close Price]]-Table2[[#This Row],[200D EMA]])/Table2[[#This Row],[200D EMA]]</f>
        <v>4.5489336717138569E-2</v>
      </c>
      <c r="V440">
        <v>0.80694698880758298</v>
      </c>
      <c r="W440">
        <v>677.35</v>
      </c>
      <c r="X440">
        <v>694.05</v>
      </c>
      <c r="Y440">
        <v>661.8</v>
      </c>
      <c r="Z440">
        <v>694.05</v>
      </c>
      <c r="AA440">
        <v>659.6</v>
      </c>
      <c r="AB440">
        <v>694.05</v>
      </c>
      <c r="AC440" s="1">
        <f>(Table2[[#This Row],[Close Price]]/Table2[[#This Row],[Day Low]])-1</f>
        <v>1.5575404148519878E-2</v>
      </c>
      <c r="AD440" s="1">
        <f>(Table2[[#This Row],[Day High]]/Table2[[#This Row],[Close Price]])-1</f>
        <v>8.9402529437418998E-3</v>
      </c>
      <c r="AE440" s="1">
        <f>(Table2[[#This Row],[Close Price]]/Table2[[#This Row],[Current Week Low]])-1</f>
        <v>3.9437896645512227E-2</v>
      </c>
      <c r="AF440" s="1">
        <f>(Table2[[#This Row],[Current Week High]]/Table2[[#This Row],[Close Price]])-1</f>
        <v>8.9402529437418998E-3</v>
      </c>
      <c r="AG440" s="1">
        <f>(Table2[[#This Row],[Close Price]]/Table2[[#This Row],[Current Month Low]])-1</f>
        <v>4.2904790782292146E-2</v>
      </c>
      <c r="AH440" s="1">
        <f>(Table2[[#This Row],[Current Month High]]/Table2[[#This Row],[Close Price]])-1</f>
        <v>8.9402529437418998E-3</v>
      </c>
      <c r="AI440">
        <v>22.038086931239999</v>
      </c>
      <c r="AJ440">
        <v>50.756081525312197</v>
      </c>
      <c r="AK440" t="str">
        <f>IF(AND(Table2[[#This Row],[20D EMA]]&gt;Table2[[#This Row],[50D EMA]],Table2[[#This Row],[50D EMA]]&gt;Table2[[#This Row],[200D EMA]]),"Uptrend","Downtrend/NoTrend")</f>
        <v>Downtrend/NoTrend</v>
      </c>
      <c r="AL440">
        <v>-0.14000000000000001</v>
      </c>
      <c r="AM440" t="s">
        <v>3189</v>
      </c>
      <c r="AN440">
        <v>-5</v>
      </c>
      <c r="AO440" t="s">
        <v>3189</v>
      </c>
      <c r="AP440">
        <v>1.8321073777123002E-2</v>
      </c>
      <c r="AQ440">
        <f>(Table2[[#This Row],[Sharpe Ratio]]-AVERAGE(Table2[Sharpe Ratio]))/_xlfn.STDEV.P(Table2[Sharpe Ratio])</f>
        <v>-0.50198478550358838</v>
      </c>
      <c r="AR4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0">
        <f>_xlfn.RANK.AVG(Table2[[#This Row],[1Y Return vs Nifty Z-Score]],Table2[1Y Return vs Nifty Z-Score])</f>
        <v>428</v>
      </c>
      <c r="AT440">
        <f>_xlfn.RANK.AVG(Table2[[#This Row],[6M Return vs Nifty Z-Score]],Table2[6M Return vs Nifty Z-Score])</f>
        <v>389</v>
      </c>
      <c r="AU440">
        <f>_xlfn.RANK.AVG(Table2[[#This Row],[Sharpe Ratio Z-Score]],Table2[Sharpe Ratio Z-Score])</f>
        <v>463</v>
      </c>
      <c r="AV440">
        <f>(Table2[[#This Row],[Rank 1Y]]+Table2[[#This Row],[Rank 6M]]+Table2[[#This Row],[Rank Sharpe]])/3</f>
        <v>426.66666666666669</v>
      </c>
    </row>
    <row r="441" spans="1:48" x14ac:dyDescent="0.3">
      <c r="A441" t="s">
        <v>240</v>
      </c>
      <c r="B441" t="s">
        <v>241</v>
      </c>
      <c r="C441" t="s">
        <v>3129</v>
      </c>
      <c r="D441" t="s">
        <v>43</v>
      </c>
      <c r="E441">
        <v>109161.276756575</v>
      </c>
      <c r="F441">
        <v>755.65</v>
      </c>
      <c r="G441">
        <v>10.9258597561968</v>
      </c>
      <c r="H441">
        <f>(Table2[[#This Row],[1Y Return vs Nifty]]-AVERAGE(Table2[1Y Return vs Nifty]))/_xlfn.STDEV.P(Table2[1Y Return vs Nifty])</f>
        <v>-0.26220725814116363</v>
      </c>
      <c r="I441">
        <v>-2.0330479926764999</v>
      </c>
      <c r="J441">
        <f>(Table2[[#This Row],[1M Return vs Nifty]]-AVERAGE(Table2[1M Return vs Nifty]))/_xlfn.STDEV.P(Table2[1M Return vs Nifty])</f>
        <v>-4.9951312238004281E-2</v>
      </c>
      <c r="K441">
        <v>10.524757117501601</v>
      </c>
      <c r="L441">
        <f>(Table2[[#This Row],[6M Return vs Nifty]]-AVERAGE(Table2[6M Return vs Nifty]))/_xlfn.STDEV.P(Table2[6M Return vs Nifty])</f>
        <v>3.4839137275616869E-2</v>
      </c>
      <c r="M441">
        <v>1.1791638700495799</v>
      </c>
      <c r="N441">
        <f>(Table2[[#This Row],[1W Return vs Nifty]]-AVERAGE(Table2[1W Return vs Nifty]))/_xlfn.STDEV.P(Table2[1W Return vs Nifty])</f>
        <v>9.9568204920332554E-2</v>
      </c>
      <c r="O441">
        <v>759.09</v>
      </c>
      <c r="P441">
        <v>737.418499699515</v>
      </c>
      <c r="Q441">
        <v>643.99061672312303</v>
      </c>
      <c r="R441">
        <v>39.954080764555201</v>
      </c>
      <c r="S441" s="1">
        <f>(Table2[[#This Row],[Close Price]]-Table2[[#This Row],[20D EMA]])/Table2[[#This Row],[20D EMA]]</f>
        <v>-4.5317419541820525E-3</v>
      </c>
      <c r="T441" s="1">
        <f>(Table2[[#This Row],[Close Price]]-Table2[[#This Row],[50D EMA]])/Table2[[#This Row],[50D EMA]]</f>
        <v>2.4723410529996191E-2</v>
      </c>
      <c r="U441" s="1">
        <f>(Table2[[#This Row],[Close Price]]-Table2[[#This Row],[200D EMA]])/Table2[[#This Row],[200D EMA]]</f>
        <v>0.17338666181976953</v>
      </c>
      <c r="V441">
        <v>0.71462089872294199</v>
      </c>
      <c r="W441">
        <v>740.25</v>
      </c>
      <c r="X441">
        <v>764.45</v>
      </c>
      <c r="Y441">
        <v>726.2</v>
      </c>
      <c r="Z441">
        <v>764.45</v>
      </c>
      <c r="AA441">
        <v>726.2</v>
      </c>
      <c r="AB441">
        <v>796.8</v>
      </c>
      <c r="AC441" s="1">
        <f>(Table2[[#This Row],[Close Price]]/Table2[[#This Row],[Day Low]])-1</f>
        <v>2.0803782505910196E-2</v>
      </c>
      <c r="AD441" s="1">
        <f>(Table2[[#This Row],[Day High]]/Table2[[#This Row],[Close Price]])-1</f>
        <v>1.1645603123139114E-2</v>
      </c>
      <c r="AE441" s="1">
        <f>(Table2[[#This Row],[Close Price]]/Table2[[#This Row],[Current Week Low]])-1</f>
        <v>4.0553566510602934E-2</v>
      </c>
      <c r="AF441" s="1">
        <f>(Table2[[#This Row],[Current Week High]]/Table2[[#This Row],[Close Price]])-1</f>
        <v>1.1645603123139114E-2</v>
      </c>
      <c r="AG441" s="1">
        <f>(Table2[[#This Row],[Close Price]]/Table2[[#This Row],[Current Month Low]])-1</f>
        <v>4.0553566510602934E-2</v>
      </c>
      <c r="AH441" s="1">
        <f>(Table2[[#This Row],[Current Month High]]/Table2[[#This Row],[Close Price]])-1</f>
        <v>5.4456428240587496E-2</v>
      </c>
      <c r="AI441">
        <v>5.4456428240587398</v>
      </c>
      <c r="AJ441">
        <v>63.048872586039401</v>
      </c>
      <c r="AK441" t="str">
        <f>IF(AND(Table2[[#This Row],[20D EMA]]&gt;Table2[[#This Row],[50D EMA]],Table2[[#This Row],[50D EMA]]&gt;Table2[[#This Row],[200D EMA]]),"Uptrend","Downtrend/NoTrend")</f>
        <v>Uptrend</v>
      </c>
      <c r="AL441">
        <v>0.2</v>
      </c>
      <c r="AM441" t="s">
        <v>3188</v>
      </c>
      <c r="AN441">
        <v>-1.61</v>
      </c>
      <c r="AO441" t="s">
        <v>3189</v>
      </c>
      <c r="AP441">
        <v>-1.5319951940076E-2</v>
      </c>
      <c r="AQ441">
        <f>(Table2[[#This Row],[Sharpe Ratio]]-AVERAGE(Table2[Sharpe Ratio]))/_xlfn.STDEV.P(Table2[Sharpe Ratio])</f>
        <v>-0.89422428470098902</v>
      </c>
      <c r="AR4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-1.0719755128842072</v>
      </c>
      <c r="AS441">
        <f>_xlfn.RANK.AVG(Table2[[#This Row],[1Y Return vs Nifty Z-Score]],Table2[1Y Return vs Nifty Z-Score])</f>
        <v>383</v>
      </c>
      <c r="AT441">
        <f>_xlfn.RANK.AVG(Table2[[#This Row],[6M Return vs Nifty Z-Score]],Table2[6M Return vs Nifty Z-Score])</f>
        <v>299</v>
      </c>
      <c r="AU441">
        <f>_xlfn.RANK.AVG(Table2[[#This Row],[Sharpe Ratio Z-Score]],Table2[Sharpe Ratio Z-Score])</f>
        <v>601</v>
      </c>
      <c r="AV441">
        <f>(Table2[[#This Row],[Rank 1Y]]+Table2[[#This Row],[Rank 6M]]+Table2[[#This Row],[Rank Sharpe]])/3</f>
        <v>427.66666666666669</v>
      </c>
    </row>
    <row r="442" spans="1:48" x14ac:dyDescent="0.3">
      <c r="A442" t="s">
        <v>522</v>
      </c>
      <c r="B442" t="s">
        <v>523</v>
      </c>
      <c r="C442" t="s">
        <v>3133</v>
      </c>
      <c r="D442" t="s">
        <v>524</v>
      </c>
      <c r="E442">
        <v>41466.879475050002</v>
      </c>
      <c r="F442">
        <v>347.05</v>
      </c>
      <c r="G442">
        <v>5.2186664814230097</v>
      </c>
      <c r="H442">
        <f>(Table2[[#This Row],[1Y Return vs Nifty]]-AVERAGE(Table2[1Y Return vs Nifty]))/_xlfn.STDEV.P(Table2[1Y Return vs Nifty])</f>
        <v>-0.35810218614374867</v>
      </c>
      <c r="I442">
        <v>-7.9598444621804596</v>
      </c>
      <c r="J442">
        <f>(Table2[[#This Row],[1M Return vs Nifty]]-AVERAGE(Table2[1M Return vs Nifty]))/_xlfn.STDEV.P(Table2[1M Return vs Nifty])</f>
        <v>-0.69797311036928333</v>
      </c>
      <c r="K442">
        <v>17.590219911374099</v>
      </c>
      <c r="L442">
        <f>(Table2[[#This Row],[6M Return vs Nifty]]-AVERAGE(Table2[6M Return vs Nifty]))/_xlfn.STDEV.P(Table2[6M Return vs Nifty])</f>
        <v>0.26553689046183876</v>
      </c>
      <c r="M442">
        <v>-2.7184056675439501</v>
      </c>
      <c r="N442">
        <f>(Table2[[#This Row],[1W Return vs Nifty]]-AVERAGE(Table2[1W Return vs Nifty]))/_xlfn.STDEV.P(Table2[1W Return vs Nifty])</f>
        <v>-0.979058993957863</v>
      </c>
      <c r="O442">
        <v>360.24</v>
      </c>
      <c r="P442">
        <v>358.366587899737</v>
      </c>
      <c r="Q442">
        <v>321.25807849025398</v>
      </c>
      <c r="R442">
        <v>29.727291174004101</v>
      </c>
      <c r="S442" s="1">
        <f>(Table2[[#This Row],[Close Price]]-Table2[[#This Row],[20D EMA]])/Table2[[#This Row],[20D EMA]]</f>
        <v>-3.661447923606484E-2</v>
      </c>
      <c r="T442" s="1">
        <f>(Table2[[#This Row],[Close Price]]-Table2[[#This Row],[50D EMA]])/Table2[[#This Row],[50D EMA]]</f>
        <v>-3.1578244964352305E-2</v>
      </c>
      <c r="U442" s="1">
        <f>(Table2[[#This Row],[Close Price]]-Table2[[#This Row],[200D EMA]])/Table2[[#This Row],[200D EMA]]</f>
        <v>8.0284118086476328E-2</v>
      </c>
      <c r="V442">
        <v>0.785032864752643</v>
      </c>
      <c r="W442">
        <v>343.45</v>
      </c>
      <c r="X442">
        <v>352.7</v>
      </c>
      <c r="Y442">
        <v>334.6</v>
      </c>
      <c r="Z442">
        <v>352.7</v>
      </c>
      <c r="AA442">
        <v>334.6</v>
      </c>
      <c r="AB442">
        <v>371.8</v>
      </c>
      <c r="AC442" s="1">
        <f>(Table2[[#This Row],[Close Price]]/Table2[[#This Row],[Day Low]])-1</f>
        <v>1.0481875090988524E-2</v>
      </c>
      <c r="AD442" s="1">
        <f>(Table2[[#This Row],[Day High]]/Table2[[#This Row],[Close Price]])-1</f>
        <v>1.6280074917158771E-2</v>
      </c>
      <c r="AE442" s="1">
        <f>(Table2[[#This Row],[Close Price]]/Table2[[#This Row],[Current Week Low]])-1</f>
        <v>3.7208607292289253E-2</v>
      </c>
      <c r="AF442" s="1">
        <f>(Table2[[#This Row],[Current Week High]]/Table2[[#This Row],[Close Price]])-1</f>
        <v>1.6280074917158771E-2</v>
      </c>
      <c r="AG442" s="1">
        <f>(Table2[[#This Row],[Close Price]]/Table2[[#This Row],[Current Month Low]])-1</f>
        <v>3.7208607292289253E-2</v>
      </c>
      <c r="AH442" s="1">
        <f>(Table2[[#This Row],[Current Month High]]/Table2[[#This Row],[Close Price]])-1</f>
        <v>7.1315372424722634E-2</v>
      </c>
      <c r="AI442">
        <v>14.0469672957787</v>
      </c>
      <c r="AJ442">
        <v>59.5632183908046</v>
      </c>
      <c r="AK442" t="str">
        <f>IF(AND(Table2[[#This Row],[20D EMA]]&gt;Table2[[#This Row],[50D EMA]],Table2[[#This Row],[50D EMA]]&gt;Table2[[#This Row],[200D EMA]]),"Uptrend","Downtrend/NoTrend")</f>
        <v>Uptrend</v>
      </c>
      <c r="AL442">
        <v>-0.1</v>
      </c>
      <c r="AM442" t="s">
        <v>3189</v>
      </c>
      <c r="AN442">
        <v>-5.01</v>
      </c>
      <c r="AO442" t="s">
        <v>3189</v>
      </c>
      <c r="AP442">
        <v>-3.2139608838161998E-2</v>
      </c>
      <c r="AQ442">
        <f>(Table2[[#This Row],[Sharpe Ratio]]-AVERAGE(Table2[Sharpe Ratio]))/_xlfn.STDEV.P(Table2[Sharpe Ratio])</f>
        <v>-1.0903340541782158</v>
      </c>
      <c r="AR4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-2.8599314541872722</v>
      </c>
      <c r="AS442">
        <f>_xlfn.RANK.AVG(Table2[[#This Row],[1Y Return vs Nifty Z-Score]],Table2[1Y Return vs Nifty Z-Score])</f>
        <v>415</v>
      </c>
      <c r="AT442">
        <f>_xlfn.RANK.AVG(Table2[[#This Row],[6M Return vs Nifty Z-Score]],Table2[6M Return vs Nifty Z-Score])</f>
        <v>239</v>
      </c>
      <c r="AU442">
        <f>_xlfn.RANK.AVG(Table2[[#This Row],[Sharpe Ratio Z-Score]],Table2[Sharpe Ratio Z-Score])</f>
        <v>631</v>
      </c>
      <c r="AV442">
        <f>(Table2[[#This Row],[Rank 1Y]]+Table2[[#This Row],[Rank 6M]]+Table2[[#This Row],[Rank Sharpe]])/3</f>
        <v>428.33333333333331</v>
      </c>
    </row>
    <row r="443" spans="1:48" x14ac:dyDescent="0.3">
      <c r="A443" t="s">
        <v>665</v>
      </c>
      <c r="B443" t="s">
        <v>666</v>
      </c>
      <c r="C443" t="s">
        <v>3129</v>
      </c>
      <c r="D443" t="s">
        <v>562</v>
      </c>
      <c r="E443">
        <v>28153.665591720001</v>
      </c>
      <c r="F443">
        <v>868.25</v>
      </c>
      <c r="G443">
        <v>12.4822128318129</v>
      </c>
      <c r="H443">
        <f>(Table2[[#This Row],[1Y Return vs Nifty]]-AVERAGE(Table2[1Y Return vs Nifty]))/_xlfn.STDEV.P(Table2[1Y Return vs Nifty])</f>
        <v>-0.23605668658220003</v>
      </c>
      <c r="I443">
        <v>4.0721444338636701</v>
      </c>
      <c r="J443">
        <f>(Table2[[#This Row],[1M Return vs Nifty]]-AVERAGE(Table2[1M Return vs Nifty]))/_xlfn.STDEV.P(Table2[1M Return vs Nifty])</f>
        <v>0.61757587458897112</v>
      </c>
      <c r="K443">
        <v>8.8196414418013092</v>
      </c>
      <c r="L443">
        <f>(Table2[[#This Row],[6M Return vs Nifty]]-AVERAGE(Table2[6M Return vs Nifty]))/_xlfn.STDEV.P(Table2[6M Return vs Nifty])</f>
        <v>-2.0835397681641644E-2</v>
      </c>
      <c r="M443">
        <v>3.3433792336433998</v>
      </c>
      <c r="N443">
        <f>(Table2[[#This Row],[1W Return vs Nifty]]-AVERAGE(Table2[1W Return vs Nifty]))/_xlfn.STDEV.P(Table2[1W Return vs Nifty])</f>
        <v>0.69850083021062326</v>
      </c>
      <c r="O443">
        <v>867.51</v>
      </c>
      <c r="P443">
        <v>837.59974202285196</v>
      </c>
      <c r="Q443">
        <v>765.11917704967198</v>
      </c>
      <c r="R443">
        <v>45.2851715912348</v>
      </c>
      <c r="S443" s="1">
        <f>(Table2[[#This Row],[Close Price]]-Table2[[#This Row],[20D EMA]])/Table2[[#This Row],[20D EMA]]</f>
        <v>8.5301610356077633E-4</v>
      </c>
      <c r="T443" s="1">
        <f>(Table2[[#This Row],[Close Price]]-Table2[[#This Row],[50D EMA]])/Table2[[#This Row],[50D EMA]]</f>
        <v>3.6592964920363867E-2</v>
      </c>
      <c r="U443" s="1">
        <f>(Table2[[#This Row],[Close Price]]-Table2[[#This Row],[200D EMA]])/Table2[[#This Row],[200D EMA]]</f>
        <v>0.13479053465631893</v>
      </c>
      <c r="V443">
        <v>0.86790623313834403</v>
      </c>
      <c r="W443">
        <v>860.95</v>
      </c>
      <c r="X443">
        <v>884.7</v>
      </c>
      <c r="Y443">
        <v>854.2</v>
      </c>
      <c r="Z443">
        <v>884.7</v>
      </c>
      <c r="AA443">
        <v>854.2</v>
      </c>
      <c r="AB443">
        <v>898.7</v>
      </c>
      <c r="AC443" s="1">
        <f>(Table2[[#This Row],[Close Price]]/Table2[[#This Row],[Day Low]])-1</f>
        <v>8.479005749462809E-3</v>
      </c>
      <c r="AD443" s="1">
        <f>(Table2[[#This Row],[Day High]]/Table2[[#This Row],[Close Price]])-1</f>
        <v>1.8946156061042441E-2</v>
      </c>
      <c r="AE443" s="1">
        <f>(Table2[[#This Row],[Close Price]]/Table2[[#This Row],[Current Week Low]])-1</f>
        <v>1.6448138609225005E-2</v>
      </c>
      <c r="AF443" s="1">
        <f>(Table2[[#This Row],[Current Week High]]/Table2[[#This Row],[Close Price]])-1</f>
        <v>1.8946156061042441E-2</v>
      </c>
      <c r="AG443" s="1">
        <f>(Table2[[#This Row],[Close Price]]/Table2[[#This Row],[Current Month Low]])-1</f>
        <v>1.6448138609225005E-2</v>
      </c>
      <c r="AH443" s="1">
        <f>(Table2[[#This Row],[Current Month High]]/Table2[[#This Row],[Close Price]])-1</f>
        <v>3.5070544198099629E-2</v>
      </c>
      <c r="AI443">
        <v>6.2424416930607602</v>
      </c>
      <c r="AJ443">
        <v>40.721231766612597</v>
      </c>
      <c r="AK443" t="str">
        <f>IF(AND(Table2[[#This Row],[20D EMA]]&gt;Table2[[#This Row],[50D EMA]],Table2[[#This Row],[50D EMA]]&gt;Table2[[#This Row],[200D EMA]]),"Uptrend","Downtrend/NoTrend")</f>
        <v>Uptrend</v>
      </c>
      <c r="AL443">
        <v>0.12</v>
      </c>
      <c r="AM443" t="s">
        <v>3188</v>
      </c>
      <c r="AN443">
        <v>-2.9</v>
      </c>
      <c r="AO443" t="s">
        <v>3189</v>
      </c>
      <c r="AP443">
        <v>-1.4334930502331001E-2</v>
      </c>
      <c r="AQ443">
        <f>(Table2[[#This Row],[Sharpe Ratio]]-AVERAGE(Table2[Sharpe Ratio]))/_xlfn.STDEV.P(Table2[Sharpe Ratio])</f>
        <v>-0.88273936986254897</v>
      </c>
      <c r="AR4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0.17644525067320371</v>
      </c>
      <c r="AS443">
        <f>_xlfn.RANK.AVG(Table2[[#This Row],[1Y Return vs Nifty Z-Score]],Table2[1Y Return vs Nifty Z-Score])</f>
        <v>371</v>
      </c>
      <c r="AT443">
        <f>_xlfn.RANK.AVG(Table2[[#This Row],[6M Return vs Nifty Z-Score]],Table2[6M Return vs Nifty Z-Score])</f>
        <v>315</v>
      </c>
      <c r="AU443">
        <f>_xlfn.RANK.AVG(Table2[[#This Row],[Sharpe Ratio Z-Score]],Table2[Sharpe Ratio Z-Score])</f>
        <v>599</v>
      </c>
      <c r="AV443">
        <f>(Table2[[#This Row],[Rank 1Y]]+Table2[[#This Row],[Rank 6M]]+Table2[[#This Row],[Rank Sharpe]])/3</f>
        <v>428.33333333333331</v>
      </c>
    </row>
    <row r="444" spans="1:48" x14ac:dyDescent="0.3">
      <c r="A444" t="s">
        <v>681</v>
      </c>
      <c r="B444" t="s">
        <v>682</v>
      </c>
      <c r="C444" t="s">
        <v>3141</v>
      </c>
      <c r="D444" t="s">
        <v>271</v>
      </c>
      <c r="E444">
        <v>27028.412799999998</v>
      </c>
      <c r="F444">
        <v>2390</v>
      </c>
      <c r="G444">
        <v>-14.6296602241634</v>
      </c>
      <c r="H444">
        <f>(Table2[[#This Row],[1Y Return vs Nifty]]-AVERAGE(Table2[1Y Return vs Nifty]))/_xlfn.STDEV.P(Table2[1Y Return vs Nifty])</f>
        <v>-0.69160304528180483</v>
      </c>
      <c r="I444">
        <v>-3.6923609441055798</v>
      </c>
      <c r="J444">
        <f>(Table2[[#This Row],[1M Return vs Nifty]]-AVERAGE(Table2[1M Return vs Nifty]))/_xlfn.STDEV.P(Table2[1M Return vs Nifty])</f>
        <v>-0.23137663500391092</v>
      </c>
      <c r="K444">
        <v>5.00823988683391</v>
      </c>
      <c r="L444">
        <f>(Table2[[#This Row],[6M Return vs Nifty]]-AVERAGE(Table2[6M Return vs Nifty]))/_xlfn.STDEV.P(Table2[6M Return vs Nifty])</f>
        <v>-0.14528326484527682</v>
      </c>
      <c r="M444">
        <v>1.9495569436122999</v>
      </c>
      <c r="N444">
        <f>(Table2[[#This Row],[1W Return vs Nifty]]-AVERAGE(Table2[1W Return vs Nifty]))/_xlfn.STDEV.P(Table2[1W Return vs Nifty])</f>
        <v>0.31276951280134163</v>
      </c>
      <c r="O444">
        <v>2409.6</v>
      </c>
      <c r="P444">
        <v>2445.9577391774301</v>
      </c>
      <c r="Q444">
        <v>2370.1735097713699</v>
      </c>
      <c r="R444">
        <v>64.857208391056602</v>
      </c>
      <c r="S444" s="1">
        <f>(Table2[[#This Row],[Close Price]]-Table2[[#This Row],[20D EMA]])/Table2[[#This Row],[20D EMA]]</f>
        <v>-8.1341301460823006E-3</v>
      </c>
      <c r="T444" s="1">
        <f>(Table2[[#This Row],[Close Price]]-Table2[[#This Row],[50D EMA]])/Table2[[#This Row],[50D EMA]]</f>
        <v>-2.2877639413446508E-2</v>
      </c>
      <c r="U444" s="1">
        <f>(Table2[[#This Row],[Close Price]]-Table2[[#This Row],[200D EMA]])/Table2[[#This Row],[200D EMA]]</f>
        <v>8.3649952827894673E-3</v>
      </c>
      <c r="V444">
        <v>0.85232455283911102</v>
      </c>
      <c r="W444">
        <v>2377</v>
      </c>
      <c r="X444">
        <v>2416.9</v>
      </c>
      <c r="Y444">
        <v>2357.15</v>
      </c>
      <c r="Z444">
        <v>2456.9499999999998</v>
      </c>
      <c r="AA444">
        <v>2357.15</v>
      </c>
      <c r="AB444">
        <v>2477.9499999999998</v>
      </c>
      <c r="AC444" s="1">
        <f>(Table2[[#This Row],[Close Price]]/Table2[[#This Row],[Day Low]])-1</f>
        <v>5.4690786705930972E-3</v>
      </c>
      <c r="AD444" s="1">
        <f>(Table2[[#This Row],[Day High]]/Table2[[#This Row],[Close Price]])-1</f>
        <v>1.1255230125523097E-2</v>
      </c>
      <c r="AE444" s="1">
        <f>(Table2[[#This Row],[Close Price]]/Table2[[#This Row],[Current Week Low]])-1</f>
        <v>1.3936321405086716E-2</v>
      </c>
      <c r="AF444" s="1">
        <f>(Table2[[#This Row],[Current Week High]]/Table2[[#This Row],[Close Price]])-1</f>
        <v>2.80125523012551E-2</v>
      </c>
      <c r="AG444" s="1">
        <f>(Table2[[#This Row],[Close Price]]/Table2[[#This Row],[Current Month Low]])-1</f>
        <v>1.3936321405086716E-2</v>
      </c>
      <c r="AH444" s="1">
        <f>(Table2[[#This Row],[Current Month High]]/Table2[[#This Row],[Close Price]])-1</f>
        <v>3.6799163179916272E-2</v>
      </c>
      <c r="AI444">
        <v>23.849372384937201</v>
      </c>
      <c r="AJ444">
        <v>27.453071672354898</v>
      </c>
      <c r="AK444" t="str">
        <f>IF(AND(Table2[[#This Row],[20D EMA]]&gt;Table2[[#This Row],[50D EMA]],Table2[[#This Row],[50D EMA]]&gt;Table2[[#This Row],[200D EMA]]),"Uptrend","Downtrend/NoTrend")</f>
        <v>Downtrend/NoTrend</v>
      </c>
      <c r="AL444">
        <v>-0.06</v>
      </c>
      <c r="AM444" t="s">
        <v>3189</v>
      </c>
      <c r="AN444">
        <v>0.56000000000000005</v>
      </c>
      <c r="AO444" t="s">
        <v>3188</v>
      </c>
      <c r="AP444">
        <v>4.9870541665708E-2</v>
      </c>
      <c r="AQ444">
        <f>(Table2[[#This Row],[Sharpe Ratio]]-AVERAGE(Table2[Sharpe Ratio]))/_xlfn.STDEV.P(Table2[Sharpe Ratio])</f>
        <v>-0.13413192665819504</v>
      </c>
      <c r="AR4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4">
        <f>_xlfn.RANK.AVG(Table2[[#This Row],[1Y Return vs Nifty Z-Score]],Table2[1Y Return vs Nifty Z-Score])</f>
        <v>545</v>
      </c>
      <c r="AT444">
        <f>_xlfn.RANK.AVG(Table2[[#This Row],[6M Return vs Nifty Z-Score]],Table2[6M Return vs Nifty Z-Score])</f>
        <v>365</v>
      </c>
      <c r="AU444">
        <f>_xlfn.RANK.AVG(Table2[[#This Row],[Sharpe Ratio Z-Score]],Table2[Sharpe Ratio Z-Score])</f>
        <v>375</v>
      </c>
      <c r="AV444">
        <f>(Table2[[#This Row],[Rank 1Y]]+Table2[[#This Row],[Rank 6M]]+Table2[[#This Row],[Rank Sharpe]])/3</f>
        <v>428.33333333333331</v>
      </c>
    </row>
    <row r="445" spans="1:48" x14ac:dyDescent="0.3">
      <c r="A445" t="s">
        <v>643</v>
      </c>
      <c r="B445" t="s">
        <v>644</v>
      </c>
      <c r="C445" t="s">
        <v>3143</v>
      </c>
      <c r="D445" t="s">
        <v>406</v>
      </c>
      <c r="E445">
        <v>29846.268007659899</v>
      </c>
      <c r="F445">
        <v>6737.35</v>
      </c>
      <c r="G445">
        <v>-3.0562875985529998</v>
      </c>
      <c r="H445">
        <f>(Table2[[#This Row],[1Y Return vs Nifty]]-AVERAGE(Table2[1Y Return vs Nifty]))/_xlfn.STDEV.P(Table2[1Y Return vs Nifty])</f>
        <v>-0.49714183094278502</v>
      </c>
      <c r="I445">
        <v>4.8465722907431399</v>
      </c>
      <c r="J445">
        <f>(Table2[[#This Row],[1M Return vs Nifty]]-AVERAGE(Table2[1M Return vs Nifty]))/_xlfn.STDEV.P(Table2[1M Return vs Nifty])</f>
        <v>0.70224997043825688</v>
      </c>
      <c r="K445">
        <v>16.440886267538801</v>
      </c>
      <c r="L445">
        <f>(Table2[[#This Row],[6M Return vs Nifty]]-AVERAGE(Table2[6M Return vs Nifty]))/_xlfn.STDEV.P(Table2[6M Return vs Nifty])</f>
        <v>0.22800945637442327</v>
      </c>
      <c r="M445">
        <v>3.7174338454103699</v>
      </c>
      <c r="N445">
        <f>(Table2[[#This Row],[1W Return vs Nifty]]-AVERAGE(Table2[1W Return vs Nifty]))/_xlfn.STDEV.P(Table2[1W Return vs Nifty])</f>
        <v>0.80201802835836666</v>
      </c>
      <c r="O445">
        <v>6479.42</v>
      </c>
      <c r="P445">
        <v>6423.2243965673497</v>
      </c>
      <c r="Q445">
        <v>5974.1855787109698</v>
      </c>
      <c r="R445">
        <v>69.147740951179202</v>
      </c>
      <c r="S445" s="1">
        <f>(Table2[[#This Row],[Close Price]]-Table2[[#This Row],[20D EMA]])/Table2[[#This Row],[20D EMA]]</f>
        <v>3.980757536940039E-2</v>
      </c>
      <c r="T445" s="1">
        <f>(Table2[[#This Row],[Close Price]]-Table2[[#This Row],[50D EMA]])/Table2[[#This Row],[50D EMA]]</f>
        <v>4.8904659722074049E-2</v>
      </c>
      <c r="U445" s="1">
        <f>(Table2[[#This Row],[Close Price]]-Table2[[#This Row],[200D EMA]])/Table2[[#This Row],[200D EMA]]</f>
        <v>0.12774367505565437</v>
      </c>
      <c r="V445">
        <v>1.5718993692357199</v>
      </c>
      <c r="W445">
        <v>6666.95</v>
      </c>
      <c r="X445">
        <v>6898</v>
      </c>
      <c r="Y445">
        <v>6542.15</v>
      </c>
      <c r="Z445">
        <v>6919.6</v>
      </c>
      <c r="AA445">
        <v>6300.05</v>
      </c>
      <c r="AB445">
        <v>6919.6</v>
      </c>
      <c r="AC445" s="1">
        <f>(Table2[[#This Row],[Close Price]]/Table2[[#This Row],[Day Low]])-1</f>
        <v>1.055955121907326E-2</v>
      </c>
      <c r="AD445" s="1">
        <f>(Table2[[#This Row],[Day High]]/Table2[[#This Row],[Close Price]])-1</f>
        <v>2.3844686709165952E-2</v>
      </c>
      <c r="AE445" s="1">
        <f>(Table2[[#This Row],[Close Price]]/Table2[[#This Row],[Current Week Low]])-1</f>
        <v>2.9837285907538202E-2</v>
      </c>
      <c r="AF445" s="1">
        <f>(Table2[[#This Row],[Current Week High]]/Table2[[#This Row],[Close Price]])-1</f>
        <v>2.7050695006196834E-2</v>
      </c>
      <c r="AG445" s="1">
        <f>(Table2[[#This Row],[Close Price]]/Table2[[#This Row],[Current Month Low]])-1</f>
        <v>6.9412147522638801E-2</v>
      </c>
      <c r="AH445" s="1">
        <f>(Table2[[#This Row],[Current Month High]]/Table2[[#This Row],[Close Price]])-1</f>
        <v>2.7050695006196834E-2</v>
      </c>
      <c r="AI445">
        <v>6.8201889466926904</v>
      </c>
      <c r="AJ445">
        <v>39.985247979388703</v>
      </c>
      <c r="AK445" t="str">
        <f>IF(AND(Table2[[#This Row],[20D EMA]]&gt;Table2[[#This Row],[50D EMA]],Table2[[#This Row],[50D EMA]]&gt;Table2[[#This Row],[200D EMA]]),"Uptrend","Downtrend/NoTrend")</f>
        <v>Uptrend</v>
      </c>
      <c r="AL445">
        <v>-0.01</v>
      </c>
      <c r="AM445" t="s">
        <v>3189</v>
      </c>
      <c r="AN445">
        <v>7.86</v>
      </c>
      <c r="AO445" t="s">
        <v>3188</v>
      </c>
      <c r="AP445">
        <v>-1.056318043494E-3</v>
      </c>
      <c r="AQ445">
        <f>(Table2[[#This Row],[Sharpe Ratio]]-AVERAGE(Table2[Sharpe Ratio]))/_xlfn.STDEV.P(Table2[Sharpe Ratio])</f>
        <v>-0.72791661431773835</v>
      </c>
      <c r="AR4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0.50721900991052349</v>
      </c>
      <c r="AS445">
        <f>_xlfn.RANK.AVG(Table2[[#This Row],[1Y Return vs Nifty Z-Score]],Table2[1Y Return vs Nifty Z-Score])</f>
        <v>473</v>
      </c>
      <c r="AT445">
        <f>_xlfn.RANK.AVG(Table2[[#This Row],[6M Return vs Nifty Z-Score]],Table2[6M Return vs Nifty Z-Score])</f>
        <v>251</v>
      </c>
      <c r="AU445">
        <f>_xlfn.RANK.AVG(Table2[[#This Row],[Sharpe Ratio Z-Score]],Table2[Sharpe Ratio Z-Score])</f>
        <v>568</v>
      </c>
      <c r="AV445">
        <f>(Table2[[#This Row],[Rank 1Y]]+Table2[[#This Row],[Rank 6M]]+Table2[[#This Row],[Rank Sharpe]])/3</f>
        <v>430.66666666666669</v>
      </c>
    </row>
    <row r="446" spans="1:48" x14ac:dyDescent="0.3">
      <c r="A446" t="s">
        <v>793</v>
      </c>
      <c r="B446" t="s">
        <v>794</v>
      </c>
      <c r="C446" t="s">
        <v>3133</v>
      </c>
      <c r="D446" t="s">
        <v>284</v>
      </c>
      <c r="E446">
        <v>20537.481351539998</v>
      </c>
      <c r="F446">
        <v>420.8</v>
      </c>
      <c r="G446">
        <v>2.9772398099398201</v>
      </c>
      <c r="H446">
        <f>(Table2[[#This Row],[1Y Return vs Nifty]]-AVERAGE(Table2[1Y Return vs Nifty]))/_xlfn.STDEV.P(Table2[1Y Return vs Nifty])</f>
        <v>-0.39576368435075898</v>
      </c>
      <c r="I446">
        <v>0.85585721864856101</v>
      </c>
      <c r="J446">
        <f>(Table2[[#This Row],[1M Return vs Nifty]]-AVERAGE(Table2[1M Return vs Nifty]))/_xlfn.STDEV.P(Table2[1M Return vs Nifty])</f>
        <v>0.26591469721690975</v>
      </c>
      <c r="K446">
        <v>-21.554529311386599</v>
      </c>
      <c r="L446">
        <f>(Table2[[#This Row],[6M Return vs Nifty]]-AVERAGE(Table2[6M Return vs Nifty]))/_xlfn.STDEV.P(Table2[6M Return vs Nifty])</f>
        <v>-1.0125967517619607</v>
      </c>
      <c r="M446">
        <v>4.9474216799602502</v>
      </c>
      <c r="N446">
        <f>(Table2[[#This Row],[1W Return vs Nifty]]-AVERAGE(Table2[1W Return vs Nifty]))/_xlfn.STDEV.P(Table2[1W Return vs Nifty])</f>
        <v>1.1424092182623027</v>
      </c>
      <c r="O446">
        <v>414.32</v>
      </c>
      <c r="P446">
        <v>402.02663974020601</v>
      </c>
      <c r="Q446">
        <v>382.66756626382198</v>
      </c>
      <c r="R446">
        <v>43.874719500762197</v>
      </c>
      <c r="S446" s="1">
        <f>(Table2[[#This Row],[Close Price]]-Table2[[#This Row],[20D EMA]])/Table2[[#This Row],[20D EMA]]</f>
        <v>1.5640084958486237E-2</v>
      </c>
      <c r="T446" s="1">
        <f>(Table2[[#This Row],[Close Price]]-Table2[[#This Row],[50D EMA]])/Table2[[#This Row],[50D EMA]]</f>
        <v>4.6696806639295228E-2</v>
      </c>
      <c r="U446" s="1">
        <f>(Table2[[#This Row],[Close Price]]-Table2[[#This Row],[200D EMA]])/Table2[[#This Row],[200D EMA]]</f>
        <v>9.9648982819433504E-2</v>
      </c>
      <c r="V446">
        <v>0.42587095324949698</v>
      </c>
      <c r="W446">
        <v>416.05</v>
      </c>
      <c r="X446">
        <v>425</v>
      </c>
      <c r="Y446">
        <v>401.7</v>
      </c>
      <c r="Z446">
        <v>425</v>
      </c>
      <c r="AA446">
        <v>401.7</v>
      </c>
      <c r="AB446">
        <v>425</v>
      </c>
      <c r="AC446" s="1">
        <f>(Table2[[#This Row],[Close Price]]/Table2[[#This Row],[Day Low]])-1</f>
        <v>1.1416897007571203E-2</v>
      </c>
      <c r="AD446" s="1">
        <f>(Table2[[#This Row],[Day High]]/Table2[[#This Row],[Close Price]])-1</f>
        <v>9.9809885931558817E-3</v>
      </c>
      <c r="AE446" s="1">
        <f>(Table2[[#This Row],[Close Price]]/Table2[[#This Row],[Current Week Low]])-1</f>
        <v>4.7547921334329057E-2</v>
      </c>
      <c r="AF446" s="1">
        <f>(Table2[[#This Row],[Current Week High]]/Table2[[#This Row],[Close Price]])-1</f>
        <v>9.9809885931558817E-3</v>
      </c>
      <c r="AG446" s="1">
        <f>(Table2[[#This Row],[Close Price]]/Table2[[#This Row],[Current Month Low]])-1</f>
        <v>4.7547921334329057E-2</v>
      </c>
      <c r="AH446" s="1">
        <f>(Table2[[#This Row],[Current Month High]]/Table2[[#This Row],[Close Price]])-1</f>
        <v>9.9809885931558817E-3</v>
      </c>
      <c r="AI446">
        <v>32.604562737642503</v>
      </c>
      <c r="AJ446">
        <v>35.261973641915702</v>
      </c>
      <c r="AK446" t="str">
        <f>IF(AND(Table2[[#This Row],[20D EMA]]&gt;Table2[[#This Row],[50D EMA]],Table2[[#This Row],[50D EMA]]&gt;Table2[[#This Row],[200D EMA]]),"Uptrend","Downtrend/NoTrend")</f>
        <v>Uptrend</v>
      </c>
      <c r="AL446">
        <v>0.11</v>
      </c>
      <c r="AM446" t="s">
        <v>3188</v>
      </c>
      <c r="AN446">
        <v>-0.11</v>
      </c>
      <c r="AO446" t="s">
        <v>3189</v>
      </c>
      <c r="AP446">
        <v>0.102932466908659</v>
      </c>
      <c r="AQ446">
        <f>(Table2[[#This Row],[Sharpe Ratio]]-AVERAGE(Table2[Sharpe Ratio]))/_xlfn.STDEV.P(Table2[Sharpe Ratio])</f>
        <v>0.4845466819760344</v>
      </c>
      <c r="AR4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0.48451016134252711</v>
      </c>
      <c r="AS446">
        <f>_xlfn.RANK.AVG(Table2[[#This Row],[1Y Return vs Nifty Z-Score]],Table2[1Y Return vs Nifty Z-Score])</f>
        <v>429</v>
      </c>
      <c r="AT446">
        <f>_xlfn.RANK.AVG(Table2[[#This Row],[6M Return vs Nifty Z-Score]],Table2[6M Return vs Nifty Z-Score])</f>
        <v>644</v>
      </c>
      <c r="AU446">
        <f>_xlfn.RANK.AVG(Table2[[#This Row],[Sharpe Ratio Z-Score]],Table2[Sharpe Ratio Z-Score])</f>
        <v>219</v>
      </c>
      <c r="AV446">
        <f>(Table2[[#This Row],[Rank 1Y]]+Table2[[#This Row],[Rank 6M]]+Table2[[#This Row],[Rank Sharpe]])/3</f>
        <v>430.66666666666669</v>
      </c>
    </row>
    <row r="447" spans="1:48" x14ac:dyDescent="0.3">
      <c r="A447" t="s">
        <v>544</v>
      </c>
      <c r="B447" t="s">
        <v>545</v>
      </c>
      <c r="C447" t="s">
        <v>3143</v>
      </c>
      <c r="D447" t="s">
        <v>276</v>
      </c>
      <c r="E447">
        <v>38578.77164685</v>
      </c>
      <c r="F447">
        <v>2782.3</v>
      </c>
      <c r="G447">
        <v>6.4473644245004298</v>
      </c>
      <c r="H447">
        <f>(Table2[[#This Row],[1Y Return vs Nifty]]-AVERAGE(Table2[1Y Return vs Nifty]))/_xlfn.STDEV.P(Table2[1Y Return vs Nifty])</f>
        <v>-0.33745702921361059</v>
      </c>
      <c r="I447">
        <v>-4.4698733831641402</v>
      </c>
      <c r="J447">
        <f>(Table2[[#This Row],[1M Return vs Nifty]]-AVERAGE(Table2[1M Return vs Nifty]))/_xlfn.STDEV.P(Table2[1M Return vs Nifty])</f>
        <v>-0.31638799171586734</v>
      </c>
      <c r="K447">
        <v>16.598843906143799</v>
      </c>
      <c r="L447">
        <f>(Table2[[#This Row],[6M Return vs Nifty]]-AVERAGE(Table2[6M Return vs Nifty]))/_xlfn.STDEV.P(Table2[6M Return vs Nifty])</f>
        <v>0.23316700562319678</v>
      </c>
      <c r="M447">
        <v>-1.8869193249395699</v>
      </c>
      <c r="N447">
        <f>(Table2[[#This Row],[1W Return vs Nifty]]-AVERAGE(Table2[1W Return vs Nifty]))/_xlfn.STDEV.P(Table2[1W Return vs Nifty])</f>
        <v>-0.74895051841220606</v>
      </c>
      <c r="O447">
        <v>2859.59</v>
      </c>
      <c r="P447">
        <v>2853.3810125955501</v>
      </c>
      <c r="Q447">
        <v>2579.3199355271699</v>
      </c>
      <c r="R447">
        <v>39.276384664347802</v>
      </c>
      <c r="S447" s="1">
        <f>(Table2[[#This Row],[Close Price]]-Table2[[#This Row],[20D EMA]])/Table2[[#This Row],[20D EMA]]</f>
        <v>-2.7028350218038236E-2</v>
      </c>
      <c r="T447" s="1">
        <f>(Table2[[#This Row],[Close Price]]-Table2[[#This Row],[50D EMA]])/Table2[[#This Row],[50D EMA]]</f>
        <v>-2.4911153568969682E-2</v>
      </c>
      <c r="U447" s="1">
        <f>(Table2[[#This Row],[Close Price]]-Table2[[#This Row],[200D EMA]])/Table2[[#This Row],[200D EMA]]</f>
        <v>7.8695186927768418E-2</v>
      </c>
      <c r="V447">
        <v>0.84831657309435604</v>
      </c>
      <c r="W447">
        <v>2777.95</v>
      </c>
      <c r="X447">
        <v>2825.7</v>
      </c>
      <c r="Y447">
        <v>2749.75</v>
      </c>
      <c r="Z447">
        <v>2848.5</v>
      </c>
      <c r="AA447">
        <v>2749.75</v>
      </c>
      <c r="AB447">
        <v>2986.9</v>
      </c>
      <c r="AC447" s="1">
        <f>(Table2[[#This Row],[Close Price]]/Table2[[#This Row],[Day Low]])-1</f>
        <v>1.5659029140193681E-3</v>
      </c>
      <c r="AD447" s="1">
        <f>(Table2[[#This Row],[Day High]]/Table2[[#This Row],[Close Price]])-1</f>
        <v>1.5598605470294125E-2</v>
      </c>
      <c r="AE447" s="1">
        <f>(Table2[[#This Row],[Close Price]]/Table2[[#This Row],[Current Week Low]])-1</f>
        <v>1.1837439767251601E-2</v>
      </c>
      <c r="AF447" s="1">
        <f>(Table2[[#This Row],[Current Week High]]/Table2[[#This Row],[Close Price]])-1</f>
        <v>2.3793264565287631E-2</v>
      </c>
      <c r="AG447" s="1">
        <f>(Table2[[#This Row],[Close Price]]/Table2[[#This Row],[Current Month Low]])-1</f>
        <v>1.1837439767251601E-2</v>
      </c>
      <c r="AH447" s="1">
        <f>(Table2[[#This Row],[Current Month High]]/Table2[[#This Row],[Close Price]])-1</f>
        <v>7.3536282931387698E-2</v>
      </c>
      <c r="AI447">
        <v>13.898573122955799</v>
      </c>
      <c r="AJ447">
        <v>44.771964513359499</v>
      </c>
      <c r="AK447" t="str">
        <f>IF(AND(Table2[[#This Row],[20D EMA]]&gt;Table2[[#This Row],[50D EMA]],Table2[[#This Row],[50D EMA]]&gt;Table2[[#This Row],[200D EMA]]),"Uptrend","Downtrend/NoTrend")</f>
        <v>Uptrend</v>
      </c>
      <c r="AL447">
        <v>-0.04</v>
      </c>
      <c r="AM447" t="s">
        <v>3189</v>
      </c>
      <c r="AN447">
        <v>-2.17</v>
      </c>
      <c r="AO447" t="s">
        <v>3189</v>
      </c>
      <c r="AP447">
        <v>-3.4274347159405E-2</v>
      </c>
      <c r="AQ447">
        <f>(Table2[[#This Row],[Sharpe Ratio]]-AVERAGE(Table2[Sharpe Ratio]))/_xlfn.STDEV.P(Table2[Sharpe Ratio])</f>
        <v>-1.1152241599996258</v>
      </c>
      <c r="AR4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-2.2848526937181131</v>
      </c>
      <c r="AS447">
        <f>_xlfn.RANK.AVG(Table2[[#This Row],[1Y Return vs Nifty Z-Score]],Table2[1Y Return vs Nifty Z-Score])</f>
        <v>410</v>
      </c>
      <c r="AT447">
        <f>_xlfn.RANK.AVG(Table2[[#This Row],[6M Return vs Nifty Z-Score]],Table2[6M Return vs Nifty Z-Score])</f>
        <v>248</v>
      </c>
      <c r="AU447">
        <f>_xlfn.RANK.AVG(Table2[[#This Row],[Sharpe Ratio Z-Score]],Table2[Sharpe Ratio Z-Score])</f>
        <v>635</v>
      </c>
      <c r="AV447">
        <f>(Table2[[#This Row],[Rank 1Y]]+Table2[[#This Row],[Rank 6M]]+Table2[[#This Row],[Rank Sharpe]])/3</f>
        <v>431</v>
      </c>
    </row>
    <row r="448" spans="1:48" x14ac:dyDescent="0.3">
      <c r="A448" t="s">
        <v>720</v>
      </c>
      <c r="B448" t="s">
        <v>721</v>
      </c>
      <c r="C448" t="s">
        <v>3127</v>
      </c>
      <c r="D448" t="s">
        <v>176</v>
      </c>
      <c r="E448">
        <v>24167.994290959999</v>
      </c>
      <c r="F448">
        <v>410.85</v>
      </c>
      <c r="G448">
        <v>14.575256272848099</v>
      </c>
      <c r="H448">
        <f>(Table2[[#This Row],[1Y Return vs Nifty]]-AVERAGE(Table2[1Y Return vs Nifty]))/_xlfn.STDEV.P(Table2[1Y Return vs Nifty])</f>
        <v>-0.20088839274299958</v>
      </c>
      <c r="I448">
        <v>-8.0995653166247799</v>
      </c>
      <c r="J448">
        <f>(Table2[[#This Row],[1M Return vs Nifty]]-AVERAGE(Table2[1M Return vs Nifty]))/_xlfn.STDEV.P(Table2[1M Return vs Nifty])</f>
        <v>-0.71324985553833509</v>
      </c>
      <c r="K448">
        <v>-3.4500473415679598</v>
      </c>
      <c r="L448">
        <f>(Table2[[#This Row],[6M Return vs Nifty]]-AVERAGE(Table2[6M Return vs Nifty]))/_xlfn.STDEV.P(Table2[6M Return vs Nifty])</f>
        <v>-0.42145878459867403</v>
      </c>
      <c r="M448">
        <v>5.1455468948125901E-2</v>
      </c>
      <c r="N448">
        <f>(Table2[[#This Row],[1W Return vs Nifty]]-AVERAGE(Table2[1W Return vs Nifty]))/_xlfn.STDEV.P(Table2[1W Return vs Nifty])</f>
        <v>-0.21251781230118327</v>
      </c>
      <c r="O448">
        <v>413.01</v>
      </c>
      <c r="P448">
        <v>391.801802175425</v>
      </c>
      <c r="Q448">
        <v>344.40322771142002</v>
      </c>
      <c r="R448">
        <v>63.548095149341997</v>
      </c>
      <c r="S448" s="1">
        <f>(Table2[[#This Row],[Close Price]]-Table2[[#This Row],[20D EMA]])/Table2[[#This Row],[20D EMA]]</f>
        <v>-5.2298975811722916E-3</v>
      </c>
      <c r="T448" s="1">
        <f>(Table2[[#This Row],[Close Price]]-Table2[[#This Row],[50D EMA]])/Table2[[#This Row],[50D EMA]]</f>
        <v>4.8616922430710016E-2</v>
      </c>
      <c r="U448" s="1">
        <f>(Table2[[#This Row],[Close Price]]-Table2[[#This Row],[200D EMA]])/Table2[[#This Row],[200D EMA]]</f>
        <v>0.1929330707209766</v>
      </c>
      <c r="V448">
        <v>0.45324327881193399</v>
      </c>
      <c r="W448">
        <v>408.05</v>
      </c>
      <c r="X448">
        <v>413.85</v>
      </c>
      <c r="Y448">
        <v>403</v>
      </c>
      <c r="Z448">
        <v>429.35</v>
      </c>
      <c r="AA448">
        <v>403</v>
      </c>
      <c r="AB448">
        <v>433.75</v>
      </c>
      <c r="AC448" s="1">
        <f>(Table2[[#This Row],[Close Price]]/Table2[[#This Row],[Day Low]])-1</f>
        <v>6.8619041784094836E-3</v>
      </c>
      <c r="AD448" s="1">
        <f>(Table2[[#This Row],[Day High]]/Table2[[#This Row],[Close Price]])-1</f>
        <v>7.3019350127783156E-3</v>
      </c>
      <c r="AE448" s="1">
        <f>(Table2[[#This Row],[Close Price]]/Table2[[#This Row],[Current Week Low]])-1</f>
        <v>1.9478908188585775E-2</v>
      </c>
      <c r="AF448" s="1">
        <f>(Table2[[#This Row],[Current Week High]]/Table2[[#This Row],[Close Price]])-1</f>
        <v>4.5028599245466649E-2</v>
      </c>
      <c r="AG448" s="1">
        <f>(Table2[[#This Row],[Close Price]]/Table2[[#This Row],[Current Month Low]])-1</f>
        <v>1.9478908188585775E-2</v>
      </c>
      <c r="AH448" s="1">
        <f>(Table2[[#This Row],[Current Month High]]/Table2[[#This Row],[Close Price]])-1</f>
        <v>5.573810393087486E-2</v>
      </c>
      <c r="AI448">
        <v>14.3239625167336</v>
      </c>
      <c r="AJ448">
        <v>61.434184675834899</v>
      </c>
      <c r="AK448" t="str">
        <f>IF(AND(Table2[[#This Row],[20D EMA]]&gt;Table2[[#This Row],[50D EMA]],Table2[[#This Row],[50D EMA]]&gt;Table2[[#This Row],[200D EMA]]),"Uptrend","Downtrend/NoTrend")</f>
        <v>Uptrend</v>
      </c>
      <c r="AL448">
        <v>0.32</v>
      </c>
      <c r="AM448" t="s">
        <v>3188</v>
      </c>
      <c r="AN448">
        <v>2.3199999999999998</v>
      </c>
      <c r="AO448" t="s">
        <v>3188</v>
      </c>
      <c r="AP448">
        <v>1.8233464609950002E-2</v>
      </c>
      <c r="AQ448">
        <f>(Table2[[#This Row],[Sharpe Ratio]]-AVERAGE(Table2[Sharpe Ratio]))/_xlfn.STDEV.P(Table2[Sharpe Ratio])</f>
        <v>-0.50300626969214779</v>
      </c>
      <c r="AR4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-2.0511211148733399</v>
      </c>
      <c r="AS448">
        <f>_xlfn.RANK.AVG(Table2[[#This Row],[1Y Return vs Nifty Z-Score]],Table2[1Y Return vs Nifty Z-Score])</f>
        <v>364</v>
      </c>
      <c r="AT448">
        <f>_xlfn.RANK.AVG(Table2[[#This Row],[6M Return vs Nifty Z-Score]],Table2[6M Return vs Nifty Z-Score])</f>
        <v>466</v>
      </c>
      <c r="AU448">
        <f>_xlfn.RANK.AVG(Table2[[#This Row],[Sharpe Ratio Z-Score]],Table2[Sharpe Ratio Z-Score])</f>
        <v>464</v>
      </c>
      <c r="AV448">
        <f>(Table2[[#This Row],[Rank 1Y]]+Table2[[#This Row],[Rank 6M]]+Table2[[#This Row],[Rank Sharpe]])/3</f>
        <v>431.33333333333331</v>
      </c>
    </row>
    <row r="449" spans="1:48" x14ac:dyDescent="0.3">
      <c r="A449" t="s">
        <v>70</v>
      </c>
      <c r="B449" t="s">
        <v>71</v>
      </c>
      <c r="C449" t="s">
        <v>3136</v>
      </c>
      <c r="D449" t="s">
        <v>72</v>
      </c>
      <c r="E449">
        <v>354614.448703865</v>
      </c>
      <c r="F449">
        <v>3153.75</v>
      </c>
      <c r="G449">
        <v>1.3675235642921699</v>
      </c>
      <c r="H449">
        <f>(Table2[[#This Row],[1Y Return vs Nifty]]-AVERAGE(Table2[1Y Return vs Nifty]))/_xlfn.STDEV.P(Table2[1Y Return vs Nifty])</f>
        <v>-0.4228108888257277</v>
      </c>
      <c r="I449">
        <v>6.4554364835493203</v>
      </c>
      <c r="J449">
        <f>(Table2[[#This Row],[1M Return vs Nifty]]-AVERAGE(Table2[1M Return vs Nifty]))/_xlfn.STDEV.P(Table2[1M Return vs Nifty])</f>
        <v>0.87815934619222935</v>
      </c>
      <c r="K449">
        <v>-11.728452558624101</v>
      </c>
      <c r="L449">
        <f>(Table2[[#This Row],[6M Return vs Nifty]]-AVERAGE(Table2[6M Return vs Nifty]))/_xlfn.STDEV.P(Table2[6M Return vs Nifty])</f>
        <v>-0.69176089208358305</v>
      </c>
      <c r="M449">
        <v>3.250936600493</v>
      </c>
      <c r="N449">
        <f>(Table2[[#This Row],[1W Return vs Nifty]]-AVERAGE(Table2[1W Return vs Nifty]))/_xlfn.STDEV.P(Table2[1W Return vs Nifty])</f>
        <v>0.67291792848425536</v>
      </c>
      <c r="O449">
        <v>3083.67</v>
      </c>
      <c r="P449">
        <v>3074.6729869431501</v>
      </c>
      <c r="Q449">
        <v>3012.6438295278299</v>
      </c>
      <c r="R449">
        <v>56.786901799939102</v>
      </c>
      <c r="S449" s="1">
        <f>(Table2[[#This Row],[Close Price]]-Table2[[#This Row],[20D EMA]])/Table2[[#This Row],[20D EMA]]</f>
        <v>2.2726167196879019E-2</v>
      </c>
      <c r="T449" s="1">
        <f>(Table2[[#This Row],[Close Price]]-Table2[[#This Row],[50D EMA]])/Table2[[#This Row],[50D EMA]]</f>
        <v>2.5718836895063917E-2</v>
      </c>
      <c r="U449" s="1">
        <f>(Table2[[#This Row],[Close Price]]-Table2[[#This Row],[200D EMA]])/Table2[[#This Row],[200D EMA]]</f>
        <v>4.683798631924093E-2</v>
      </c>
      <c r="V449">
        <v>0.92245194274695697</v>
      </c>
      <c r="W449">
        <v>3134.4</v>
      </c>
      <c r="X449">
        <v>3179.95</v>
      </c>
      <c r="Y449">
        <v>2980.45</v>
      </c>
      <c r="Z449">
        <v>3179.95</v>
      </c>
      <c r="AA449">
        <v>2980.45</v>
      </c>
      <c r="AB449">
        <v>3196.35</v>
      </c>
      <c r="AC449" s="1">
        <f>(Table2[[#This Row],[Close Price]]/Table2[[#This Row],[Day Low]])-1</f>
        <v>6.1734303215925657E-3</v>
      </c>
      <c r="AD449" s="1">
        <f>(Table2[[#This Row],[Day High]]/Table2[[#This Row],[Close Price]])-1</f>
        <v>8.3075703527546452E-3</v>
      </c>
      <c r="AE449" s="1">
        <f>(Table2[[#This Row],[Close Price]]/Table2[[#This Row],[Current Week Low]])-1</f>
        <v>5.8145582042980148E-2</v>
      </c>
      <c r="AF449" s="1">
        <f>(Table2[[#This Row],[Current Week High]]/Table2[[#This Row],[Close Price]])-1</f>
        <v>8.3075703527546452E-3</v>
      </c>
      <c r="AG449" s="1">
        <f>(Table2[[#This Row],[Close Price]]/Table2[[#This Row],[Current Month Low]])-1</f>
        <v>5.8145582042980148E-2</v>
      </c>
      <c r="AH449" s="1">
        <f>(Table2[[#This Row],[Current Month High]]/Table2[[#This Row],[Close Price]])-1</f>
        <v>1.3507728894173621E-2</v>
      </c>
      <c r="AI449">
        <v>18.712643678160902</v>
      </c>
      <c r="AJ449">
        <v>47.233893557422903</v>
      </c>
      <c r="AK449" t="str">
        <f>IF(AND(Table2[[#This Row],[20D EMA]]&gt;Table2[[#This Row],[50D EMA]],Table2[[#This Row],[50D EMA]]&gt;Table2[[#This Row],[200D EMA]]),"Uptrend","Downtrend/NoTrend")</f>
        <v>Uptrend</v>
      </c>
      <c r="AL449">
        <v>0.02</v>
      </c>
      <c r="AM449" t="s">
        <v>3188</v>
      </c>
      <c r="AN449">
        <v>4.83</v>
      </c>
      <c r="AO449" t="s">
        <v>3188</v>
      </c>
      <c r="AP449">
        <v>7.4202800993561996E-2</v>
      </c>
      <c r="AQ449">
        <f>(Table2[[#This Row],[Sharpe Ratio]]-AVERAGE(Table2[Sharpe Ratio]))/_xlfn.STDEV.P(Table2[Sharpe Ratio])</f>
        <v>0.14957146851561251</v>
      </c>
      <c r="AR4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0.5860769622827865</v>
      </c>
      <c r="AS449">
        <f>_xlfn.RANK.AVG(Table2[[#This Row],[1Y Return vs Nifty Z-Score]],Table2[1Y Return vs Nifty Z-Score])</f>
        <v>441</v>
      </c>
      <c r="AT449">
        <f>_xlfn.RANK.AVG(Table2[[#This Row],[6M Return vs Nifty Z-Score]],Table2[6M Return vs Nifty Z-Score])</f>
        <v>550</v>
      </c>
      <c r="AU449">
        <f>_xlfn.RANK.AVG(Table2[[#This Row],[Sharpe Ratio Z-Score]],Table2[Sharpe Ratio Z-Score])</f>
        <v>305</v>
      </c>
      <c r="AV449">
        <f>(Table2[[#This Row],[Rank 1Y]]+Table2[[#This Row],[Rank 6M]]+Table2[[#This Row],[Rank Sharpe]])/3</f>
        <v>432</v>
      </c>
    </row>
    <row r="450" spans="1:48" x14ac:dyDescent="0.3">
      <c r="A450" t="s">
        <v>580</v>
      </c>
      <c r="B450" t="s">
        <v>581</v>
      </c>
      <c r="C450" t="s">
        <v>3133</v>
      </c>
      <c r="D450" t="s">
        <v>187</v>
      </c>
      <c r="E450">
        <v>34697.984919399998</v>
      </c>
      <c r="F450">
        <v>886.4</v>
      </c>
      <c r="G450">
        <v>-14.375880628753499</v>
      </c>
      <c r="H450">
        <f>(Table2[[#This Row],[1Y Return vs Nifty]]-AVERAGE(Table2[1Y Return vs Nifty]))/_xlfn.STDEV.P(Table2[1Y Return vs Nifty])</f>
        <v>-0.68733892194504564</v>
      </c>
      <c r="I450">
        <v>-3.27140378618618</v>
      </c>
      <c r="J450">
        <f>(Table2[[#This Row],[1M Return vs Nifty]]-AVERAGE(Table2[1M Return vs Nifty]))/_xlfn.STDEV.P(Table2[1M Return vs Nifty])</f>
        <v>-0.18535018280249205</v>
      </c>
      <c r="K450">
        <v>10.9774338543886</v>
      </c>
      <c r="L450">
        <f>(Table2[[#This Row],[6M Return vs Nifty]]-AVERAGE(Table2[6M Return vs Nifty]))/_xlfn.STDEV.P(Table2[6M Return vs Nifty])</f>
        <v>4.9619698601347614E-2</v>
      </c>
      <c r="M450">
        <v>2.4233486302500999</v>
      </c>
      <c r="N450">
        <f>(Table2[[#This Row],[1W Return vs Nifty]]-AVERAGE(Table2[1W Return vs Nifty]))/_xlfn.STDEV.P(Table2[1W Return vs Nifty])</f>
        <v>0.44388830231380261</v>
      </c>
      <c r="O450">
        <v>885.53</v>
      </c>
      <c r="P450">
        <v>858.70756016974997</v>
      </c>
      <c r="Q450">
        <v>775.26620083834302</v>
      </c>
      <c r="R450">
        <v>35.747405931176303</v>
      </c>
      <c r="S450" s="1">
        <f>(Table2[[#This Row],[Close Price]]-Table2[[#This Row],[20D EMA]])/Table2[[#This Row],[20D EMA]]</f>
        <v>9.8246248009667045E-4</v>
      </c>
      <c r="T450" s="1">
        <f>(Table2[[#This Row],[Close Price]]-Table2[[#This Row],[50D EMA]])/Table2[[#This Row],[50D EMA]]</f>
        <v>3.2248976385832386E-2</v>
      </c>
      <c r="U450" s="1">
        <f>(Table2[[#This Row],[Close Price]]-Table2[[#This Row],[200D EMA]])/Table2[[#This Row],[200D EMA]]</f>
        <v>0.14334921223378647</v>
      </c>
      <c r="V450">
        <v>0.81341027246991504</v>
      </c>
      <c r="W450">
        <v>878.1</v>
      </c>
      <c r="X450">
        <v>893.8</v>
      </c>
      <c r="Y450">
        <v>851.05</v>
      </c>
      <c r="Z450">
        <v>893.8</v>
      </c>
      <c r="AA450">
        <v>851.05</v>
      </c>
      <c r="AB450">
        <v>911.95</v>
      </c>
      <c r="AC450" s="1">
        <f>(Table2[[#This Row],[Close Price]]/Table2[[#This Row],[Day Low]])-1</f>
        <v>9.4522263979044396E-3</v>
      </c>
      <c r="AD450" s="1">
        <f>(Table2[[#This Row],[Day High]]/Table2[[#This Row],[Close Price]])-1</f>
        <v>8.3483754512634345E-3</v>
      </c>
      <c r="AE450" s="1">
        <f>(Table2[[#This Row],[Close Price]]/Table2[[#This Row],[Current Week Low]])-1</f>
        <v>4.1536924975030809E-2</v>
      </c>
      <c r="AF450" s="1">
        <f>(Table2[[#This Row],[Current Week High]]/Table2[[#This Row],[Close Price]])-1</f>
        <v>8.3483754512634345E-3</v>
      </c>
      <c r="AG450" s="1">
        <f>(Table2[[#This Row],[Close Price]]/Table2[[#This Row],[Current Month Low]])-1</f>
        <v>4.1536924975030809E-2</v>
      </c>
      <c r="AH450" s="1">
        <f>(Table2[[#This Row],[Current Month High]]/Table2[[#This Row],[Close Price]])-1</f>
        <v>2.88244584837547E-2</v>
      </c>
      <c r="AI450">
        <v>6.63921480144404</v>
      </c>
      <c r="AJ450">
        <v>45.873446885542599</v>
      </c>
      <c r="AK450" t="str">
        <f>IF(AND(Table2[[#This Row],[20D EMA]]&gt;Table2[[#This Row],[50D EMA]],Table2[[#This Row],[50D EMA]]&gt;Table2[[#This Row],[200D EMA]]),"Uptrend","Downtrend/NoTrend")</f>
        <v>Uptrend</v>
      </c>
      <c r="AL450">
        <v>0.02</v>
      </c>
      <c r="AM450" t="s">
        <v>3188</v>
      </c>
      <c r="AN450">
        <v>-2.58</v>
      </c>
      <c r="AO450" t="s">
        <v>3189</v>
      </c>
      <c r="AP450">
        <v>1.7811707794103002E-2</v>
      </c>
      <c r="AQ450">
        <f>(Table2[[#This Row],[Sharpe Ratio]]-AVERAGE(Table2[Sharpe Ratio]))/_xlfn.STDEV.P(Table2[Sharpe Ratio])</f>
        <v>-0.5079237678570846</v>
      </c>
      <c r="AR4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-0.88710487168947194</v>
      </c>
      <c r="AS450">
        <f>_xlfn.RANK.AVG(Table2[[#This Row],[1Y Return vs Nifty Z-Score]],Table2[1Y Return vs Nifty Z-Score])</f>
        <v>542</v>
      </c>
      <c r="AT450">
        <f>_xlfn.RANK.AVG(Table2[[#This Row],[6M Return vs Nifty Z-Score]],Table2[6M Return vs Nifty Z-Score])</f>
        <v>295</v>
      </c>
      <c r="AU450">
        <f>_xlfn.RANK.AVG(Table2[[#This Row],[Sharpe Ratio Z-Score]],Table2[Sharpe Ratio Z-Score])</f>
        <v>465</v>
      </c>
      <c r="AV450">
        <f>(Table2[[#This Row],[Rank 1Y]]+Table2[[#This Row],[Rank 6M]]+Table2[[#This Row],[Rank Sharpe]])/3</f>
        <v>434</v>
      </c>
    </row>
    <row r="451" spans="1:48" x14ac:dyDescent="0.3">
      <c r="A451" t="s">
        <v>1326</v>
      </c>
      <c r="B451" t="s">
        <v>1327</v>
      </c>
      <c r="C451" t="s">
        <v>3133</v>
      </c>
      <c r="D451" t="s">
        <v>51</v>
      </c>
      <c r="E451">
        <v>8557.9167423750005</v>
      </c>
      <c r="F451">
        <v>493.15</v>
      </c>
      <c r="G451">
        <v>-8.7402341523002303</v>
      </c>
      <c r="H451">
        <f>(Table2[[#This Row],[1Y Return vs Nifty]]-AVERAGE(Table2[1Y Return vs Nifty]))/_xlfn.STDEV.P(Table2[1Y Return vs Nifty])</f>
        <v>-0.5926461566770026</v>
      </c>
      <c r="I451">
        <v>-4.00160431322319</v>
      </c>
      <c r="J451">
        <f>(Table2[[#This Row],[1M Return vs Nifty]]-AVERAGE(Table2[1M Return vs Nifty]))/_xlfn.STDEV.P(Table2[1M Return vs Nifty])</f>
        <v>-0.26518856783253075</v>
      </c>
      <c r="K451">
        <v>15.858966320207401</v>
      </c>
      <c r="L451">
        <f>(Table2[[#This Row],[6M Return vs Nifty]]-AVERAGE(Table2[6M Return vs Nifty]))/_xlfn.STDEV.P(Table2[6M Return vs Nifty])</f>
        <v>0.2090089141169473</v>
      </c>
      <c r="M451">
        <v>1.60156082953734</v>
      </c>
      <c r="N451">
        <f>(Table2[[#This Row],[1W Return vs Nifty]]-AVERAGE(Table2[1W Return vs Nifty]))/_xlfn.STDEV.P(Table2[1W Return vs Nifty])</f>
        <v>0.21646383560310292</v>
      </c>
      <c r="O451">
        <v>503.85</v>
      </c>
      <c r="P451">
        <v>488.23900595827598</v>
      </c>
      <c r="Q451">
        <v>419.88066163848703</v>
      </c>
      <c r="R451">
        <v>35.999478384506503</v>
      </c>
      <c r="S451" s="1">
        <f>(Table2[[#This Row],[Close Price]]-Table2[[#This Row],[20D EMA]])/Table2[[#This Row],[20D EMA]]</f>
        <v>-2.1236479110846571E-2</v>
      </c>
      <c r="T451" s="1">
        <f>(Table2[[#This Row],[Close Price]]-Table2[[#This Row],[50D EMA]])/Table2[[#This Row],[50D EMA]]</f>
        <v>1.0058586024041839E-2</v>
      </c>
      <c r="U451" s="1">
        <f>(Table2[[#This Row],[Close Price]]-Table2[[#This Row],[200D EMA]])/Table2[[#This Row],[200D EMA]]</f>
        <v>0.17450038798070941</v>
      </c>
      <c r="V451">
        <v>0.31557281163133799</v>
      </c>
      <c r="W451">
        <v>490.05</v>
      </c>
      <c r="X451">
        <v>506.95</v>
      </c>
      <c r="Y451">
        <v>465</v>
      </c>
      <c r="Z451">
        <v>506.95</v>
      </c>
      <c r="AA451">
        <v>465</v>
      </c>
      <c r="AB451">
        <v>520.65</v>
      </c>
      <c r="AC451" s="1">
        <f>(Table2[[#This Row],[Close Price]]/Table2[[#This Row],[Day Low]])-1</f>
        <v>6.3258851137637517E-3</v>
      </c>
      <c r="AD451" s="1">
        <f>(Table2[[#This Row],[Day High]]/Table2[[#This Row],[Close Price]])-1</f>
        <v>2.7983372199128054E-2</v>
      </c>
      <c r="AE451" s="1">
        <f>(Table2[[#This Row],[Close Price]]/Table2[[#This Row],[Current Week Low]])-1</f>
        <v>6.0537634408602159E-2</v>
      </c>
      <c r="AF451" s="1">
        <f>(Table2[[#This Row],[Current Week High]]/Table2[[#This Row],[Close Price]])-1</f>
        <v>2.7983372199128054E-2</v>
      </c>
      <c r="AG451" s="1">
        <f>(Table2[[#This Row],[Close Price]]/Table2[[#This Row],[Current Month Low]])-1</f>
        <v>6.0537634408602159E-2</v>
      </c>
      <c r="AH451" s="1">
        <f>(Table2[[#This Row],[Current Month High]]/Table2[[#This Row],[Close Price]])-1</f>
        <v>5.5763966338842064E-2</v>
      </c>
      <c r="AI451">
        <v>12.207239176721</v>
      </c>
      <c r="AJ451">
        <v>54.350547730829398</v>
      </c>
      <c r="AK451" t="str">
        <f>IF(AND(Table2[[#This Row],[20D EMA]]&gt;Table2[[#This Row],[50D EMA]],Table2[[#This Row],[50D EMA]]&gt;Table2[[#This Row],[200D EMA]]),"Uptrend","Downtrend/NoTrend")</f>
        <v>Uptrend</v>
      </c>
      <c r="AL451">
        <v>0.02</v>
      </c>
      <c r="AM451" t="s">
        <v>3188</v>
      </c>
      <c r="AN451">
        <v>-5.37</v>
      </c>
      <c r="AO451" t="s">
        <v>3189</v>
      </c>
      <c r="AQ451">
        <f>(Table2[[#This Row],[Sharpe Ratio]]-AVERAGE(Table2[Sharpe Ratio]))/_xlfn.STDEV.P(Table2[Sharpe Ratio])</f>
        <v>-0.71560041255099383</v>
      </c>
      <c r="AR4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-1.1479623873404767</v>
      </c>
      <c r="AS451">
        <f>_xlfn.RANK.AVG(Table2[[#This Row],[1Y Return vs Nifty Z-Score]],Table2[1Y Return vs Nifty Z-Score])</f>
        <v>507</v>
      </c>
      <c r="AT451">
        <f>_xlfn.RANK.AVG(Table2[[#This Row],[6M Return vs Nifty Z-Score]],Table2[6M Return vs Nifty Z-Score])</f>
        <v>256</v>
      </c>
      <c r="AU451">
        <f>_xlfn.RANK.AVG(Table2[[#This Row],[Sharpe Ratio Z-Score]],Table2[Sharpe Ratio Z-Score])</f>
        <v>539.5</v>
      </c>
      <c r="AV451">
        <f>(Table2[[#This Row],[Rank 1Y]]+Table2[[#This Row],[Rank 6M]]+Table2[[#This Row],[Rank Sharpe]])/3</f>
        <v>434.16666666666669</v>
      </c>
    </row>
    <row r="452" spans="1:48" x14ac:dyDescent="0.3">
      <c r="A452" t="s">
        <v>685</v>
      </c>
      <c r="B452" t="s">
        <v>686</v>
      </c>
      <c r="C452" t="s">
        <v>3133</v>
      </c>
      <c r="D452" t="s">
        <v>51</v>
      </c>
      <c r="E452">
        <v>26638.750688119999</v>
      </c>
      <c r="F452">
        <v>1789.7</v>
      </c>
      <c r="G452">
        <v>-6.6506236224302402</v>
      </c>
      <c r="H452">
        <f>(Table2[[#This Row],[1Y Return vs Nifty]]-AVERAGE(Table2[1Y Return vs Nifty]))/_xlfn.STDEV.P(Table2[1Y Return vs Nifty])</f>
        <v>-0.55753554421517593</v>
      </c>
      <c r="I452">
        <v>-9.4309656886838908</v>
      </c>
      <c r="J452">
        <f>(Table2[[#This Row],[1M Return vs Nifty]]-AVERAGE(Table2[1M Return vs Nifty]))/_xlfn.STDEV.P(Table2[1M Return vs Nifty])</f>
        <v>-0.85882199852886509</v>
      </c>
      <c r="K452">
        <v>-6.8561087600141004</v>
      </c>
      <c r="L452">
        <f>(Table2[[#This Row],[6M Return vs Nifty]]-AVERAGE(Table2[6M Return vs Nifty]))/_xlfn.STDEV.P(Table2[6M Return vs Nifty])</f>
        <v>-0.53267170006845155</v>
      </c>
      <c r="M452">
        <v>-0.30168730507022201</v>
      </c>
      <c r="N452">
        <f>(Table2[[#This Row],[1W Return vs Nifty]]-AVERAGE(Table2[1W Return vs Nifty]))/_xlfn.STDEV.P(Table2[1W Return vs Nifty])</f>
        <v>-0.31024779440143091</v>
      </c>
      <c r="O452">
        <v>1835.31</v>
      </c>
      <c r="P452">
        <v>1862.98964548304</v>
      </c>
      <c r="Q452">
        <v>1742.0260840062001</v>
      </c>
      <c r="R452">
        <v>22.564181903887899</v>
      </c>
      <c r="S452" s="1">
        <f>(Table2[[#This Row],[Close Price]]-Table2[[#This Row],[20D EMA]])/Table2[[#This Row],[20D EMA]]</f>
        <v>-2.485138750401834E-2</v>
      </c>
      <c r="T452" s="1">
        <f>(Table2[[#This Row],[Close Price]]-Table2[[#This Row],[50D EMA]])/Table2[[#This Row],[50D EMA]]</f>
        <v>-3.9339802913417307E-2</v>
      </c>
      <c r="U452" s="1">
        <f>(Table2[[#This Row],[Close Price]]-Table2[[#This Row],[200D EMA]])/Table2[[#This Row],[200D EMA]]</f>
        <v>2.736693579476291E-2</v>
      </c>
      <c r="V452">
        <v>1.7750812492250501</v>
      </c>
      <c r="W452">
        <v>1742.85</v>
      </c>
      <c r="X452">
        <v>1825</v>
      </c>
      <c r="Y452">
        <v>1666</v>
      </c>
      <c r="Z452">
        <v>1825</v>
      </c>
      <c r="AA452">
        <v>1666</v>
      </c>
      <c r="AB452">
        <v>1894.9</v>
      </c>
      <c r="AC452" s="1">
        <f>(Table2[[#This Row],[Close Price]]/Table2[[#This Row],[Day Low]])-1</f>
        <v>2.688125771007277E-2</v>
      </c>
      <c r="AD452" s="1">
        <f>(Table2[[#This Row],[Day High]]/Table2[[#This Row],[Close Price]])-1</f>
        <v>1.9723976085377348E-2</v>
      </c>
      <c r="AE452" s="1">
        <f>(Table2[[#This Row],[Close Price]]/Table2[[#This Row],[Current Week Low]])-1</f>
        <v>7.4249699879952002E-2</v>
      </c>
      <c r="AF452" s="1">
        <f>(Table2[[#This Row],[Current Week High]]/Table2[[#This Row],[Close Price]])-1</f>
        <v>1.9723976085377348E-2</v>
      </c>
      <c r="AG452" s="1">
        <f>(Table2[[#This Row],[Close Price]]/Table2[[#This Row],[Current Month Low]])-1</f>
        <v>7.4249699879952002E-2</v>
      </c>
      <c r="AH452" s="1">
        <f>(Table2[[#This Row],[Current Month High]]/Table2[[#This Row],[Close Price]])-1</f>
        <v>5.8780801251606452E-2</v>
      </c>
      <c r="AI452">
        <v>13.4268313125104</v>
      </c>
      <c r="AJ452">
        <v>43.814536542247502</v>
      </c>
      <c r="AK452" t="str">
        <f>IF(AND(Table2[[#This Row],[20D EMA]]&gt;Table2[[#This Row],[50D EMA]],Table2[[#This Row],[50D EMA]]&gt;Table2[[#This Row],[200D EMA]]),"Uptrend","Downtrend/NoTrend")</f>
        <v>Downtrend/NoTrend</v>
      </c>
      <c r="AL452">
        <v>-0.14000000000000001</v>
      </c>
      <c r="AM452" t="s">
        <v>3189</v>
      </c>
      <c r="AN452">
        <v>-5.67</v>
      </c>
      <c r="AO452" t="s">
        <v>3189</v>
      </c>
      <c r="AP452">
        <v>7.1224637022041001E-2</v>
      </c>
      <c r="AQ452">
        <f>(Table2[[#This Row],[Sharpe Ratio]]-AVERAGE(Table2[Sharpe Ratio]))/_xlfn.STDEV.P(Table2[Sharpe Ratio])</f>
        <v>0.11484739218877457</v>
      </c>
      <c r="AR4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2">
        <f>_xlfn.RANK.AVG(Table2[[#This Row],[1Y Return vs Nifty Z-Score]],Table2[1Y Return vs Nifty Z-Score])</f>
        <v>491</v>
      </c>
      <c r="AT452">
        <f>_xlfn.RANK.AVG(Table2[[#This Row],[6M Return vs Nifty Z-Score]],Table2[6M Return vs Nifty Z-Score])</f>
        <v>501</v>
      </c>
      <c r="AU452">
        <f>_xlfn.RANK.AVG(Table2[[#This Row],[Sharpe Ratio Z-Score]],Table2[Sharpe Ratio Z-Score])</f>
        <v>312</v>
      </c>
      <c r="AV452">
        <f>(Table2[[#This Row],[Rank 1Y]]+Table2[[#This Row],[Rank 6M]]+Table2[[#This Row],[Rank Sharpe]])/3</f>
        <v>434.66666666666669</v>
      </c>
    </row>
    <row r="453" spans="1:48" x14ac:dyDescent="0.3">
      <c r="A453" t="s">
        <v>1567</v>
      </c>
      <c r="B453" t="s">
        <v>1568</v>
      </c>
      <c r="C453" t="s">
        <v>3143</v>
      </c>
      <c r="D453" t="s">
        <v>406</v>
      </c>
      <c r="E453">
        <v>6227.8662022500002</v>
      </c>
      <c r="F453">
        <v>313.39999999999998</v>
      </c>
      <c r="G453">
        <v>21.7057418022893</v>
      </c>
      <c r="H453">
        <f>(Table2[[#This Row],[1Y Return vs Nifty]]-AVERAGE(Table2[1Y Return vs Nifty]))/_xlfn.STDEV.P(Table2[1Y Return vs Nifty])</f>
        <v>-8.1078643265689185E-2</v>
      </c>
      <c r="I453">
        <v>-7.4273202809419896</v>
      </c>
      <c r="J453">
        <f>(Table2[[#This Row],[1M Return vs Nifty]]-AVERAGE(Table2[1M Return vs Nifty]))/_xlfn.STDEV.P(Table2[1M Return vs Nifty])</f>
        <v>-0.63974818578309756</v>
      </c>
      <c r="K453">
        <v>4.9744709773587399</v>
      </c>
      <c r="L453">
        <f>(Table2[[#This Row],[6M Return vs Nifty]]-AVERAGE(Table2[6M Return vs Nifty]))/_xlfn.STDEV.P(Table2[6M Return vs Nifty])</f>
        <v>-0.14638586941213222</v>
      </c>
      <c r="M453">
        <v>-0.717822564846049</v>
      </c>
      <c r="N453">
        <f>(Table2[[#This Row],[1W Return vs Nifty]]-AVERAGE(Table2[1W Return vs Nifty]))/_xlfn.STDEV.P(Table2[1W Return vs Nifty])</f>
        <v>-0.4254105401272163</v>
      </c>
      <c r="O453">
        <v>323.89</v>
      </c>
      <c r="P453">
        <v>327.91766491234398</v>
      </c>
      <c r="Q453">
        <v>296.79966280576798</v>
      </c>
      <c r="R453">
        <v>38.260453740000401</v>
      </c>
      <c r="S453" s="1">
        <f>(Table2[[#This Row],[Close Price]]-Table2[[#This Row],[20D EMA]])/Table2[[#This Row],[20D EMA]]</f>
        <v>-3.238753897928312E-2</v>
      </c>
      <c r="T453" s="1">
        <f>(Table2[[#This Row],[Close Price]]-Table2[[#This Row],[50D EMA]])/Table2[[#This Row],[50D EMA]]</f>
        <v>-4.4272286813901093E-2</v>
      </c>
      <c r="U453" s="1">
        <f>(Table2[[#This Row],[Close Price]]-Table2[[#This Row],[200D EMA]])/Table2[[#This Row],[200D EMA]]</f>
        <v>5.5931118779928034E-2</v>
      </c>
      <c r="V453">
        <v>0.36086318718063598</v>
      </c>
      <c r="W453">
        <v>311.89999999999998</v>
      </c>
      <c r="X453">
        <v>318.95</v>
      </c>
      <c r="Y453">
        <v>304.3</v>
      </c>
      <c r="Z453">
        <v>322.39999999999998</v>
      </c>
      <c r="AA453">
        <v>304.3</v>
      </c>
      <c r="AB453">
        <v>335.5</v>
      </c>
      <c r="AC453" s="1">
        <f>(Table2[[#This Row],[Close Price]]/Table2[[#This Row],[Day Low]])-1</f>
        <v>4.809233728759299E-3</v>
      </c>
      <c r="AD453" s="1">
        <f>(Table2[[#This Row],[Day High]]/Table2[[#This Row],[Close Price]])-1</f>
        <v>1.770899808551385E-2</v>
      </c>
      <c r="AE453" s="1">
        <f>(Table2[[#This Row],[Close Price]]/Table2[[#This Row],[Current Week Low]])-1</f>
        <v>2.990469930989148E-2</v>
      </c>
      <c r="AF453" s="1">
        <f>(Table2[[#This Row],[Current Week High]]/Table2[[#This Row],[Close Price]])-1</f>
        <v>2.8717294192724951E-2</v>
      </c>
      <c r="AG453" s="1">
        <f>(Table2[[#This Row],[Close Price]]/Table2[[#This Row],[Current Month Low]])-1</f>
        <v>2.990469930989148E-2</v>
      </c>
      <c r="AH453" s="1">
        <f>(Table2[[#This Row],[Current Month High]]/Table2[[#This Row],[Close Price]])-1</f>
        <v>7.0516911295469109E-2</v>
      </c>
      <c r="AI453">
        <v>19.081046585832802</v>
      </c>
      <c r="AJ453">
        <v>52.803510482691301</v>
      </c>
      <c r="AK453" t="str">
        <f>IF(AND(Table2[[#This Row],[20D EMA]]&gt;Table2[[#This Row],[50D EMA]],Table2[[#This Row],[50D EMA]]&gt;Table2[[#This Row],[200D EMA]]),"Uptrend","Downtrend/NoTrend")</f>
        <v>Downtrend/NoTrend</v>
      </c>
      <c r="AL453">
        <v>-0.09</v>
      </c>
      <c r="AM453" t="s">
        <v>3189</v>
      </c>
      <c r="AN453">
        <v>-2.76</v>
      </c>
      <c r="AO453" t="s">
        <v>3189</v>
      </c>
      <c r="AP453">
        <v>-2.2157293480515001E-2</v>
      </c>
      <c r="AQ453">
        <f>(Table2[[#This Row],[Sharpe Ratio]]-AVERAGE(Table2[Sharpe Ratio]))/_xlfn.STDEV.P(Table2[Sharpe Ratio])</f>
        <v>-0.97394466671931335</v>
      </c>
      <c r="AR4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3">
        <f>_xlfn.RANK.AVG(Table2[[#This Row],[1Y Return vs Nifty Z-Score]],Table2[1Y Return vs Nifty Z-Score])</f>
        <v>325</v>
      </c>
      <c r="AT453">
        <f>_xlfn.RANK.AVG(Table2[[#This Row],[6M Return vs Nifty Z-Score]],Table2[6M Return vs Nifty Z-Score])</f>
        <v>369</v>
      </c>
      <c r="AU453">
        <f>_xlfn.RANK.AVG(Table2[[#This Row],[Sharpe Ratio Z-Score]],Table2[Sharpe Ratio Z-Score])</f>
        <v>612</v>
      </c>
      <c r="AV453">
        <f>(Table2[[#This Row],[Rank 1Y]]+Table2[[#This Row],[Rank 6M]]+Table2[[#This Row],[Rank Sharpe]])/3</f>
        <v>435.33333333333331</v>
      </c>
    </row>
    <row r="454" spans="1:48" x14ac:dyDescent="0.3">
      <c r="A454" t="s">
        <v>152</v>
      </c>
      <c r="B454" t="s">
        <v>153</v>
      </c>
      <c r="C454" t="s">
        <v>3128</v>
      </c>
      <c r="D454" t="s">
        <v>21</v>
      </c>
      <c r="E454">
        <v>181027.95478890999</v>
      </c>
      <c r="F454">
        <v>6440.55</v>
      </c>
      <c r="G454">
        <v>-4.3281863900819397</v>
      </c>
      <c r="H454">
        <f>(Table2[[#This Row],[1Y Return vs Nifty]]-AVERAGE(Table2[1Y Return vs Nifty]))/_xlfn.STDEV.P(Table2[1Y Return vs Nifty])</f>
        <v>-0.51851286871354929</v>
      </c>
      <c r="I454">
        <v>3.6816250290802901</v>
      </c>
      <c r="J454">
        <f>(Table2[[#This Row],[1M Return vs Nifty]]-AVERAGE(Table2[1M Return vs Nifty]))/_xlfn.STDEV.P(Table2[1M Return vs Nifty])</f>
        <v>0.57487741376025592</v>
      </c>
      <c r="K454">
        <v>21.306351176657799</v>
      </c>
      <c r="L454">
        <f>(Table2[[#This Row],[6M Return vs Nifty]]-AVERAGE(Table2[6M Return vs Nifty]))/_xlfn.STDEV.P(Table2[6M Return vs Nifty])</f>
        <v>0.38687404252914781</v>
      </c>
      <c r="M454">
        <v>5.8450908502412897</v>
      </c>
      <c r="N454">
        <f>(Table2[[#This Row],[1W Return vs Nifty]]-AVERAGE(Table2[1W Return vs Nifty]))/_xlfn.STDEV.P(Table2[1W Return vs Nifty])</f>
        <v>1.3908333639562822</v>
      </c>
      <c r="O454">
        <v>6241.72</v>
      </c>
      <c r="P454">
        <v>6022.91383701224</v>
      </c>
      <c r="Q454">
        <v>5522.0856911078599</v>
      </c>
      <c r="R454">
        <v>37.936863170906904</v>
      </c>
      <c r="S454" s="1">
        <f>(Table2[[#This Row],[Close Price]]-Table2[[#This Row],[20D EMA]])/Table2[[#This Row],[20D EMA]]</f>
        <v>3.1855001505995129E-2</v>
      </c>
      <c r="T454" s="1">
        <f>(Table2[[#This Row],[Close Price]]-Table2[[#This Row],[50D EMA]])/Table2[[#This Row],[50D EMA]]</f>
        <v>6.9341214948367091E-2</v>
      </c>
      <c r="U454" s="1">
        <f>(Table2[[#This Row],[Close Price]]-Table2[[#This Row],[200D EMA]])/Table2[[#This Row],[200D EMA]]</f>
        <v>0.16632561685363392</v>
      </c>
      <c r="V454">
        <v>1.59093511132647</v>
      </c>
      <c r="W454">
        <v>6365.25</v>
      </c>
      <c r="X454">
        <v>6487</v>
      </c>
      <c r="Y454">
        <v>6150</v>
      </c>
      <c r="Z454">
        <v>6487</v>
      </c>
      <c r="AA454">
        <v>6100</v>
      </c>
      <c r="AB454">
        <v>6487</v>
      </c>
      <c r="AC454" s="1">
        <f>(Table2[[#This Row],[Close Price]]/Table2[[#This Row],[Day Low]])-1</f>
        <v>1.1829857429008994E-2</v>
      </c>
      <c r="AD454" s="1">
        <f>(Table2[[#This Row],[Day High]]/Table2[[#This Row],[Close Price]])-1</f>
        <v>7.2121169775873906E-3</v>
      </c>
      <c r="AE454" s="1">
        <f>(Table2[[#This Row],[Close Price]]/Table2[[#This Row],[Current Week Low]])-1</f>
        <v>4.7243902439024321E-2</v>
      </c>
      <c r="AF454" s="1">
        <f>(Table2[[#This Row],[Current Week High]]/Table2[[#This Row],[Close Price]])-1</f>
        <v>7.2121169775873906E-3</v>
      </c>
      <c r="AG454" s="1">
        <f>(Table2[[#This Row],[Close Price]]/Table2[[#This Row],[Current Month Low]])-1</f>
        <v>5.5827868852458939E-2</v>
      </c>
      <c r="AH454" s="1">
        <f>(Table2[[#This Row],[Current Month High]]/Table2[[#This Row],[Close Price]])-1</f>
        <v>7.2121169775873906E-3</v>
      </c>
      <c r="AI454">
        <v>2.0867783030952198</v>
      </c>
      <c r="AJ454">
        <v>42.693666847603303</v>
      </c>
      <c r="AK454" t="str">
        <f>IF(AND(Table2[[#This Row],[20D EMA]]&gt;Table2[[#This Row],[50D EMA]],Table2[[#This Row],[50D EMA]]&gt;Table2[[#This Row],[200D EMA]]),"Uptrend","Downtrend/NoTrend")</f>
        <v>Uptrend</v>
      </c>
      <c r="AL454">
        <v>0.05</v>
      </c>
      <c r="AM454" t="s">
        <v>3188</v>
      </c>
      <c r="AN454">
        <v>1.06</v>
      </c>
      <c r="AO454" t="s">
        <v>3188</v>
      </c>
      <c r="AP454">
        <v>-3.0583908172924001E-2</v>
      </c>
      <c r="AQ454">
        <f>(Table2[[#This Row],[Sharpe Ratio]]-AVERAGE(Table2[Sharpe Ratio]))/_xlfn.STDEV.P(Table2[Sharpe Ratio])</f>
        <v>-1.07219527164038</v>
      </c>
      <c r="AR4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0.76187667989175678</v>
      </c>
      <c r="AS454">
        <f>_xlfn.RANK.AVG(Table2[[#This Row],[1Y Return vs Nifty Z-Score]],Table2[1Y Return vs Nifty Z-Score])</f>
        <v>482</v>
      </c>
      <c r="AT454">
        <f>_xlfn.RANK.AVG(Table2[[#This Row],[6M Return vs Nifty Z-Score]],Table2[6M Return vs Nifty Z-Score])</f>
        <v>205</v>
      </c>
      <c r="AU454">
        <f>_xlfn.RANK.AVG(Table2[[#This Row],[Sharpe Ratio Z-Score]],Table2[Sharpe Ratio Z-Score])</f>
        <v>627</v>
      </c>
      <c r="AV454">
        <f>(Table2[[#This Row],[Rank 1Y]]+Table2[[#This Row],[Rank 6M]]+Table2[[#This Row],[Rank Sharpe]])/3</f>
        <v>438</v>
      </c>
    </row>
    <row r="455" spans="1:48" x14ac:dyDescent="0.3">
      <c r="A455" t="s">
        <v>1476</v>
      </c>
      <c r="B455" t="s">
        <v>1477</v>
      </c>
      <c r="C455" t="s">
        <v>3132</v>
      </c>
      <c r="D455" t="s">
        <v>48</v>
      </c>
      <c r="E455">
        <v>7079.7632746299996</v>
      </c>
      <c r="F455">
        <v>190.03</v>
      </c>
      <c r="G455">
        <v>-2.9706022122236799</v>
      </c>
      <c r="H455">
        <f>(Table2[[#This Row],[1Y Return vs Nifty]]-AVERAGE(Table2[1Y Return vs Nifty]))/_xlfn.STDEV.P(Table2[1Y Return vs Nifty])</f>
        <v>-0.49570210504647755</v>
      </c>
      <c r="I455">
        <v>-1.73317370447583</v>
      </c>
      <c r="J455">
        <f>(Table2[[#This Row],[1M Return vs Nifty]]-AVERAGE(Table2[1M Return vs Nifty]))/_xlfn.STDEV.P(Table2[1M Return vs Nifty])</f>
        <v>-1.7163772383543999E-2</v>
      </c>
      <c r="K455">
        <v>-20.841849524513002</v>
      </c>
      <c r="L455">
        <f>(Table2[[#This Row],[6M Return vs Nifty]]-AVERAGE(Table2[6M Return vs Nifty]))/_xlfn.STDEV.P(Table2[6M Return vs Nifty])</f>
        <v>-0.98932670840180581</v>
      </c>
      <c r="M455">
        <v>2.93687828985481</v>
      </c>
      <c r="N455">
        <f>(Table2[[#This Row],[1W Return vs Nifty]]-AVERAGE(Table2[1W Return vs Nifty]))/_xlfn.STDEV.P(Table2[1W Return vs Nifty])</f>
        <v>0.58600431921553042</v>
      </c>
      <c r="O455">
        <v>190.93</v>
      </c>
      <c r="P455">
        <v>192.70027034491099</v>
      </c>
      <c r="Q455">
        <v>190.43059716986801</v>
      </c>
      <c r="R455">
        <v>44.085331585921899</v>
      </c>
      <c r="S455" s="1">
        <f>(Table2[[#This Row],[Close Price]]-Table2[[#This Row],[20D EMA]])/Table2[[#This Row],[20D EMA]]</f>
        <v>-4.713769444298987E-3</v>
      </c>
      <c r="T455" s="1">
        <f>(Table2[[#This Row],[Close Price]]-Table2[[#This Row],[50D EMA]])/Table2[[#This Row],[50D EMA]]</f>
        <v>-1.38571177929928E-2</v>
      </c>
      <c r="U455" s="1">
        <f>(Table2[[#This Row],[Close Price]]-Table2[[#This Row],[200D EMA]])/Table2[[#This Row],[200D EMA]]</f>
        <v>-2.1036386789811206E-3</v>
      </c>
      <c r="V455">
        <v>1.41591321221751</v>
      </c>
      <c r="W455">
        <v>188.15</v>
      </c>
      <c r="X455">
        <v>190.89</v>
      </c>
      <c r="Y455">
        <v>181.91</v>
      </c>
      <c r="Z455">
        <v>193.5</v>
      </c>
      <c r="AA455">
        <v>181.91</v>
      </c>
      <c r="AB455">
        <v>198.4</v>
      </c>
      <c r="AC455" s="1">
        <f>(Table2[[#This Row],[Close Price]]/Table2[[#This Row],[Day Low]])-1</f>
        <v>9.9920276375231598E-3</v>
      </c>
      <c r="AD455" s="1">
        <f>(Table2[[#This Row],[Day High]]/Table2[[#This Row],[Close Price]])-1</f>
        <v>4.5256012208598762E-3</v>
      </c>
      <c r="AE455" s="1">
        <f>(Table2[[#This Row],[Close Price]]/Table2[[#This Row],[Current Week Low]])-1</f>
        <v>4.4637458083667703E-2</v>
      </c>
      <c r="AF455" s="1">
        <f>(Table2[[#This Row],[Current Week High]]/Table2[[#This Row],[Close Price]])-1</f>
        <v>1.8260274693469469E-2</v>
      </c>
      <c r="AG455" s="1">
        <f>(Table2[[#This Row],[Close Price]]/Table2[[#This Row],[Current Month Low]])-1</f>
        <v>4.4637458083667703E-2</v>
      </c>
      <c r="AH455" s="1">
        <f>(Table2[[#This Row],[Current Month High]]/Table2[[#This Row],[Close Price]])-1</f>
        <v>4.404567699836881E-2</v>
      </c>
      <c r="AI455">
        <v>31.189812134926001</v>
      </c>
      <c r="AJ455">
        <v>38.505830903790098</v>
      </c>
      <c r="AK455" t="str">
        <f>IF(AND(Table2[[#This Row],[20D EMA]]&gt;Table2[[#This Row],[50D EMA]],Table2[[#This Row],[50D EMA]]&gt;Table2[[#This Row],[200D EMA]]),"Uptrend","Downtrend/NoTrend")</f>
        <v>Downtrend/NoTrend</v>
      </c>
      <c r="AL455">
        <v>-0.05</v>
      </c>
      <c r="AM455" t="s">
        <v>3189</v>
      </c>
      <c r="AN455">
        <v>-0.41</v>
      </c>
      <c r="AO455" t="s">
        <v>3189</v>
      </c>
      <c r="AP455">
        <v>0.110879418459175</v>
      </c>
      <c r="AQ455">
        <f>(Table2[[#This Row],[Sharpe Ratio]]-AVERAGE(Table2[Sharpe Ratio]))/_xlfn.STDEV.P(Table2[Sharpe Ratio])</f>
        <v>0.57720462655014348</v>
      </c>
      <c r="AR4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5">
        <f>_xlfn.RANK.AVG(Table2[[#This Row],[1Y Return vs Nifty Z-Score]],Table2[1Y Return vs Nifty Z-Score])</f>
        <v>472</v>
      </c>
      <c r="AT455">
        <f>_xlfn.RANK.AVG(Table2[[#This Row],[6M Return vs Nifty Z-Score]],Table2[6M Return vs Nifty Z-Score])</f>
        <v>641</v>
      </c>
      <c r="AU455">
        <f>_xlfn.RANK.AVG(Table2[[#This Row],[Sharpe Ratio Z-Score]],Table2[Sharpe Ratio Z-Score])</f>
        <v>201</v>
      </c>
      <c r="AV455">
        <f>(Table2[[#This Row],[Rank 1Y]]+Table2[[#This Row],[Rank 6M]]+Table2[[#This Row],[Rank Sharpe]])/3</f>
        <v>438</v>
      </c>
    </row>
    <row r="456" spans="1:48" x14ac:dyDescent="0.3">
      <c r="A456" t="s">
        <v>970</v>
      </c>
      <c r="B456" t="s">
        <v>971</v>
      </c>
      <c r="C456" t="s">
        <v>3132</v>
      </c>
      <c r="D456" t="s">
        <v>485</v>
      </c>
      <c r="E456">
        <v>15247.15473015</v>
      </c>
      <c r="F456">
        <v>325.10000000000002</v>
      </c>
      <c r="G456">
        <v>-0.277330328730926</v>
      </c>
      <c r="H456">
        <f>(Table2[[#This Row],[1Y Return vs Nifty]]-AVERAGE(Table2[1Y Return vs Nifty]))/_xlfn.STDEV.P(Table2[1Y Return vs Nifty])</f>
        <v>-0.45044849246943353</v>
      </c>
      <c r="I456">
        <v>-55.0172511651596</v>
      </c>
      <c r="J456">
        <f>(Table2[[#This Row],[1M Return vs Nifty]]-AVERAGE(Table2[1M Return vs Nifty]))/_xlfn.STDEV.P(Table2[1M Return vs Nifty])</f>
        <v>-5.8431177874247533</v>
      </c>
      <c r="K456">
        <v>-15.3973336753241</v>
      </c>
      <c r="L456">
        <f>(Table2[[#This Row],[6M Return vs Nifty]]-AVERAGE(Table2[6M Return vs Nifty]))/_xlfn.STDEV.P(Table2[6M Return vs Nifty])</f>
        <v>-0.81155525729686917</v>
      </c>
      <c r="M456">
        <v>-5.7705538238841498</v>
      </c>
      <c r="N456">
        <f>(Table2[[#This Row],[1W Return vs Nifty]]-AVERAGE(Table2[1W Return vs Nifty]))/_xlfn.STDEV.P(Table2[1W Return vs Nifty])</f>
        <v>-1.8237212853373088</v>
      </c>
      <c r="O456">
        <v>333.68</v>
      </c>
      <c r="P456">
        <v>339.33815463553702</v>
      </c>
      <c r="Q456">
        <v>324.82830197118</v>
      </c>
      <c r="R456">
        <v>28.196530018989201</v>
      </c>
      <c r="S456" s="1">
        <f>(Table2[[#This Row],[Close Price]]-Table2[[#This Row],[20D EMA]])/Table2[[#This Row],[20D EMA]]</f>
        <v>-2.5713258211460033E-2</v>
      </c>
      <c r="T456" s="1">
        <f>(Table2[[#This Row],[Close Price]]-Table2[[#This Row],[50D EMA]])/Table2[[#This Row],[50D EMA]]</f>
        <v>-4.195860218203095E-2</v>
      </c>
      <c r="U456" s="1">
        <f>(Table2[[#This Row],[Close Price]]-Table2[[#This Row],[200D EMA]])/Table2[[#This Row],[200D EMA]]</f>
        <v>8.3643582523832002E-4</v>
      </c>
      <c r="V456">
        <v>0.978991714541811</v>
      </c>
      <c r="W456">
        <v>305.05</v>
      </c>
      <c r="X456">
        <v>333.25</v>
      </c>
      <c r="Y456">
        <v>292.2</v>
      </c>
      <c r="Z456">
        <v>333.25</v>
      </c>
      <c r="AA456">
        <v>292.2</v>
      </c>
      <c r="AB456">
        <v>349.9</v>
      </c>
      <c r="AC456" s="1">
        <f>(Table2[[#This Row],[Close Price]]/Table2[[#This Row],[Day Low]])-1</f>
        <v>6.5726930011473561E-2</v>
      </c>
      <c r="AD456" s="1">
        <f>(Table2[[#This Row],[Day High]]/Table2[[#This Row],[Close Price]])-1</f>
        <v>2.5069209474007925E-2</v>
      </c>
      <c r="AE456" s="1">
        <f>(Table2[[#This Row],[Close Price]]/Table2[[#This Row],[Current Week Low]])-1</f>
        <v>0.11259411362080773</v>
      </c>
      <c r="AF456" s="1">
        <f>(Table2[[#This Row],[Current Week High]]/Table2[[#This Row],[Close Price]])-1</f>
        <v>2.5069209474007925E-2</v>
      </c>
      <c r="AG456" s="1">
        <f>(Table2[[#This Row],[Close Price]]/Table2[[#This Row],[Current Month Low]])-1</f>
        <v>0.11259411362080773</v>
      </c>
      <c r="AH456" s="1">
        <f>(Table2[[#This Row],[Current Month High]]/Table2[[#This Row],[Close Price]])-1</f>
        <v>7.6284220239926093E-2</v>
      </c>
      <c r="AI456">
        <v>27.0301445709012</v>
      </c>
      <c r="AJ456">
        <v>50.404811473513703</v>
      </c>
      <c r="AK456" t="str">
        <f>IF(AND(Table2[[#This Row],[20D EMA]]&gt;Table2[[#This Row],[50D EMA]],Table2[[#This Row],[50D EMA]]&gt;Table2[[#This Row],[200D EMA]]),"Uptrend","Downtrend/NoTrend")</f>
        <v>Downtrend/NoTrend</v>
      </c>
      <c r="AL456">
        <v>-0.11</v>
      </c>
      <c r="AM456" t="s">
        <v>3189</v>
      </c>
      <c r="AN456">
        <v>-12.89</v>
      </c>
      <c r="AO456" t="s">
        <v>3189</v>
      </c>
      <c r="AP456">
        <v>8.7444351699385997E-2</v>
      </c>
      <c r="AQ456">
        <f>(Table2[[#This Row],[Sharpe Ratio]]-AVERAGE(Table2[Sharpe Ratio]))/_xlfn.STDEV.P(Table2[Sharpe Ratio])</f>
        <v>0.3039621003920368</v>
      </c>
      <c r="AR4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6">
        <f>_xlfn.RANK.AVG(Table2[[#This Row],[1Y Return vs Nifty Z-Score]],Table2[1Y Return vs Nifty Z-Score])</f>
        <v>460</v>
      </c>
      <c r="AT456">
        <f>_xlfn.RANK.AVG(Table2[[#This Row],[6M Return vs Nifty Z-Score]],Table2[6M Return vs Nifty Z-Score])</f>
        <v>591</v>
      </c>
      <c r="AU456">
        <f>_xlfn.RANK.AVG(Table2[[#This Row],[Sharpe Ratio Z-Score]],Table2[Sharpe Ratio Z-Score])</f>
        <v>264</v>
      </c>
      <c r="AV456">
        <f>(Table2[[#This Row],[Rank 1Y]]+Table2[[#This Row],[Rank 6M]]+Table2[[#This Row],[Rank Sharpe]])/3</f>
        <v>438.33333333333331</v>
      </c>
    </row>
    <row r="457" spans="1:48" x14ac:dyDescent="0.3">
      <c r="A457" t="s">
        <v>1456</v>
      </c>
      <c r="B457" t="s">
        <v>1457</v>
      </c>
      <c r="C457" t="s">
        <v>607</v>
      </c>
      <c r="D457" t="s">
        <v>607</v>
      </c>
      <c r="E457">
        <v>7248.7888439999997</v>
      </c>
      <c r="F457">
        <v>362.75</v>
      </c>
      <c r="G457">
        <v>34.019002732151002</v>
      </c>
      <c r="H457">
        <f>(Table2[[#This Row],[1Y Return vs Nifty]]-AVERAGE(Table2[1Y Return vs Nifty]))/_xlfn.STDEV.P(Table2[1Y Return vs Nifty])</f>
        <v>0.12581452006299321</v>
      </c>
      <c r="I457">
        <v>-14.7217993028537</v>
      </c>
      <c r="J457">
        <f>(Table2[[#This Row],[1M Return vs Nifty]]-AVERAGE(Table2[1M Return vs Nifty]))/_xlfn.STDEV.P(Table2[1M Return vs Nifty])</f>
        <v>-1.4373091340175395</v>
      </c>
      <c r="K457">
        <v>-15.4198592797907</v>
      </c>
      <c r="L457">
        <f>(Table2[[#This Row],[6M Return vs Nifty]]-AVERAGE(Table2[6M Return vs Nifty]))/_xlfn.STDEV.P(Table2[6M Return vs Nifty])</f>
        <v>-0.81229075141681728</v>
      </c>
      <c r="M457">
        <v>-2.5287301757536498</v>
      </c>
      <c r="N457">
        <f>(Table2[[#This Row],[1W Return vs Nifty]]-AVERAGE(Table2[1W Return vs Nifty]))/_xlfn.STDEV.P(Table2[1W Return vs Nifty])</f>
        <v>-0.92656752653636454</v>
      </c>
      <c r="O457">
        <v>382.23</v>
      </c>
      <c r="P457">
        <v>390.02923828889101</v>
      </c>
      <c r="Q457">
        <v>354.94490864481497</v>
      </c>
      <c r="R457">
        <v>25.906520821212698</v>
      </c>
      <c r="S457" s="1">
        <f>(Table2[[#This Row],[Close Price]]-Table2[[#This Row],[20D EMA]])/Table2[[#This Row],[20D EMA]]</f>
        <v>-5.0964079219318253E-2</v>
      </c>
      <c r="T457" s="1">
        <f>(Table2[[#This Row],[Close Price]]-Table2[[#This Row],[50D EMA]])/Table2[[#This Row],[50D EMA]]</f>
        <v>-6.9941521329448461E-2</v>
      </c>
      <c r="U457" s="1">
        <f>(Table2[[#This Row],[Close Price]]-Table2[[#This Row],[200D EMA]])/Table2[[#This Row],[200D EMA]]</f>
        <v>2.1989585327438513E-2</v>
      </c>
      <c r="V457">
        <v>0.87883998560182797</v>
      </c>
      <c r="W457">
        <v>359.25</v>
      </c>
      <c r="X457">
        <v>375</v>
      </c>
      <c r="Y457">
        <v>342</v>
      </c>
      <c r="Z457">
        <v>375</v>
      </c>
      <c r="AA457">
        <v>342</v>
      </c>
      <c r="AB457">
        <v>385.2</v>
      </c>
      <c r="AC457" s="1">
        <f>(Table2[[#This Row],[Close Price]]/Table2[[#This Row],[Day Low]])-1</f>
        <v>9.7425191370912323E-3</v>
      </c>
      <c r="AD457" s="1">
        <f>(Table2[[#This Row],[Day High]]/Table2[[#This Row],[Close Price]])-1</f>
        <v>3.3769813921433522E-2</v>
      </c>
      <c r="AE457" s="1">
        <f>(Table2[[#This Row],[Close Price]]/Table2[[#This Row],[Current Week Low]])-1</f>
        <v>6.0672514619882989E-2</v>
      </c>
      <c r="AF457" s="1">
        <f>(Table2[[#This Row],[Current Week High]]/Table2[[#This Row],[Close Price]])-1</f>
        <v>3.3769813921433522E-2</v>
      </c>
      <c r="AG457" s="1">
        <f>(Table2[[#This Row],[Close Price]]/Table2[[#This Row],[Current Month Low]])-1</f>
        <v>6.0672514619882989E-2</v>
      </c>
      <c r="AH457" s="1">
        <f>(Table2[[#This Row],[Current Month High]]/Table2[[#This Row],[Close Price]])-1</f>
        <v>6.1888352860096418E-2</v>
      </c>
      <c r="AI457">
        <v>24.231564438318301</v>
      </c>
      <c r="AJ457">
        <v>68.564126394051996</v>
      </c>
      <c r="AK457" t="str">
        <f>IF(AND(Table2[[#This Row],[20D EMA]]&gt;Table2[[#This Row],[50D EMA]],Table2[[#This Row],[50D EMA]]&gt;Table2[[#This Row],[200D EMA]]),"Uptrend","Downtrend/NoTrend")</f>
        <v>Downtrend/NoTrend</v>
      </c>
      <c r="AL457">
        <v>-0.12</v>
      </c>
      <c r="AM457" t="s">
        <v>3189</v>
      </c>
      <c r="AN457">
        <v>-7.21</v>
      </c>
      <c r="AO457" t="s">
        <v>3189</v>
      </c>
      <c r="AP457">
        <v>1.5053926632534E-2</v>
      </c>
      <c r="AQ457">
        <f>(Table2[[#This Row],[Sharpe Ratio]]-AVERAGE(Table2[Sharpe Ratio]))/_xlfn.STDEV.P(Table2[Sharpe Ratio])</f>
        <v>-0.54007827797229868</v>
      </c>
      <c r="AR4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7">
        <f>_xlfn.RANK.AVG(Table2[[#This Row],[1Y Return vs Nifty Z-Score]],Table2[1Y Return vs Nifty Z-Score])</f>
        <v>258</v>
      </c>
      <c r="AT457">
        <f>_xlfn.RANK.AVG(Table2[[#This Row],[6M Return vs Nifty Z-Score]],Table2[6M Return vs Nifty Z-Score])</f>
        <v>593</v>
      </c>
      <c r="AU457">
        <f>_xlfn.RANK.AVG(Table2[[#This Row],[Sharpe Ratio Z-Score]],Table2[Sharpe Ratio Z-Score])</f>
        <v>468</v>
      </c>
      <c r="AV457">
        <f>(Table2[[#This Row],[Rank 1Y]]+Table2[[#This Row],[Rank 6M]]+Table2[[#This Row],[Rank Sharpe]])/3</f>
        <v>439.66666666666669</v>
      </c>
    </row>
    <row r="458" spans="1:48" x14ac:dyDescent="0.3">
      <c r="A458" t="s">
        <v>1441</v>
      </c>
      <c r="B458" t="s">
        <v>1442</v>
      </c>
      <c r="C458" t="s">
        <v>3146</v>
      </c>
      <c r="D458" t="s">
        <v>1443</v>
      </c>
      <c r="E458">
        <v>7303.2205806000002</v>
      </c>
      <c r="F458">
        <v>978.3</v>
      </c>
      <c r="G458">
        <v>-15.628421258405499</v>
      </c>
      <c r="H458">
        <f>(Table2[[#This Row],[1Y Return vs Nifty]]-AVERAGE(Table2[1Y Return vs Nifty]))/_xlfn.STDEV.P(Table2[1Y Return vs Nifty])</f>
        <v>-0.70838469483514499</v>
      </c>
      <c r="I458">
        <v>3.03007828156731</v>
      </c>
      <c r="J458">
        <f>(Table2[[#This Row],[1M Return vs Nifty]]-AVERAGE(Table2[1M Return vs Nifty]))/_xlfn.STDEV.P(Table2[1M Return vs Nifty])</f>
        <v>0.50363884549450855</v>
      </c>
      <c r="K458">
        <v>39.910979131805803</v>
      </c>
      <c r="L458">
        <f>(Table2[[#This Row],[6M Return vs Nifty]]-AVERAGE(Table2[6M Return vs Nifty]))/_xlfn.STDEV.P(Table2[6M Return vs Nifty])</f>
        <v>0.99434251180485933</v>
      </c>
      <c r="M458">
        <v>0.48598442246399998</v>
      </c>
      <c r="N458">
        <f>(Table2[[#This Row],[1W Return vs Nifty]]-AVERAGE(Table2[1W Return vs Nifty]))/_xlfn.STDEV.P(Table2[1W Return vs Nifty])</f>
        <v>-9.2264730620006577E-2</v>
      </c>
      <c r="O458">
        <v>981.13</v>
      </c>
      <c r="P458">
        <v>957.60735840031305</v>
      </c>
      <c r="Q458">
        <v>850.12252246000401</v>
      </c>
      <c r="R458">
        <v>32.812044731222997</v>
      </c>
      <c r="S458" s="1">
        <f>(Table2[[#This Row],[Close Price]]-Table2[[#This Row],[20D EMA]])/Table2[[#This Row],[20D EMA]]</f>
        <v>-2.884429178600227E-3</v>
      </c>
      <c r="T458" s="1">
        <f>(Table2[[#This Row],[Close Price]]-Table2[[#This Row],[50D EMA]])/Table2[[#This Row],[50D EMA]]</f>
        <v>2.1608691096791539E-2</v>
      </c>
      <c r="U458" s="1">
        <f>(Table2[[#This Row],[Close Price]]-Table2[[#This Row],[200D EMA]])/Table2[[#This Row],[200D EMA]]</f>
        <v>0.15077529903464751</v>
      </c>
      <c r="V458">
        <v>0.54636236768315605</v>
      </c>
      <c r="W458">
        <v>956.95</v>
      </c>
      <c r="X458">
        <v>988.25</v>
      </c>
      <c r="Y458">
        <v>890.9</v>
      </c>
      <c r="Z458">
        <v>988.25</v>
      </c>
      <c r="AA458">
        <v>890.9</v>
      </c>
      <c r="AB458">
        <v>1017</v>
      </c>
      <c r="AC458" s="1">
        <f>(Table2[[#This Row],[Close Price]]/Table2[[#This Row],[Day Low]])-1</f>
        <v>2.2310465541564239E-2</v>
      </c>
      <c r="AD458" s="1">
        <f>(Table2[[#This Row],[Day High]]/Table2[[#This Row],[Close Price]])-1</f>
        <v>1.0170704282939758E-2</v>
      </c>
      <c r="AE458" s="1">
        <f>(Table2[[#This Row],[Close Price]]/Table2[[#This Row],[Current Week Low]])-1</f>
        <v>9.8103041867774188E-2</v>
      </c>
      <c r="AF458" s="1">
        <f>(Table2[[#This Row],[Current Week High]]/Table2[[#This Row],[Close Price]])-1</f>
        <v>1.0170704282939758E-2</v>
      </c>
      <c r="AG458" s="1">
        <f>(Table2[[#This Row],[Close Price]]/Table2[[#This Row],[Current Month Low]])-1</f>
        <v>9.8103041867774188E-2</v>
      </c>
      <c r="AH458" s="1">
        <f>(Table2[[#This Row],[Current Month High]]/Table2[[#This Row],[Close Price]])-1</f>
        <v>3.9558417663293488E-2</v>
      </c>
      <c r="AI458">
        <v>14.177655116017499</v>
      </c>
      <c r="AJ458">
        <v>65.393068469991505</v>
      </c>
      <c r="AK458" t="str">
        <f>IF(AND(Table2[[#This Row],[20D EMA]]&gt;Table2[[#This Row],[50D EMA]],Table2[[#This Row],[50D EMA]]&gt;Table2[[#This Row],[200D EMA]]),"Uptrend","Downtrend/NoTrend")</f>
        <v>Uptrend</v>
      </c>
      <c r="AL458">
        <v>0.05</v>
      </c>
      <c r="AM458" t="s">
        <v>3188</v>
      </c>
      <c r="AN458">
        <v>-5.62</v>
      </c>
      <c r="AO458" t="s">
        <v>3189</v>
      </c>
      <c r="AP458">
        <v>-6.4180890761452003E-2</v>
      </c>
      <c r="AQ458">
        <f>(Table2[[#This Row],[Sharpe Ratio]]-AVERAGE(Table2[Sharpe Ratio]))/_xlfn.STDEV.P(Table2[Sharpe Ratio])</f>
        <v>-1.4639212474131911</v>
      </c>
      <c r="AR4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-0.76658931556897458</v>
      </c>
      <c r="AS458">
        <f>_xlfn.RANK.AVG(Table2[[#This Row],[1Y Return vs Nifty Z-Score]],Table2[1Y Return vs Nifty Z-Score])</f>
        <v>554</v>
      </c>
      <c r="AT458">
        <f>_xlfn.RANK.AVG(Table2[[#This Row],[6M Return vs Nifty Z-Score]],Table2[6M Return vs Nifty Z-Score])</f>
        <v>92</v>
      </c>
      <c r="AU458">
        <f>_xlfn.RANK.AVG(Table2[[#This Row],[Sharpe Ratio Z-Score]],Table2[Sharpe Ratio Z-Score])</f>
        <v>677</v>
      </c>
      <c r="AV458">
        <f>(Table2[[#This Row],[Rank 1Y]]+Table2[[#This Row],[Rank 6M]]+Table2[[#This Row],[Rank Sharpe]])/3</f>
        <v>441</v>
      </c>
    </row>
    <row r="459" spans="1:48" x14ac:dyDescent="0.3">
      <c r="A459" t="s">
        <v>193</v>
      </c>
      <c r="B459" t="s">
        <v>194</v>
      </c>
      <c r="C459" t="s">
        <v>3131</v>
      </c>
      <c r="D459" t="s">
        <v>195</v>
      </c>
      <c r="E459">
        <v>137404.27919520001</v>
      </c>
      <c r="F459">
        <v>1333.4</v>
      </c>
      <c r="G459">
        <v>9.9373775880620698</v>
      </c>
      <c r="H459">
        <f>(Table2[[#This Row],[1Y Return vs Nifty]]-AVERAGE(Table2[1Y Return vs Nifty]))/_xlfn.STDEV.P(Table2[1Y Return vs Nifty])</f>
        <v>-0.27881619738352287</v>
      </c>
      <c r="I459">
        <v>-9.5228085538884297</v>
      </c>
      <c r="J459">
        <f>(Table2[[#This Row],[1M Return vs Nifty]]-AVERAGE(Table2[1M Return vs Nifty]))/_xlfn.STDEV.P(Table2[1M Return vs Nifty])</f>
        <v>-0.86886387848232927</v>
      </c>
      <c r="K459">
        <v>-2.5944646318464999</v>
      </c>
      <c r="L459">
        <f>(Table2[[#This Row],[6M Return vs Nifty]]-AVERAGE(Table2[6M Return vs Nifty]))/_xlfn.STDEV.P(Table2[6M Return vs Nifty])</f>
        <v>-0.39352275060400094</v>
      </c>
      <c r="M459">
        <v>-2.0816926890561098</v>
      </c>
      <c r="N459">
        <f>(Table2[[#This Row],[1W Return vs Nifty]]-AVERAGE(Table2[1W Return vs Nifty]))/_xlfn.STDEV.P(Table2[1W Return vs Nifty])</f>
        <v>-0.80285278907773994</v>
      </c>
      <c r="O459">
        <v>1395.2</v>
      </c>
      <c r="P459">
        <v>1417.2361263892501</v>
      </c>
      <c r="Q459">
        <v>1314.19501449975</v>
      </c>
      <c r="R459">
        <v>16.888867425740099</v>
      </c>
      <c r="S459" s="1">
        <f>(Table2[[#This Row],[Close Price]]-Table2[[#This Row],[20D EMA]])/Table2[[#This Row],[20D EMA]]</f>
        <v>-4.4294724770642169E-2</v>
      </c>
      <c r="T459" s="1">
        <f>(Table2[[#This Row],[Close Price]]-Table2[[#This Row],[50D EMA]])/Table2[[#This Row],[50D EMA]]</f>
        <v>-5.9154663664157864E-2</v>
      </c>
      <c r="U459" s="1">
        <f>(Table2[[#This Row],[Close Price]]-Table2[[#This Row],[200D EMA]])/Table2[[#This Row],[200D EMA]]</f>
        <v>1.4613497455368551E-2</v>
      </c>
      <c r="V459">
        <v>1.7195524751368201</v>
      </c>
      <c r="W459">
        <v>1303</v>
      </c>
      <c r="X459">
        <v>1350.55</v>
      </c>
      <c r="Y459">
        <v>1300.25</v>
      </c>
      <c r="Z459">
        <v>1355.55</v>
      </c>
      <c r="AA459">
        <v>1300.25</v>
      </c>
      <c r="AB459">
        <v>1415.5</v>
      </c>
      <c r="AC459" s="1">
        <f>(Table2[[#This Row],[Close Price]]/Table2[[#This Row],[Day Low]])-1</f>
        <v>2.3330775134305481E-2</v>
      </c>
      <c r="AD459" s="1">
        <f>(Table2[[#This Row],[Day High]]/Table2[[#This Row],[Close Price]])-1</f>
        <v>1.2861856907154579E-2</v>
      </c>
      <c r="AE459" s="1">
        <f>(Table2[[#This Row],[Close Price]]/Table2[[#This Row],[Current Week Low]])-1</f>
        <v>2.5495097096712271E-2</v>
      </c>
      <c r="AF459" s="1">
        <f>(Table2[[#This Row],[Current Week High]]/Table2[[#This Row],[Close Price]])-1</f>
        <v>1.6611669416529029E-2</v>
      </c>
      <c r="AG459" s="1">
        <f>(Table2[[#This Row],[Close Price]]/Table2[[#This Row],[Current Month Low]])-1</f>
        <v>2.5495097096712271E-2</v>
      </c>
      <c r="AH459" s="1">
        <f>(Table2[[#This Row],[Current Month High]]/Table2[[#This Row],[Close Price]])-1</f>
        <v>6.1571921403929641E-2</v>
      </c>
      <c r="AI459">
        <v>15.632968351582401</v>
      </c>
      <c r="AJ459">
        <v>38.924775994998903</v>
      </c>
      <c r="AK459" t="str">
        <f>IF(AND(Table2[[#This Row],[20D EMA]]&gt;Table2[[#This Row],[50D EMA]],Table2[[#This Row],[50D EMA]]&gt;Table2[[#This Row],[200D EMA]]),"Uptrend","Downtrend/NoTrend")</f>
        <v>Downtrend/NoTrend</v>
      </c>
      <c r="AL459">
        <v>-0.11</v>
      </c>
      <c r="AM459" t="s">
        <v>3189</v>
      </c>
      <c r="AN459">
        <v>-8.4600000000000009</v>
      </c>
      <c r="AO459" t="s">
        <v>3189</v>
      </c>
      <c r="AP459">
        <v>8.183182836346E-3</v>
      </c>
      <c r="AQ459">
        <f>(Table2[[#This Row],[Sharpe Ratio]]-AVERAGE(Table2[Sharpe Ratio]))/_xlfn.STDEV.P(Table2[Sharpe Ratio])</f>
        <v>-0.620188115537466</v>
      </c>
      <c r="AR4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9">
        <f>_xlfn.RANK.AVG(Table2[[#This Row],[1Y Return vs Nifty Z-Score]],Table2[1Y Return vs Nifty Z-Score])</f>
        <v>387</v>
      </c>
      <c r="AT459">
        <f>_xlfn.RANK.AVG(Table2[[#This Row],[6M Return vs Nifty Z-Score]],Table2[6M Return vs Nifty Z-Score])</f>
        <v>451</v>
      </c>
      <c r="AU459">
        <f>_xlfn.RANK.AVG(Table2[[#This Row],[Sharpe Ratio Z-Score]],Table2[Sharpe Ratio Z-Score])</f>
        <v>486</v>
      </c>
      <c r="AV459">
        <f>(Table2[[#This Row],[Rank 1Y]]+Table2[[#This Row],[Rank 6M]]+Table2[[#This Row],[Rank Sharpe]])/3</f>
        <v>441.33333333333331</v>
      </c>
    </row>
    <row r="460" spans="1:48" x14ac:dyDescent="0.3">
      <c r="A460" t="s">
        <v>922</v>
      </c>
      <c r="B460" t="s">
        <v>923</v>
      </c>
      <c r="C460" t="s">
        <v>3132</v>
      </c>
      <c r="D460" t="s">
        <v>48</v>
      </c>
      <c r="E460">
        <v>16270.964748675</v>
      </c>
      <c r="F460">
        <v>1638.75</v>
      </c>
      <c r="G460">
        <v>9.3956682921290398</v>
      </c>
      <c r="H460">
        <f>(Table2[[#This Row],[1Y Return vs Nifty]]-AVERAGE(Table2[1Y Return vs Nifty]))/_xlfn.STDEV.P(Table2[1Y Return vs Nifty])</f>
        <v>-0.28791825007927424</v>
      </c>
      <c r="I460">
        <v>-1.6343024046685299</v>
      </c>
      <c r="J460">
        <f>(Table2[[#This Row],[1M Return vs Nifty]]-AVERAGE(Table2[1M Return vs Nifty]))/_xlfn.STDEV.P(Table2[1M Return vs Nifty])</f>
        <v>-6.3534201444589745E-3</v>
      </c>
      <c r="K460">
        <v>11.863566608991</v>
      </c>
      <c r="L460">
        <f>(Table2[[#This Row],[6M Return vs Nifty]]-AVERAGE(Table2[6M Return vs Nifty]))/_xlfn.STDEV.P(Table2[6M Return vs Nifty])</f>
        <v>7.8553236499074808E-2</v>
      </c>
      <c r="M460">
        <v>-3.5217393982237901</v>
      </c>
      <c r="N460">
        <f>(Table2[[#This Row],[1W Return vs Nifty]]-AVERAGE(Table2[1W Return vs Nifty]))/_xlfn.STDEV.P(Table2[1W Return vs Nifty])</f>
        <v>-1.201376415964031</v>
      </c>
      <c r="O460">
        <v>1651.26</v>
      </c>
      <c r="P460">
        <v>1639.76650366483</v>
      </c>
      <c r="Q460">
        <v>1502.85249533867</v>
      </c>
      <c r="R460">
        <v>51.983594375495798</v>
      </c>
      <c r="S460" s="1">
        <f>(Table2[[#This Row],[Close Price]]-Table2[[#This Row],[20D EMA]])/Table2[[#This Row],[20D EMA]]</f>
        <v>-7.5760328476436123E-3</v>
      </c>
      <c r="T460" s="1">
        <f>(Table2[[#This Row],[Close Price]]-Table2[[#This Row],[50D EMA]])/Table2[[#This Row],[50D EMA]]</f>
        <v>-6.1990756766779997E-4</v>
      </c>
      <c r="U460" s="1">
        <f>(Table2[[#This Row],[Close Price]]-Table2[[#This Row],[200D EMA]])/Table2[[#This Row],[200D EMA]]</f>
        <v>9.042637589706054E-2</v>
      </c>
      <c r="V460">
        <v>0.63408931115588496</v>
      </c>
      <c r="W460">
        <v>1610.7</v>
      </c>
      <c r="X460">
        <v>1656.5</v>
      </c>
      <c r="Y460">
        <v>1567.4</v>
      </c>
      <c r="Z460">
        <v>1725.2</v>
      </c>
      <c r="AA460">
        <v>1567.4</v>
      </c>
      <c r="AB460">
        <v>1749</v>
      </c>
      <c r="AC460" s="1">
        <f>(Table2[[#This Row],[Close Price]]/Table2[[#This Row],[Day Low]])-1</f>
        <v>1.7414788601229247E-2</v>
      </c>
      <c r="AD460" s="1">
        <f>(Table2[[#This Row],[Day High]]/Table2[[#This Row],[Close Price]])-1</f>
        <v>1.0831426392067023E-2</v>
      </c>
      <c r="AE460" s="1">
        <f>(Table2[[#This Row],[Close Price]]/Table2[[#This Row],[Current Week Low]])-1</f>
        <v>4.5521245374505526E-2</v>
      </c>
      <c r="AF460" s="1">
        <f>(Table2[[#This Row],[Current Week High]]/Table2[[#This Row],[Close Price]])-1</f>
        <v>5.2753623188405818E-2</v>
      </c>
      <c r="AG460" s="1">
        <f>(Table2[[#This Row],[Close Price]]/Table2[[#This Row],[Current Month Low]])-1</f>
        <v>4.5521245374505526E-2</v>
      </c>
      <c r="AH460" s="1">
        <f>(Table2[[#This Row],[Current Month High]]/Table2[[#This Row],[Close Price]])-1</f>
        <v>6.7276887871853486E-2</v>
      </c>
      <c r="AI460">
        <v>13.501144164759699</v>
      </c>
      <c r="AJ460">
        <v>59.885848090150702</v>
      </c>
      <c r="AK460" t="str">
        <f>IF(AND(Table2[[#This Row],[20D EMA]]&gt;Table2[[#This Row],[50D EMA]],Table2[[#This Row],[50D EMA]]&gt;Table2[[#This Row],[200D EMA]]),"Uptrend","Downtrend/NoTrend")</f>
        <v>Uptrend</v>
      </c>
      <c r="AL460">
        <v>-0.02</v>
      </c>
      <c r="AM460" t="s">
        <v>3189</v>
      </c>
      <c r="AN460">
        <v>-1.84</v>
      </c>
      <c r="AO460" t="s">
        <v>3189</v>
      </c>
      <c r="AP460">
        <v>-4.3871180082462997E-2</v>
      </c>
      <c r="AQ460">
        <f>(Table2[[#This Row],[Sharpe Ratio]]-AVERAGE(Table2[Sharpe Ratio]))/_xlfn.STDEV.P(Table2[Sharpe Ratio])</f>
        <v>-1.22711899255513</v>
      </c>
      <c r="AR4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-2.6442138422438193</v>
      </c>
      <c r="AS460">
        <f>_xlfn.RANK.AVG(Table2[[#This Row],[1Y Return vs Nifty Z-Score]],Table2[1Y Return vs Nifty Z-Score])</f>
        <v>389</v>
      </c>
      <c r="AT460">
        <f>_xlfn.RANK.AVG(Table2[[#This Row],[6M Return vs Nifty Z-Score]],Table2[6M Return vs Nifty Z-Score])</f>
        <v>288</v>
      </c>
      <c r="AU460">
        <f>_xlfn.RANK.AVG(Table2[[#This Row],[Sharpe Ratio Z-Score]],Table2[Sharpe Ratio Z-Score])</f>
        <v>651</v>
      </c>
      <c r="AV460">
        <f>(Table2[[#This Row],[Rank 1Y]]+Table2[[#This Row],[Rank 6M]]+Table2[[#This Row],[Rank Sharpe]])/3</f>
        <v>442.66666666666669</v>
      </c>
    </row>
    <row r="461" spans="1:48" x14ac:dyDescent="0.3">
      <c r="A461" t="s">
        <v>941</v>
      </c>
      <c r="B461" t="s">
        <v>942</v>
      </c>
      <c r="C461" t="s">
        <v>3143</v>
      </c>
      <c r="D461" t="s">
        <v>482</v>
      </c>
      <c r="E461">
        <v>15764.439859919999</v>
      </c>
      <c r="F461">
        <v>5163.1499999999996</v>
      </c>
      <c r="G461">
        <v>-22.766334479902198</v>
      </c>
      <c r="H461">
        <f>(Table2[[#This Row],[1Y Return vs Nifty]]-AVERAGE(Table2[1Y Return vs Nifty]))/_xlfn.STDEV.P(Table2[1Y Return vs Nifty])</f>
        <v>-0.82831924786484878</v>
      </c>
      <c r="I461">
        <v>-8.1595486140518005</v>
      </c>
      <c r="J461">
        <f>(Table2[[#This Row],[1M Return vs Nifty]]-AVERAGE(Table2[1M Return vs Nifty]))/_xlfn.STDEV.P(Table2[1M Return vs Nifty])</f>
        <v>-0.71980828629540716</v>
      </c>
      <c r="K461">
        <v>9.3873765819180903</v>
      </c>
      <c r="L461">
        <f>(Table2[[#This Row],[6M Return vs Nifty]]-AVERAGE(Table2[6M Return vs Nifty]))/_xlfn.STDEV.P(Table2[6M Return vs Nifty])</f>
        <v>-2.2980102449129194E-3</v>
      </c>
      <c r="M461">
        <v>-0.91529229725553696</v>
      </c>
      <c r="N461">
        <f>(Table2[[#This Row],[1W Return vs Nifty]]-AVERAGE(Table2[1W Return vs Nifty]))/_xlfn.STDEV.P(Table2[1W Return vs Nifty])</f>
        <v>-0.48005901330457562</v>
      </c>
      <c r="O461">
        <v>5225.47</v>
      </c>
      <c r="P461">
        <v>5239.0551436822998</v>
      </c>
      <c r="Q461">
        <v>4916.4296827647704</v>
      </c>
      <c r="R461">
        <v>34.481469839084099</v>
      </c>
      <c r="S461" s="1">
        <f>(Table2[[#This Row],[Close Price]]-Table2[[#This Row],[20D EMA]])/Table2[[#This Row],[20D EMA]]</f>
        <v>-1.1926199939909829E-2</v>
      </c>
      <c r="T461" s="1">
        <f>(Table2[[#This Row],[Close Price]]-Table2[[#This Row],[50D EMA]])/Table2[[#This Row],[50D EMA]]</f>
        <v>-1.4488326921665075E-2</v>
      </c>
      <c r="U461" s="1">
        <f>(Table2[[#This Row],[Close Price]]-Table2[[#This Row],[200D EMA]])/Table2[[#This Row],[200D EMA]]</f>
        <v>5.0182822323309471E-2</v>
      </c>
      <c r="V461">
        <v>0.463319690335321</v>
      </c>
      <c r="W461">
        <v>5046.05</v>
      </c>
      <c r="X461">
        <v>5191.6499999999996</v>
      </c>
      <c r="Y461">
        <v>4953.25</v>
      </c>
      <c r="Z461">
        <v>5191.6499999999996</v>
      </c>
      <c r="AA461">
        <v>4953.25</v>
      </c>
      <c r="AB461">
        <v>5359</v>
      </c>
      <c r="AC461" s="1">
        <f>(Table2[[#This Row],[Close Price]]/Table2[[#This Row],[Day Low]])-1</f>
        <v>2.3206270250988315E-2</v>
      </c>
      <c r="AD461" s="1">
        <f>(Table2[[#This Row],[Day High]]/Table2[[#This Row],[Close Price]])-1</f>
        <v>5.519886116033712E-3</v>
      </c>
      <c r="AE461" s="1">
        <f>(Table2[[#This Row],[Close Price]]/Table2[[#This Row],[Current Week Low]])-1</f>
        <v>4.2376217634886082E-2</v>
      </c>
      <c r="AF461" s="1">
        <f>(Table2[[#This Row],[Current Week High]]/Table2[[#This Row],[Close Price]])-1</f>
        <v>5.519886116033712E-3</v>
      </c>
      <c r="AG461" s="1">
        <f>(Table2[[#This Row],[Close Price]]/Table2[[#This Row],[Current Month Low]])-1</f>
        <v>4.2376217634886082E-2</v>
      </c>
      <c r="AH461" s="1">
        <f>(Table2[[#This Row],[Current Month High]]/Table2[[#This Row],[Close Price]])-1</f>
        <v>3.7932270028955273E-2</v>
      </c>
      <c r="AI461">
        <v>15.4111346755372</v>
      </c>
      <c r="AJ461">
        <v>28.4046257149962</v>
      </c>
      <c r="AK461" t="str">
        <f>IF(AND(Table2[[#This Row],[20D EMA]]&gt;Table2[[#This Row],[50D EMA]],Table2[[#This Row],[50D EMA]]&gt;Table2[[#This Row],[200D EMA]]),"Uptrend","Downtrend/NoTrend")</f>
        <v>Downtrend/NoTrend</v>
      </c>
      <c r="AL461">
        <v>-0.03</v>
      </c>
      <c r="AM461" t="s">
        <v>3189</v>
      </c>
      <c r="AN461">
        <v>-2.4300000000000002</v>
      </c>
      <c r="AO461" t="s">
        <v>3189</v>
      </c>
      <c r="AP461">
        <v>3.1482152117030003E-2</v>
      </c>
      <c r="AQ461">
        <f>(Table2[[#This Row],[Sharpe Ratio]]-AVERAGE(Table2[Sharpe Ratio]))/_xlfn.STDEV.P(Table2[Sharpe Ratio])</f>
        <v>-0.34853242586570582</v>
      </c>
      <c r="AR4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1">
        <f>_xlfn.RANK.AVG(Table2[[#This Row],[1Y Return vs Nifty Z-Score]],Table2[1Y Return vs Nifty Z-Score])</f>
        <v>593</v>
      </c>
      <c r="AT461">
        <f>_xlfn.RANK.AVG(Table2[[#This Row],[6M Return vs Nifty Z-Score]],Table2[6M Return vs Nifty Z-Score])</f>
        <v>310</v>
      </c>
      <c r="AU461">
        <f>_xlfn.RANK.AVG(Table2[[#This Row],[Sharpe Ratio Z-Score]],Table2[Sharpe Ratio Z-Score])</f>
        <v>425</v>
      </c>
      <c r="AV461">
        <f>(Table2[[#This Row],[Rank 1Y]]+Table2[[#This Row],[Rank 6M]]+Table2[[#This Row],[Rank Sharpe]])/3</f>
        <v>442.66666666666669</v>
      </c>
    </row>
    <row r="462" spans="1:48" x14ac:dyDescent="0.3">
      <c r="A462" t="s">
        <v>687</v>
      </c>
      <c r="B462" t="s">
        <v>688</v>
      </c>
      <c r="C462" t="s">
        <v>3141</v>
      </c>
      <c r="D462" t="s">
        <v>271</v>
      </c>
      <c r="E462">
        <v>26272.075107645</v>
      </c>
      <c r="F462">
        <v>5374.55</v>
      </c>
      <c r="G462">
        <v>-26.48980414219</v>
      </c>
      <c r="H462">
        <f>(Table2[[#This Row],[1Y Return vs Nifty]]-AVERAGE(Table2[1Y Return vs Nifty]))/_xlfn.STDEV.P(Table2[1Y Return vs Nifty])</f>
        <v>-0.89088272486555553</v>
      </c>
      <c r="I462">
        <v>-1.6034985091174401</v>
      </c>
      <c r="J462">
        <f>(Table2[[#This Row],[1M Return vs Nifty]]-AVERAGE(Table2[1M Return vs Nifty]))/_xlfn.STDEV.P(Table2[1M Return vs Nifty])</f>
        <v>-2.9853956328738753E-3</v>
      </c>
      <c r="K462">
        <v>8.4673133900126594</v>
      </c>
      <c r="L462">
        <f>(Table2[[#This Row],[6M Return vs Nifty]]-AVERAGE(Table2[6M Return vs Nifty]))/_xlfn.STDEV.P(Table2[6M Return vs Nifty])</f>
        <v>-3.2339426830675068E-2</v>
      </c>
      <c r="M462">
        <v>-1.1382518300818301</v>
      </c>
      <c r="N462">
        <f>(Table2[[#This Row],[1W Return vs Nifty]]-AVERAGE(Table2[1W Return vs Nifty]))/_xlfn.STDEV.P(Table2[1W Return vs Nifty])</f>
        <v>-0.54176162413319495</v>
      </c>
      <c r="O462">
        <v>5351.52</v>
      </c>
      <c r="P462">
        <v>5418.0697092307901</v>
      </c>
      <c r="Q462">
        <v>5279.1348774826201</v>
      </c>
      <c r="R462">
        <v>30.747307202829798</v>
      </c>
      <c r="S462" s="1">
        <f>(Table2[[#This Row],[Close Price]]-Table2[[#This Row],[20D EMA]])/Table2[[#This Row],[20D EMA]]</f>
        <v>4.3034502346996264E-3</v>
      </c>
      <c r="T462" s="1">
        <f>(Table2[[#This Row],[Close Price]]-Table2[[#This Row],[50D EMA]])/Table2[[#This Row],[50D EMA]]</f>
        <v>-8.0323272985294292E-3</v>
      </c>
      <c r="U462" s="1">
        <f>(Table2[[#This Row],[Close Price]]-Table2[[#This Row],[200D EMA]])/Table2[[#This Row],[200D EMA]]</f>
        <v>1.8074007338656817E-2</v>
      </c>
      <c r="V462">
        <v>0.77353758944966799</v>
      </c>
      <c r="W462">
        <v>5303</v>
      </c>
      <c r="X462">
        <v>5492.6</v>
      </c>
      <c r="Y462">
        <v>5074.1000000000004</v>
      </c>
      <c r="Z462">
        <v>5492.6</v>
      </c>
      <c r="AA462">
        <v>5074.1000000000004</v>
      </c>
      <c r="AB462">
        <v>5492.6</v>
      </c>
      <c r="AC462" s="1">
        <f>(Table2[[#This Row],[Close Price]]/Table2[[#This Row],[Day Low]])-1</f>
        <v>1.3492362813501746E-2</v>
      </c>
      <c r="AD462" s="1">
        <f>(Table2[[#This Row],[Day High]]/Table2[[#This Row],[Close Price]])-1</f>
        <v>2.196462959689649E-2</v>
      </c>
      <c r="AE462" s="1">
        <f>(Table2[[#This Row],[Close Price]]/Table2[[#This Row],[Current Week Low]])-1</f>
        <v>5.9212471177154447E-2</v>
      </c>
      <c r="AF462" s="1">
        <f>(Table2[[#This Row],[Current Week High]]/Table2[[#This Row],[Close Price]])-1</f>
        <v>2.196462959689649E-2</v>
      </c>
      <c r="AG462" s="1">
        <f>(Table2[[#This Row],[Close Price]]/Table2[[#This Row],[Current Month Low]])-1</f>
        <v>5.9212471177154447E-2</v>
      </c>
      <c r="AH462" s="1">
        <f>(Table2[[#This Row],[Current Month High]]/Table2[[#This Row],[Close Price]])-1</f>
        <v>2.196462959689649E-2</v>
      </c>
      <c r="AI462">
        <v>36.755635355518102</v>
      </c>
      <c r="AJ462">
        <v>33.545782084731002</v>
      </c>
      <c r="AK462" t="str">
        <f>IF(AND(Table2[[#This Row],[20D EMA]]&gt;Table2[[#This Row],[50D EMA]],Table2[[#This Row],[50D EMA]]&gt;Table2[[#This Row],[200D EMA]]),"Uptrend","Downtrend/NoTrend")</f>
        <v>Downtrend/NoTrend</v>
      </c>
      <c r="AL462">
        <v>-0.09</v>
      </c>
      <c r="AM462" t="s">
        <v>3189</v>
      </c>
      <c r="AN462">
        <v>-0.19</v>
      </c>
      <c r="AO462" t="s">
        <v>3189</v>
      </c>
      <c r="AP462">
        <v>4.4845810919046998E-2</v>
      </c>
      <c r="AQ462">
        <f>(Table2[[#This Row],[Sharpe Ratio]]-AVERAGE(Table2[Sharpe Ratio]))/_xlfn.STDEV.P(Table2[Sharpe Ratio])</f>
        <v>-0.19271806752798634</v>
      </c>
      <c r="AR4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2">
        <f>_xlfn.RANK.AVG(Table2[[#This Row],[1Y Return vs Nifty Z-Score]],Table2[1Y Return vs Nifty Z-Score])</f>
        <v>619</v>
      </c>
      <c r="AT462">
        <f>_xlfn.RANK.AVG(Table2[[#This Row],[6M Return vs Nifty Z-Score]],Table2[6M Return vs Nifty Z-Score])</f>
        <v>320</v>
      </c>
      <c r="AU462">
        <f>_xlfn.RANK.AVG(Table2[[#This Row],[Sharpe Ratio Z-Score]],Table2[Sharpe Ratio Z-Score])</f>
        <v>391</v>
      </c>
      <c r="AV462">
        <f>(Table2[[#This Row],[Rank 1Y]]+Table2[[#This Row],[Rank 6M]]+Table2[[#This Row],[Rank Sharpe]])/3</f>
        <v>443.33333333333331</v>
      </c>
    </row>
    <row r="463" spans="1:48" x14ac:dyDescent="0.3">
      <c r="A463" t="s">
        <v>904</v>
      </c>
      <c r="B463" t="s">
        <v>905</v>
      </c>
      <c r="C463" t="s">
        <v>3141</v>
      </c>
      <c r="D463" t="s">
        <v>446</v>
      </c>
      <c r="E463">
        <v>16796.497229324999</v>
      </c>
      <c r="F463">
        <v>286.45</v>
      </c>
      <c r="G463">
        <v>1.26213567972173</v>
      </c>
      <c r="H463">
        <f>(Table2[[#This Row],[1Y Return vs Nifty]]-AVERAGE(Table2[1Y Return vs Nifty]))/_xlfn.STDEV.P(Table2[1Y Return vs Nifty])</f>
        <v>-0.42458166530317715</v>
      </c>
      <c r="I463">
        <v>-6.4902823603236897</v>
      </c>
      <c r="J463">
        <f>(Table2[[#This Row],[1M Return vs Nifty]]-AVERAGE(Table2[1M Return vs Nifty]))/_xlfn.STDEV.P(Table2[1M Return vs Nifty])</f>
        <v>-0.53729469318204548</v>
      </c>
      <c r="K463">
        <v>2.8457094161555001</v>
      </c>
      <c r="L463">
        <f>(Table2[[#This Row],[6M Return vs Nifty]]-AVERAGE(Table2[6M Return vs Nifty]))/_xlfn.STDEV.P(Table2[6M Return vs Nifty])</f>
        <v>-0.21589306569440361</v>
      </c>
      <c r="M463">
        <v>8.1047526859900696</v>
      </c>
      <c r="N463">
        <f>(Table2[[#This Row],[1W Return vs Nifty]]-AVERAGE(Table2[1W Return vs Nifty]))/_xlfn.STDEV.P(Table2[1W Return vs Nifty])</f>
        <v>2.0161801840185474</v>
      </c>
      <c r="O463">
        <v>289.89999999999998</v>
      </c>
      <c r="P463">
        <v>296.80234545096903</v>
      </c>
      <c r="Q463">
        <v>276.579882201207</v>
      </c>
      <c r="R463">
        <v>14.7826690820267</v>
      </c>
      <c r="S463" s="1">
        <f>(Table2[[#This Row],[Close Price]]-Table2[[#This Row],[20D EMA]])/Table2[[#This Row],[20D EMA]]</f>
        <v>-1.1900655398413208E-2</v>
      </c>
      <c r="T463" s="1">
        <f>(Table2[[#This Row],[Close Price]]-Table2[[#This Row],[50D EMA]])/Table2[[#This Row],[50D EMA]]</f>
        <v>-3.4879594483121161E-2</v>
      </c>
      <c r="U463" s="1">
        <f>(Table2[[#This Row],[Close Price]]-Table2[[#This Row],[200D EMA]])/Table2[[#This Row],[200D EMA]]</f>
        <v>3.5686318615222534E-2</v>
      </c>
      <c r="V463">
        <v>1.98685999433921</v>
      </c>
      <c r="W463">
        <v>285</v>
      </c>
      <c r="X463">
        <v>295.39999999999998</v>
      </c>
      <c r="Y463">
        <v>273.5</v>
      </c>
      <c r="Z463">
        <v>297.8</v>
      </c>
      <c r="AA463">
        <v>265.95</v>
      </c>
      <c r="AB463">
        <v>297.8</v>
      </c>
      <c r="AC463" s="1">
        <f>(Table2[[#This Row],[Close Price]]/Table2[[#This Row],[Day Low]])-1</f>
        <v>5.0877192982454744E-3</v>
      </c>
      <c r="AD463" s="1">
        <f>(Table2[[#This Row],[Day High]]/Table2[[#This Row],[Close Price]])-1</f>
        <v>3.124454529586318E-2</v>
      </c>
      <c r="AE463" s="1">
        <f>(Table2[[#This Row],[Close Price]]/Table2[[#This Row],[Current Week Low]])-1</f>
        <v>4.7349177330895831E-2</v>
      </c>
      <c r="AF463" s="1">
        <f>(Table2[[#This Row],[Current Week High]]/Table2[[#This Row],[Close Price]])-1</f>
        <v>3.9622970850061279E-2</v>
      </c>
      <c r="AG463" s="1">
        <f>(Table2[[#This Row],[Close Price]]/Table2[[#This Row],[Current Month Low]])-1</f>
        <v>7.7082158300432413E-2</v>
      </c>
      <c r="AH463" s="1">
        <f>(Table2[[#This Row],[Current Month High]]/Table2[[#This Row],[Close Price]])-1</f>
        <v>3.9622970850061279E-2</v>
      </c>
      <c r="AI463">
        <v>24.245068947460201</v>
      </c>
      <c r="AJ463">
        <v>54.171151776103301</v>
      </c>
      <c r="AK463" t="str">
        <f>IF(AND(Table2[[#This Row],[20D EMA]]&gt;Table2[[#This Row],[50D EMA]],Table2[[#This Row],[50D EMA]]&gt;Table2[[#This Row],[200D EMA]]),"Uptrend","Downtrend/NoTrend")</f>
        <v>Downtrend/NoTrend</v>
      </c>
      <c r="AL463">
        <v>-0.17</v>
      </c>
      <c r="AM463" t="s">
        <v>3189</v>
      </c>
      <c r="AN463">
        <v>-3.26</v>
      </c>
      <c r="AO463" t="s">
        <v>3189</v>
      </c>
      <c r="AP463">
        <v>6.2727485997679999E-3</v>
      </c>
      <c r="AQ463">
        <f>(Table2[[#This Row],[Sharpe Ratio]]-AVERAGE(Table2[Sharpe Ratio]))/_xlfn.STDEV.P(Table2[Sharpe Ratio])</f>
        <v>-0.64246293481629124</v>
      </c>
      <c r="AR4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3">
        <f>_xlfn.RANK.AVG(Table2[[#This Row],[1Y Return vs Nifty Z-Score]],Table2[1Y Return vs Nifty Z-Score])</f>
        <v>444</v>
      </c>
      <c r="AT463">
        <f>_xlfn.RANK.AVG(Table2[[#This Row],[6M Return vs Nifty Z-Score]],Table2[6M Return vs Nifty Z-Score])</f>
        <v>392</v>
      </c>
      <c r="AU463">
        <f>_xlfn.RANK.AVG(Table2[[#This Row],[Sharpe Ratio Z-Score]],Table2[Sharpe Ratio Z-Score])</f>
        <v>494</v>
      </c>
      <c r="AV463">
        <f>(Table2[[#This Row],[Rank 1Y]]+Table2[[#This Row],[Rank 6M]]+Table2[[#This Row],[Rank Sharpe]])/3</f>
        <v>443.33333333333331</v>
      </c>
    </row>
    <row r="464" spans="1:48" x14ac:dyDescent="0.3">
      <c r="A464" t="s">
        <v>525</v>
      </c>
      <c r="B464" t="s">
        <v>526</v>
      </c>
      <c r="C464" t="s">
        <v>3139</v>
      </c>
      <c r="D464" t="s">
        <v>527</v>
      </c>
      <c r="E464">
        <v>41366.650500659998</v>
      </c>
      <c r="F464">
        <v>629.20000000000005</v>
      </c>
      <c r="G464">
        <v>-10.8401942071691</v>
      </c>
      <c r="H464">
        <f>(Table2[[#This Row],[1Y Return vs Nifty]]-AVERAGE(Table2[1Y Return vs Nifty]))/_xlfn.STDEV.P(Table2[1Y Return vs Nifty])</f>
        <v>-0.62793066669351982</v>
      </c>
      <c r="I464">
        <v>-4.4378183357114702</v>
      </c>
      <c r="J464">
        <f>(Table2[[#This Row],[1M Return vs Nifty]]-AVERAGE(Table2[1M Return vs Nifty]))/_xlfn.STDEV.P(Table2[1M Return vs Nifty])</f>
        <v>-0.31288316923776371</v>
      </c>
      <c r="K464">
        <v>30.115527952025001</v>
      </c>
      <c r="L464">
        <f>(Table2[[#This Row],[6M Return vs Nifty]]-AVERAGE(Table2[6M Return vs Nifty]))/_xlfn.STDEV.P(Table2[6M Return vs Nifty])</f>
        <v>0.67450662213312362</v>
      </c>
      <c r="M464">
        <v>-2.37470868279595</v>
      </c>
      <c r="N464">
        <f>(Table2[[#This Row],[1W Return vs Nifty]]-AVERAGE(Table2[1W Return vs Nifty]))/_xlfn.STDEV.P(Table2[1W Return vs Nifty])</f>
        <v>-0.88394307303692143</v>
      </c>
      <c r="O464">
        <v>655.81</v>
      </c>
      <c r="P464">
        <v>641.02705999228101</v>
      </c>
      <c r="Q464">
        <v>566.89412720084101</v>
      </c>
      <c r="R464">
        <v>21.125955680087099</v>
      </c>
      <c r="S464" s="1">
        <f>(Table2[[#This Row],[Close Price]]-Table2[[#This Row],[20D EMA]])/Table2[[#This Row],[20D EMA]]</f>
        <v>-4.057577652063845E-2</v>
      </c>
      <c r="T464" s="1">
        <f>(Table2[[#This Row],[Close Price]]-Table2[[#This Row],[50D EMA]])/Table2[[#This Row],[50D EMA]]</f>
        <v>-1.8450172746878084E-2</v>
      </c>
      <c r="U464" s="1">
        <f>(Table2[[#This Row],[Close Price]]-Table2[[#This Row],[200D EMA]])/Table2[[#This Row],[200D EMA]]</f>
        <v>0.10990742329049585</v>
      </c>
      <c r="V464">
        <v>0.91355048233004998</v>
      </c>
      <c r="W464">
        <v>618.1</v>
      </c>
      <c r="X464">
        <v>632.79999999999995</v>
      </c>
      <c r="Y464">
        <v>611.1</v>
      </c>
      <c r="Z464">
        <v>634.6</v>
      </c>
      <c r="AA464">
        <v>611.1</v>
      </c>
      <c r="AB464">
        <v>685.95</v>
      </c>
      <c r="AC464" s="1">
        <f>(Table2[[#This Row],[Close Price]]/Table2[[#This Row],[Day Low]])-1</f>
        <v>1.795825918136229E-2</v>
      </c>
      <c r="AD464" s="1">
        <f>(Table2[[#This Row],[Day High]]/Table2[[#This Row],[Close Price]])-1</f>
        <v>5.7215511760964066E-3</v>
      </c>
      <c r="AE464" s="1">
        <f>(Table2[[#This Row],[Close Price]]/Table2[[#This Row],[Current Week Low]])-1</f>
        <v>2.9618720340369942E-2</v>
      </c>
      <c r="AF464" s="1">
        <f>(Table2[[#This Row],[Current Week High]]/Table2[[#This Row],[Close Price]])-1</f>
        <v>8.582326764144943E-3</v>
      </c>
      <c r="AG464" s="1">
        <f>(Table2[[#This Row],[Close Price]]/Table2[[#This Row],[Current Month Low]])-1</f>
        <v>2.9618720340369942E-2</v>
      </c>
      <c r="AH464" s="1">
        <f>(Table2[[#This Row],[Current Month High]]/Table2[[#This Row],[Close Price]])-1</f>
        <v>9.0193897012078805E-2</v>
      </c>
      <c r="AI464">
        <v>13.707883026064801</v>
      </c>
      <c r="AJ464">
        <v>49.4359339745873</v>
      </c>
      <c r="AK464" t="str">
        <f>IF(AND(Table2[[#This Row],[20D EMA]]&gt;Table2[[#This Row],[50D EMA]],Table2[[#This Row],[50D EMA]]&gt;Table2[[#This Row],[200D EMA]]),"Uptrend","Downtrend/NoTrend")</f>
        <v>Uptrend</v>
      </c>
      <c r="AL464">
        <v>0.08</v>
      </c>
      <c r="AM464" t="s">
        <v>3188</v>
      </c>
      <c r="AN464">
        <v>-10.55</v>
      </c>
      <c r="AO464" t="s">
        <v>3189</v>
      </c>
      <c r="AP464">
        <v>-7.2391622793685995E-2</v>
      </c>
      <c r="AQ464">
        <f>(Table2[[#This Row],[Sharpe Ratio]]-AVERAGE(Table2[Sharpe Ratio]))/_xlfn.STDEV.P(Table2[Sharpe Ratio])</f>
        <v>-1.5596547558811269</v>
      </c>
      <c r="AR4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-2.7099050427162079</v>
      </c>
      <c r="AS464">
        <f>_xlfn.RANK.AVG(Table2[[#This Row],[1Y Return vs Nifty Z-Score]],Table2[1Y Return vs Nifty Z-Score])</f>
        <v>518</v>
      </c>
      <c r="AT464">
        <f>_xlfn.RANK.AVG(Table2[[#This Row],[6M Return vs Nifty Z-Score]],Table2[6M Return vs Nifty Z-Score])</f>
        <v>133</v>
      </c>
      <c r="AU464">
        <f>_xlfn.RANK.AVG(Table2[[#This Row],[Sharpe Ratio Z-Score]],Table2[Sharpe Ratio Z-Score])</f>
        <v>685</v>
      </c>
      <c r="AV464">
        <f>(Table2[[#This Row],[Rank 1Y]]+Table2[[#This Row],[Rank 6M]]+Table2[[#This Row],[Rank Sharpe]])/3</f>
        <v>445.33333333333331</v>
      </c>
    </row>
    <row r="465" spans="1:48" x14ac:dyDescent="0.3">
      <c r="A465" t="s">
        <v>1209</v>
      </c>
      <c r="B465" t="s">
        <v>1210</v>
      </c>
      <c r="C465" t="s">
        <v>3139</v>
      </c>
      <c r="D465" t="s">
        <v>865</v>
      </c>
      <c r="E465">
        <v>10102.573710864001</v>
      </c>
      <c r="F465">
        <v>73.22</v>
      </c>
      <c r="G465">
        <v>5.0957952271253601</v>
      </c>
      <c r="H465">
        <f>(Table2[[#This Row],[1Y Return vs Nifty]]-AVERAGE(Table2[1Y Return vs Nifty]))/_xlfn.STDEV.P(Table2[1Y Return vs Nifty])</f>
        <v>-0.36016672636819508</v>
      </c>
      <c r="I465">
        <v>-8.4105128002600598</v>
      </c>
      <c r="J465">
        <f>(Table2[[#This Row],[1M Return vs Nifty]]-AVERAGE(Table2[1M Return vs Nifty]))/_xlfn.STDEV.P(Table2[1M Return vs Nifty])</f>
        <v>-0.74724811218617893</v>
      </c>
      <c r="K465">
        <v>-12.5738912736091</v>
      </c>
      <c r="L465">
        <f>(Table2[[#This Row],[6M Return vs Nifty]]-AVERAGE(Table2[6M Return vs Nifty]))/_xlfn.STDEV.P(Table2[6M Return vs Nifty])</f>
        <v>-0.71936570972876746</v>
      </c>
      <c r="M465">
        <v>-0.17423282125629799</v>
      </c>
      <c r="N465">
        <f>(Table2[[#This Row],[1W Return vs Nifty]]-AVERAGE(Table2[1W Return vs Nifty]))/_xlfn.STDEV.P(Table2[1W Return vs Nifty])</f>
        <v>-0.27497558911178249</v>
      </c>
      <c r="O465">
        <v>76.42</v>
      </c>
      <c r="P465">
        <v>77.875190425219003</v>
      </c>
      <c r="Q465">
        <v>74.808447955683704</v>
      </c>
      <c r="R465">
        <v>21.056784479164001</v>
      </c>
      <c r="S465" s="1">
        <f>(Table2[[#This Row],[Close Price]]-Table2[[#This Row],[20D EMA]])/Table2[[#This Row],[20D EMA]]</f>
        <v>-4.187385501177706E-2</v>
      </c>
      <c r="T465" s="1">
        <f>(Table2[[#This Row],[Close Price]]-Table2[[#This Row],[50D EMA]])/Table2[[#This Row],[50D EMA]]</f>
        <v>-5.9777579994353028E-2</v>
      </c>
      <c r="U465" s="1">
        <f>(Table2[[#This Row],[Close Price]]-Table2[[#This Row],[200D EMA]])/Table2[[#This Row],[200D EMA]]</f>
        <v>-2.1233537108331625E-2</v>
      </c>
      <c r="V465">
        <v>0.41641716179441501</v>
      </c>
      <c r="W465">
        <v>72.58</v>
      </c>
      <c r="X465">
        <v>75.099999999999994</v>
      </c>
      <c r="Y465">
        <v>68.75</v>
      </c>
      <c r="Z465">
        <v>75.099999999999994</v>
      </c>
      <c r="AA465">
        <v>68.75</v>
      </c>
      <c r="AB465">
        <v>77.45</v>
      </c>
      <c r="AC465" s="1">
        <f>(Table2[[#This Row],[Close Price]]/Table2[[#This Row],[Day Low]])-1</f>
        <v>8.8178561587213267E-3</v>
      </c>
      <c r="AD465" s="1">
        <f>(Table2[[#This Row],[Day High]]/Table2[[#This Row],[Close Price]])-1</f>
        <v>2.567604479650365E-2</v>
      </c>
      <c r="AE465" s="1">
        <f>(Table2[[#This Row],[Close Price]]/Table2[[#This Row],[Current Week Low]])-1</f>
        <v>6.5018181818181864E-2</v>
      </c>
      <c r="AF465" s="1">
        <f>(Table2[[#This Row],[Current Week High]]/Table2[[#This Row],[Close Price]])-1</f>
        <v>2.567604479650365E-2</v>
      </c>
      <c r="AG465" s="1">
        <f>(Table2[[#This Row],[Close Price]]/Table2[[#This Row],[Current Month Low]])-1</f>
        <v>6.5018181818181864E-2</v>
      </c>
      <c r="AH465" s="1">
        <f>(Table2[[#This Row],[Current Month High]]/Table2[[#This Row],[Close Price]])-1</f>
        <v>5.7771100792133323E-2</v>
      </c>
      <c r="AI465">
        <v>29.541108986615601</v>
      </c>
      <c r="AJ465">
        <v>51.594202898550698</v>
      </c>
      <c r="AK465" t="str">
        <f>IF(AND(Table2[[#This Row],[20D EMA]]&gt;Table2[[#This Row],[50D EMA]],Table2[[#This Row],[50D EMA]]&gt;Table2[[#This Row],[200D EMA]]),"Uptrend","Downtrend/NoTrend")</f>
        <v>Downtrend/NoTrend</v>
      </c>
      <c r="AL465">
        <v>0</v>
      </c>
      <c r="AM465">
        <v>0</v>
      </c>
      <c r="AN465">
        <v>-9.07</v>
      </c>
      <c r="AO465" t="s">
        <v>3189</v>
      </c>
      <c r="AP465">
        <v>5.3712064507811998E-2</v>
      </c>
      <c r="AQ465">
        <f>(Table2[[#This Row],[Sharpe Ratio]]-AVERAGE(Table2[Sharpe Ratio]))/_xlfn.STDEV.P(Table2[Sharpe Ratio])</f>
        <v>-8.9341467282519821E-2</v>
      </c>
      <c r="AR4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5">
        <f>_xlfn.RANK.AVG(Table2[[#This Row],[1Y Return vs Nifty Z-Score]],Table2[1Y Return vs Nifty Z-Score])</f>
        <v>416</v>
      </c>
      <c r="AT465">
        <f>_xlfn.RANK.AVG(Table2[[#This Row],[6M Return vs Nifty Z-Score]],Table2[6M Return vs Nifty Z-Score])</f>
        <v>559</v>
      </c>
      <c r="AU465">
        <f>_xlfn.RANK.AVG(Table2[[#This Row],[Sharpe Ratio Z-Score]],Table2[Sharpe Ratio Z-Score])</f>
        <v>362</v>
      </c>
      <c r="AV465">
        <f>(Table2[[#This Row],[Rank 1Y]]+Table2[[#This Row],[Rank 6M]]+Table2[[#This Row],[Rank Sharpe]])/3</f>
        <v>445.66666666666669</v>
      </c>
    </row>
    <row r="466" spans="1:48" x14ac:dyDescent="0.3">
      <c r="A466" t="s">
        <v>1362</v>
      </c>
      <c r="B466" t="s">
        <v>1363</v>
      </c>
      <c r="C466" t="s">
        <v>3131</v>
      </c>
      <c r="D466" t="s">
        <v>403</v>
      </c>
      <c r="E466">
        <v>8273.5158817499996</v>
      </c>
      <c r="F466">
        <v>607.95000000000005</v>
      </c>
      <c r="G466">
        <v>12.113750715620199</v>
      </c>
      <c r="H466">
        <f>(Table2[[#This Row],[1Y Return vs Nifty]]-AVERAGE(Table2[1Y Return vs Nifty]))/_xlfn.STDEV.P(Table2[1Y Return vs Nifty])</f>
        <v>-0.24224775921682704</v>
      </c>
      <c r="I466">
        <v>-9.6237523122872908</v>
      </c>
      <c r="J466">
        <f>(Table2[[#This Row],[1M Return vs Nifty]]-AVERAGE(Table2[1M Return vs Nifty]))/_xlfn.STDEV.P(Table2[1M Return vs Nifty])</f>
        <v>-0.87990082840364725</v>
      </c>
      <c r="K466">
        <v>5.2819167239453</v>
      </c>
      <c r="L466">
        <f>(Table2[[#This Row],[6M Return vs Nifty]]-AVERAGE(Table2[6M Return vs Nifty]))/_xlfn.STDEV.P(Table2[6M Return vs Nifty])</f>
        <v>-0.13634731354772497</v>
      </c>
      <c r="M466">
        <v>1.6234184885901199</v>
      </c>
      <c r="N466">
        <f>(Table2[[#This Row],[1W Return vs Nifty]]-AVERAGE(Table2[1W Return vs Nifty]))/_xlfn.STDEV.P(Table2[1W Return vs Nifty])</f>
        <v>0.22251280158837469</v>
      </c>
      <c r="O466">
        <v>636.53</v>
      </c>
      <c r="P466">
        <v>649.323021314382</v>
      </c>
      <c r="Q466">
        <v>579.66870586522396</v>
      </c>
      <c r="R466">
        <v>20.173300695681299</v>
      </c>
      <c r="S466" s="1">
        <f>(Table2[[#This Row],[Close Price]]-Table2[[#This Row],[20D EMA]])/Table2[[#This Row],[20D EMA]]</f>
        <v>-4.4899690509480977E-2</v>
      </c>
      <c r="T466" s="1">
        <f>(Table2[[#This Row],[Close Price]]-Table2[[#This Row],[50D EMA]])/Table2[[#This Row],[50D EMA]]</f>
        <v>-6.3717163809521596E-2</v>
      </c>
      <c r="U466" s="1">
        <f>(Table2[[#This Row],[Close Price]]-Table2[[#This Row],[200D EMA]])/Table2[[#This Row],[200D EMA]]</f>
        <v>4.8788719916426956E-2</v>
      </c>
      <c r="V466">
        <v>0.187140082523859</v>
      </c>
      <c r="W466">
        <v>600.75</v>
      </c>
      <c r="X466">
        <v>613</v>
      </c>
      <c r="Y466">
        <v>576.1</v>
      </c>
      <c r="Z466">
        <v>615.20000000000005</v>
      </c>
      <c r="AA466">
        <v>576.1</v>
      </c>
      <c r="AB466">
        <v>638.45000000000005</v>
      </c>
      <c r="AC466" s="1">
        <f>(Table2[[#This Row],[Close Price]]/Table2[[#This Row],[Day Low]])-1</f>
        <v>1.1985018726591745E-2</v>
      </c>
      <c r="AD466" s="1">
        <f>(Table2[[#This Row],[Day High]]/Table2[[#This Row],[Close Price]])-1</f>
        <v>8.3066041615262876E-3</v>
      </c>
      <c r="AE466" s="1">
        <f>(Table2[[#This Row],[Close Price]]/Table2[[#This Row],[Current Week Low]])-1</f>
        <v>5.5285540704738789E-2</v>
      </c>
      <c r="AF466" s="1">
        <f>(Table2[[#This Row],[Current Week High]]/Table2[[#This Row],[Close Price]])-1</f>
        <v>1.1925322806151772E-2</v>
      </c>
      <c r="AG466" s="1">
        <f>(Table2[[#This Row],[Close Price]]/Table2[[#This Row],[Current Month Low]])-1</f>
        <v>5.5285540704738789E-2</v>
      </c>
      <c r="AH466" s="1">
        <f>(Table2[[#This Row],[Current Month High]]/Table2[[#This Row],[Close Price]])-1</f>
        <v>5.0168599391397395E-2</v>
      </c>
      <c r="AI466">
        <v>30.438358417633001</v>
      </c>
      <c r="AJ466">
        <v>57.540813682301099</v>
      </c>
      <c r="AK466" t="str">
        <f>IF(AND(Table2[[#This Row],[20D EMA]]&gt;Table2[[#This Row],[50D EMA]],Table2[[#This Row],[50D EMA]]&gt;Table2[[#This Row],[200D EMA]]),"Uptrend","Downtrend/NoTrend")</f>
        <v>Downtrend/NoTrend</v>
      </c>
      <c r="AL466">
        <v>-0.04</v>
      </c>
      <c r="AM466" t="s">
        <v>3189</v>
      </c>
      <c r="AN466">
        <v>-9.56</v>
      </c>
      <c r="AO466" t="s">
        <v>3189</v>
      </c>
      <c r="AP466">
        <v>-1.5735529379986998E-2</v>
      </c>
      <c r="AQ466">
        <f>(Table2[[#This Row],[Sharpe Ratio]]-AVERAGE(Table2[Sharpe Ratio]))/_xlfn.STDEV.P(Table2[Sharpe Ratio])</f>
        <v>-0.89906973407220403</v>
      </c>
      <c r="AR4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6">
        <f>_xlfn.RANK.AVG(Table2[[#This Row],[1Y Return vs Nifty Z-Score]],Table2[1Y Return vs Nifty Z-Score])</f>
        <v>376</v>
      </c>
      <c r="AT466">
        <f>_xlfn.RANK.AVG(Table2[[#This Row],[6M Return vs Nifty Z-Score]],Table2[6M Return vs Nifty Z-Score])</f>
        <v>359</v>
      </c>
      <c r="AU466">
        <f>_xlfn.RANK.AVG(Table2[[#This Row],[Sharpe Ratio Z-Score]],Table2[Sharpe Ratio Z-Score])</f>
        <v>602</v>
      </c>
      <c r="AV466">
        <f>(Table2[[#This Row],[Rank 1Y]]+Table2[[#This Row],[Rank 6M]]+Table2[[#This Row],[Rank Sharpe]])/3</f>
        <v>445.66666666666669</v>
      </c>
    </row>
    <row r="467" spans="1:48" x14ac:dyDescent="0.3">
      <c r="A467" t="s">
        <v>177</v>
      </c>
      <c r="B467" t="s">
        <v>178</v>
      </c>
      <c r="C467" t="s">
        <v>3137</v>
      </c>
      <c r="D467" t="s">
        <v>77</v>
      </c>
      <c r="E467">
        <v>150422.95080146001</v>
      </c>
      <c r="F467">
        <v>607.95000000000005</v>
      </c>
      <c r="G467">
        <v>13.286514131651799</v>
      </c>
      <c r="H467">
        <f>(Table2[[#This Row],[1Y Return vs Nifty]]-AVERAGE(Table2[1Y Return vs Nifty]))/_xlfn.STDEV.P(Table2[1Y Return vs Nifty])</f>
        <v>-0.22254244034467555</v>
      </c>
      <c r="I467">
        <v>-2.72204110529447</v>
      </c>
      <c r="J467">
        <f>(Table2[[#This Row],[1M Return vs Nifty]]-AVERAGE(Table2[1M Return vs Nifty]))/_xlfn.STDEV.P(Table2[1M Return vs Nifty])</f>
        <v>-0.12528417680254902</v>
      </c>
      <c r="K467">
        <v>-12.7622920493506</v>
      </c>
      <c r="L467">
        <f>(Table2[[#This Row],[6M Return vs Nifty]]-AVERAGE(Table2[6M Return vs Nifty]))/_xlfn.STDEV.P(Table2[6M Return vs Nifty])</f>
        <v>-0.72551727218548301</v>
      </c>
      <c r="M467">
        <v>0.494574027325827</v>
      </c>
      <c r="N467">
        <f>(Table2[[#This Row],[1W Return vs Nifty]]-AVERAGE(Table2[1W Return vs Nifty]))/_xlfn.STDEV.P(Table2[1W Return vs Nifty])</f>
        <v>-8.9887612946487533E-2</v>
      </c>
      <c r="O467">
        <v>618.09</v>
      </c>
      <c r="P467">
        <v>627.68136070862397</v>
      </c>
      <c r="Q467">
        <v>600.72576914717695</v>
      </c>
      <c r="R467">
        <v>35.029013890226302</v>
      </c>
      <c r="S467" s="1">
        <f>(Table2[[#This Row],[Close Price]]-Table2[[#This Row],[20D EMA]])/Table2[[#This Row],[20D EMA]]</f>
        <v>-1.6405377857593533E-2</v>
      </c>
      <c r="T467" s="1">
        <f>(Table2[[#This Row],[Close Price]]-Table2[[#This Row],[50D EMA]])/Table2[[#This Row],[50D EMA]]</f>
        <v>-3.1435314068189162E-2</v>
      </c>
      <c r="U467" s="1">
        <f>(Table2[[#This Row],[Close Price]]-Table2[[#This Row],[200D EMA]])/Table2[[#This Row],[200D EMA]]</f>
        <v>1.2025838117580689E-2</v>
      </c>
      <c r="V467">
        <v>0.93933919239160302</v>
      </c>
      <c r="W467">
        <v>605.75</v>
      </c>
      <c r="X467">
        <v>617.4</v>
      </c>
      <c r="Y467">
        <v>584.45000000000005</v>
      </c>
      <c r="Z467">
        <v>619.35</v>
      </c>
      <c r="AA467">
        <v>584.45000000000005</v>
      </c>
      <c r="AB467">
        <v>634.75</v>
      </c>
      <c r="AC467" s="1">
        <f>(Table2[[#This Row],[Close Price]]/Table2[[#This Row],[Day Low]])-1</f>
        <v>3.6318613289312296E-3</v>
      </c>
      <c r="AD467" s="1">
        <f>(Table2[[#This Row],[Day High]]/Table2[[#This Row],[Close Price]])-1</f>
        <v>1.5544041450777035E-2</v>
      </c>
      <c r="AE467" s="1">
        <f>(Table2[[#This Row],[Close Price]]/Table2[[#This Row],[Current Week Low]])-1</f>
        <v>4.0208743262896807E-2</v>
      </c>
      <c r="AF467" s="1">
        <f>(Table2[[#This Row],[Current Week High]]/Table2[[#This Row],[Close Price]])-1</f>
        <v>1.8751542067604099E-2</v>
      </c>
      <c r="AG467" s="1">
        <f>(Table2[[#This Row],[Close Price]]/Table2[[#This Row],[Current Month Low]])-1</f>
        <v>4.0208743262896807E-2</v>
      </c>
      <c r="AH467" s="1">
        <f>(Table2[[#This Row],[Current Month High]]/Table2[[#This Row],[Close Price]])-1</f>
        <v>4.4082572579981827E-2</v>
      </c>
      <c r="AI467">
        <v>16.284233900814201</v>
      </c>
      <c r="AJ467">
        <v>50.4640514787773</v>
      </c>
      <c r="AK467" t="str">
        <f>IF(AND(Table2[[#This Row],[20D EMA]]&gt;Table2[[#This Row],[50D EMA]],Table2[[#This Row],[50D EMA]]&gt;Table2[[#This Row],[200D EMA]]),"Uptrend","Downtrend/NoTrend")</f>
        <v>Downtrend/NoTrend</v>
      </c>
      <c r="AL467">
        <v>-0.11</v>
      </c>
      <c r="AM467" t="s">
        <v>3189</v>
      </c>
      <c r="AN467">
        <v>-1.39</v>
      </c>
      <c r="AO467" t="s">
        <v>3189</v>
      </c>
      <c r="AP467">
        <v>3.8859575839428999E-2</v>
      </c>
      <c r="AQ467">
        <f>(Table2[[#This Row],[Sharpe Ratio]]-AVERAGE(Table2[Sharpe Ratio]))/_xlfn.STDEV.P(Table2[Sharpe Ratio])</f>
        <v>-0.2625149241828903</v>
      </c>
      <c r="AR4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7">
        <f>_xlfn.RANK.AVG(Table2[[#This Row],[1Y Return vs Nifty Z-Score]],Table2[1Y Return vs Nifty Z-Score])</f>
        <v>369</v>
      </c>
      <c r="AT467">
        <f>_xlfn.RANK.AVG(Table2[[#This Row],[6M Return vs Nifty Z-Score]],Table2[6M Return vs Nifty Z-Score])</f>
        <v>561</v>
      </c>
      <c r="AU467">
        <f>_xlfn.RANK.AVG(Table2[[#This Row],[Sharpe Ratio Z-Score]],Table2[Sharpe Ratio Z-Score])</f>
        <v>408</v>
      </c>
      <c r="AV467">
        <f>(Table2[[#This Row],[Rank 1Y]]+Table2[[#This Row],[Rank 6M]]+Table2[[#This Row],[Rank Sharpe]])/3</f>
        <v>446</v>
      </c>
    </row>
    <row r="468" spans="1:48" x14ac:dyDescent="0.3">
      <c r="A468" t="s">
        <v>1717</v>
      </c>
      <c r="B468" t="s">
        <v>1718</v>
      </c>
      <c r="C468" t="s">
        <v>3139</v>
      </c>
      <c r="D468" t="s">
        <v>1443</v>
      </c>
      <c r="E468">
        <v>4858.7995023149997</v>
      </c>
      <c r="F468">
        <v>909.95</v>
      </c>
      <c r="G468">
        <v>-17.1836275793287</v>
      </c>
      <c r="H468">
        <f>(Table2[[#This Row],[1Y Return vs Nifty]]-AVERAGE(Table2[1Y Return vs Nifty]))/_xlfn.STDEV.P(Table2[1Y Return vs Nifty])</f>
        <v>-0.73451599808595469</v>
      </c>
      <c r="I468">
        <v>8.4202545741663197</v>
      </c>
      <c r="J468">
        <f>(Table2[[#This Row],[1M Return vs Nifty]]-AVERAGE(Table2[1M Return vs Nifty]))/_xlfn.STDEV.P(Table2[1M Return vs Nifty])</f>
        <v>1.0929878726371502</v>
      </c>
      <c r="K468">
        <v>-22.949136563130399</v>
      </c>
      <c r="L468">
        <f>(Table2[[#This Row],[6M Return vs Nifty]]-AVERAGE(Table2[6M Return vs Nifty]))/_xlfn.STDEV.P(Table2[6M Return vs Nifty])</f>
        <v>-1.0581327299336283</v>
      </c>
      <c r="M468">
        <v>3.9832155563248199</v>
      </c>
      <c r="N468">
        <f>(Table2[[#This Row],[1W Return vs Nifty]]-AVERAGE(Table2[1W Return vs Nifty]))/_xlfn.STDEV.P(Table2[1W Return vs Nifty])</f>
        <v>0.87557140042564519</v>
      </c>
      <c r="O468">
        <v>874.27</v>
      </c>
      <c r="P468">
        <v>867.09083852715696</v>
      </c>
      <c r="Q468">
        <v>854.72368768886201</v>
      </c>
      <c r="R468">
        <v>41.4427325464859</v>
      </c>
      <c r="S468" s="1">
        <f>(Table2[[#This Row],[Close Price]]-Table2[[#This Row],[20D EMA]])/Table2[[#This Row],[20D EMA]]</f>
        <v>4.0811191050819616E-2</v>
      </c>
      <c r="T468" s="1">
        <f>(Table2[[#This Row],[Close Price]]-Table2[[#This Row],[50D EMA]])/Table2[[#This Row],[50D EMA]]</f>
        <v>4.9428686786316164E-2</v>
      </c>
      <c r="U468" s="1">
        <f>(Table2[[#This Row],[Close Price]]-Table2[[#This Row],[200D EMA]])/Table2[[#This Row],[200D EMA]]</f>
        <v>6.4613059292258204E-2</v>
      </c>
      <c r="V468">
        <v>1.2564790755408699</v>
      </c>
      <c r="W468">
        <v>901.05</v>
      </c>
      <c r="X468">
        <v>923.35</v>
      </c>
      <c r="Y468">
        <v>799</v>
      </c>
      <c r="Z468">
        <v>923.35</v>
      </c>
      <c r="AA468">
        <v>799</v>
      </c>
      <c r="AB468">
        <v>923.35</v>
      </c>
      <c r="AC468" s="1">
        <f>(Table2[[#This Row],[Close Price]]/Table2[[#This Row],[Day Low]])-1</f>
        <v>9.8773652960435498E-3</v>
      </c>
      <c r="AD468" s="1">
        <f>(Table2[[#This Row],[Day High]]/Table2[[#This Row],[Close Price]])-1</f>
        <v>1.4726083850761018E-2</v>
      </c>
      <c r="AE468" s="1">
        <f>(Table2[[#This Row],[Close Price]]/Table2[[#This Row],[Current Week Low]])-1</f>
        <v>0.13886107634543188</v>
      </c>
      <c r="AF468" s="1">
        <f>(Table2[[#This Row],[Current Week High]]/Table2[[#This Row],[Close Price]])-1</f>
        <v>1.4726083850761018E-2</v>
      </c>
      <c r="AG468" s="1">
        <f>(Table2[[#This Row],[Close Price]]/Table2[[#This Row],[Current Month Low]])-1</f>
        <v>0.13886107634543188</v>
      </c>
      <c r="AH468" s="1">
        <f>(Table2[[#This Row],[Current Month High]]/Table2[[#This Row],[Close Price]])-1</f>
        <v>1.4726083850761018E-2</v>
      </c>
      <c r="AI468">
        <v>21.534150228034498</v>
      </c>
      <c r="AJ468">
        <v>18.9477124183006</v>
      </c>
      <c r="AK468" t="str">
        <f>IF(AND(Table2[[#This Row],[20D EMA]]&gt;Table2[[#This Row],[50D EMA]],Table2[[#This Row],[50D EMA]]&gt;Table2[[#This Row],[200D EMA]]),"Uptrend","Downtrend/NoTrend")</f>
        <v>Uptrend</v>
      </c>
      <c r="AL468">
        <v>0</v>
      </c>
      <c r="AM468" t="s">
        <v>3190</v>
      </c>
      <c r="AN468">
        <v>3.36</v>
      </c>
      <c r="AO468" t="s">
        <v>3188</v>
      </c>
      <c r="AP468">
        <v>0.143118349716301</v>
      </c>
      <c r="AQ468">
        <f>(Table2[[#This Row],[Sharpe Ratio]]-AVERAGE(Table2[Sharpe Ratio]))/_xlfn.STDEV.P(Table2[Sharpe Ratio])</f>
        <v>0.95309632370756903</v>
      </c>
      <c r="AR4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1.1290068687507815</v>
      </c>
      <c r="AS468">
        <f>_xlfn.RANK.AVG(Table2[[#This Row],[1Y Return vs Nifty Z-Score]],Table2[1Y Return vs Nifty Z-Score])</f>
        <v>562</v>
      </c>
      <c r="AT468">
        <f>_xlfn.RANK.AVG(Table2[[#This Row],[6M Return vs Nifty Z-Score]],Table2[6M Return vs Nifty Z-Score])</f>
        <v>657</v>
      </c>
      <c r="AU468">
        <f>_xlfn.RANK.AVG(Table2[[#This Row],[Sharpe Ratio Z-Score]],Table2[Sharpe Ratio Z-Score])</f>
        <v>119</v>
      </c>
      <c r="AV468">
        <f>(Table2[[#This Row],[Rank 1Y]]+Table2[[#This Row],[Rank 6M]]+Table2[[#This Row],[Rank Sharpe]])/3</f>
        <v>446</v>
      </c>
    </row>
    <row r="469" spans="1:48" x14ac:dyDescent="0.3">
      <c r="A469" t="s">
        <v>528</v>
      </c>
      <c r="B469" t="s">
        <v>529</v>
      </c>
      <c r="C469" t="s">
        <v>3129</v>
      </c>
      <c r="D469" t="s">
        <v>34</v>
      </c>
      <c r="E469">
        <v>40824.119028834997</v>
      </c>
      <c r="F469">
        <v>54.66</v>
      </c>
      <c r="G469">
        <v>-7.3692258445182102</v>
      </c>
      <c r="H469">
        <f>(Table2[[#This Row],[1Y Return vs Nifty]]-AVERAGE(Table2[1Y Return vs Nifty]))/_xlfn.STDEV.P(Table2[1Y Return vs Nifty])</f>
        <v>-0.56960983450672997</v>
      </c>
      <c r="I469">
        <v>-4.9254836702701201</v>
      </c>
      <c r="J469">
        <f>(Table2[[#This Row],[1M Return vs Nifty]]-AVERAGE(Table2[1M Return vs Nifty]))/_xlfn.STDEV.P(Table2[1M Return vs Nifty])</f>
        <v>-0.366203334459067</v>
      </c>
      <c r="K469">
        <v>-25.520970440970601</v>
      </c>
      <c r="L469">
        <f>(Table2[[#This Row],[6M Return vs Nifty]]-AVERAGE(Table2[6M Return vs Nifty]))/_xlfn.STDEV.P(Table2[6M Return vs Nifty])</f>
        <v>-1.1421068890928123</v>
      </c>
      <c r="M469">
        <v>-0.34284501321479399</v>
      </c>
      <c r="N469">
        <f>(Table2[[#This Row],[1W Return vs Nifty]]-AVERAGE(Table2[1W Return vs Nifty]))/_xlfn.STDEV.P(Table2[1W Return vs Nifty])</f>
        <v>-0.32163792433241245</v>
      </c>
      <c r="O469">
        <v>58.91</v>
      </c>
      <c r="P469">
        <v>60.772103805092399</v>
      </c>
      <c r="Q469">
        <v>58.766087915092697</v>
      </c>
      <c r="R469">
        <v>33.583815268732202</v>
      </c>
      <c r="S469" s="1">
        <f>(Table2[[#This Row],[Close Price]]-Table2[[#This Row],[20D EMA]])/Table2[[#This Row],[20D EMA]]</f>
        <v>-7.2143948395858096E-2</v>
      </c>
      <c r="T469" s="1">
        <f>(Table2[[#This Row],[Close Price]]-Table2[[#This Row],[50D EMA]])/Table2[[#This Row],[50D EMA]]</f>
        <v>-0.10057416844898233</v>
      </c>
      <c r="U469" s="1">
        <f>(Table2[[#This Row],[Close Price]]-Table2[[#This Row],[200D EMA]])/Table2[[#This Row],[200D EMA]]</f>
        <v>-6.9871724676063521E-2</v>
      </c>
      <c r="V469">
        <v>0.88029647030834401</v>
      </c>
      <c r="W469">
        <v>54.3</v>
      </c>
      <c r="X469">
        <v>56.98</v>
      </c>
      <c r="Y469">
        <v>54.3</v>
      </c>
      <c r="Z469">
        <v>58.87</v>
      </c>
      <c r="AA469">
        <v>54.3</v>
      </c>
      <c r="AB469">
        <v>60.61</v>
      </c>
      <c r="AC469" s="1">
        <f>(Table2[[#This Row],[Close Price]]/Table2[[#This Row],[Day Low]])-1</f>
        <v>6.6298342541435407E-3</v>
      </c>
      <c r="AD469" s="1">
        <f>(Table2[[#This Row],[Day High]]/Table2[[#This Row],[Close Price]])-1</f>
        <v>4.2444200512257613E-2</v>
      </c>
      <c r="AE469" s="1">
        <f>(Table2[[#This Row],[Close Price]]/Table2[[#This Row],[Current Week Low]])-1</f>
        <v>6.6298342541435407E-3</v>
      </c>
      <c r="AF469" s="1">
        <f>(Table2[[#This Row],[Current Week High]]/Table2[[#This Row],[Close Price]])-1</f>
        <v>7.7021587998536534E-2</v>
      </c>
      <c r="AG469" s="1">
        <f>(Table2[[#This Row],[Close Price]]/Table2[[#This Row],[Current Month Low]])-1</f>
        <v>6.6298342541435407E-3</v>
      </c>
      <c r="AH469" s="1">
        <f>(Table2[[#This Row],[Current Month High]]/Table2[[#This Row],[Close Price]])-1</f>
        <v>0.10885473838272963</v>
      </c>
      <c r="AI469">
        <v>34.467618002195401</v>
      </c>
      <c r="AJ469">
        <v>41.4230271668822</v>
      </c>
      <c r="AK469" t="str">
        <f>IF(AND(Table2[[#This Row],[20D EMA]]&gt;Table2[[#This Row],[50D EMA]],Table2[[#This Row],[50D EMA]]&gt;Table2[[#This Row],[200D EMA]]),"Uptrend","Downtrend/NoTrend")</f>
        <v>Downtrend/NoTrend</v>
      </c>
      <c r="AL469">
        <v>-0.16</v>
      </c>
      <c r="AM469" t="s">
        <v>3189</v>
      </c>
      <c r="AN469">
        <v>-6.44</v>
      </c>
      <c r="AO469" t="s">
        <v>3189</v>
      </c>
      <c r="AP469">
        <v>0.12498468276701</v>
      </c>
      <c r="AQ469">
        <f>(Table2[[#This Row],[Sharpe Ratio]]-AVERAGE(Table2[Sharpe Ratio]))/_xlfn.STDEV.P(Table2[Sharpe Ratio])</f>
        <v>0.74166577748715568</v>
      </c>
      <c r="AR4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9">
        <f>_xlfn.RANK.AVG(Table2[[#This Row],[1Y Return vs Nifty Z-Score]],Table2[1Y Return vs Nifty Z-Score])</f>
        <v>499</v>
      </c>
      <c r="AT469">
        <f>_xlfn.RANK.AVG(Table2[[#This Row],[6M Return vs Nifty Z-Score]],Table2[6M Return vs Nifty Z-Score])</f>
        <v>677</v>
      </c>
      <c r="AU469">
        <f>_xlfn.RANK.AVG(Table2[[#This Row],[Sharpe Ratio Z-Score]],Table2[Sharpe Ratio Z-Score])</f>
        <v>163</v>
      </c>
      <c r="AV469">
        <f>(Table2[[#This Row],[Rank 1Y]]+Table2[[#This Row],[Rank 6M]]+Table2[[#This Row],[Rank Sharpe]])/3</f>
        <v>446.33333333333331</v>
      </c>
    </row>
    <row r="470" spans="1:48" x14ac:dyDescent="0.3">
      <c r="A470" t="s">
        <v>1290</v>
      </c>
      <c r="B470" t="s">
        <v>1291</v>
      </c>
      <c r="C470" t="s">
        <v>3131</v>
      </c>
      <c r="D470" t="s">
        <v>230</v>
      </c>
      <c r="E470">
        <v>8899.6358679999994</v>
      </c>
      <c r="F470">
        <v>669</v>
      </c>
      <c r="G470">
        <v>-24.91803730286</v>
      </c>
      <c r="H470">
        <f>(Table2[[#This Row],[1Y Return vs Nifty]]-AVERAGE(Table2[1Y Return vs Nifty]))/_xlfn.STDEV.P(Table2[1Y Return vs Nifty])</f>
        <v>-0.86447316404682284</v>
      </c>
      <c r="I470">
        <v>-12.848670645475901</v>
      </c>
      <c r="J470">
        <f>(Table2[[#This Row],[1M Return vs Nifty]]-AVERAGE(Table2[1M Return vs Nifty]))/_xlfn.STDEV.P(Table2[1M Return vs Nifty])</f>
        <v>-1.2325057116407321</v>
      </c>
      <c r="K470">
        <v>6.2196220286800603</v>
      </c>
      <c r="L470">
        <f>(Table2[[#This Row],[6M Return vs Nifty]]-AVERAGE(Table2[6M Return vs Nifty]))/_xlfn.STDEV.P(Table2[6M Return vs Nifty])</f>
        <v>-0.10572985602735996</v>
      </c>
      <c r="M470">
        <v>-1.1969052766349699</v>
      </c>
      <c r="N470">
        <f>(Table2[[#This Row],[1W Return vs Nifty]]-AVERAGE(Table2[1W Return vs Nifty]))/_xlfn.STDEV.P(Table2[1W Return vs Nifty])</f>
        <v>-0.55799358668061039</v>
      </c>
      <c r="O470">
        <v>700.68</v>
      </c>
      <c r="P470">
        <v>693.73132287364399</v>
      </c>
      <c r="Q470">
        <v>643.60819785546698</v>
      </c>
      <c r="R470">
        <v>22.976141867636699</v>
      </c>
      <c r="S470" s="1">
        <f>(Table2[[#This Row],[Close Price]]-Table2[[#This Row],[20D EMA]])/Table2[[#This Row],[20D EMA]]</f>
        <v>-4.5213221442027676E-2</v>
      </c>
      <c r="T470" s="1">
        <f>(Table2[[#This Row],[Close Price]]-Table2[[#This Row],[50D EMA]])/Table2[[#This Row],[50D EMA]]</f>
        <v>-3.5649713452752002E-2</v>
      </c>
      <c r="U470" s="1">
        <f>(Table2[[#This Row],[Close Price]]-Table2[[#This Row],[200D EMA]])/Table2[[#This Row],[200D EMA]]</f>
        <v>3.9452266501793648E-2</v>
      </c>
      <c r="V470">
        <v>0.30165432163433098</v>
      </c>
      <c r="W470">
        <v>663.15</v>
      </c>
      <c r="X470">
        <v>675.3</v>
      </c>
      <c r="Y470">
        <v>642.04999999999995</v>
      </c>
      <c r="Z470">
        <v>675.3</v>
      </c>
      <c r="AA470">
        <v>642.04999999999995</v>
      </c>
      <c r="AB470">
        <v>704.25</v>
      </c>
      <c r="AC470" s="1">
        <f>(Table2[[#This Row],[Close Price]]/Table2[[#This Row],[Day Low]])-1</f>
        <v>8.8215335896855152E-3</v>
      </c>
      <c r="AD470" s="1">
        <f>(Table2[[#This Row],[Day High]]/Table2[[#This Row],[Close Price]])-1</f>
        <v>9.4170403587443552E-3</v>
      </c>
      <c r="AE470" s="1">
        <f>(Table2[[#This Row],[Close Price]]/Table2[[#This Row],[Current Week Low]])-1</f>
        <v>4.1974924071334074E-2</v>
      </c>
      <c r="AF470" s="1">
        <f>(Table2[[#This Row],[Current Week High]]/Table2[[#This Row],[Close Price]])-1</f>
        <v>9.4170403587443552E-3</v>
      </c>
      <c r="AG470" s="1">
        <f>(Table2[[#This Row],[Close Price]]/Table2[[#This Row],[Current Month Low]])-1</f>
        <v>4.1974924071334074E-2</v>
      </c>
      <c r="AH470" s="1">
        <f>(Table2[[#This Row],[Current Month High]]/Table2[[#This Row],[Close Price]])-1</f>
        <v>5.2690582959641352E-2</v>
      </c>
      <c r="AI470">
        <v>27.802690582959599</v>
      </c>
      <c r="AJ470">
        <v>21.283538796229099</v>
      </c>
      <c r="AK470" t="str">
        <f>IF(AND(Table2[[#This Row],[20D EMA]]&gt;Table2[[#This Row],[50D EMA]],Table2[[#This Row],[50D EMA]]&gt;Table2[[#This Row],[200D EMA]]),"Uptrend","Downtrend/NoTrend")</f>
        <v>Uptrend</v>
      </c>
      <c r="AL470">
        <v>0.1</v>
      </c>
      <c r="AM470" t="s">
        <v>3188</v>
      </c>
      <c r="AN470">
        <v>-11.68</v>
      </c>
      <c r="AO470" t="s">
        <v>3189</v>
      </c>
      <c r="AP470">
        <v>4.6600620995905E-2</v>
      </c>
      <c r="AQ470">
        <f>(Table2[[#This Row],[Sharpe Ratio]]-AVERAGE(Table2[Sharpe Ratio]))/_xlfn.STDEV.P(Table2[Sharpe Ratio])</f>
        <v>-0.17225775720571701</v>
      </c>
      <c r="AR4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-2.9329600756012426</v>
      </c>
      <c r="AS470">
        <f>_xlfn.RANK.AVG(Table2[[#This Row],[1Y Return vs Nifty Z-Score]],Table2[1Y Return vs Nifty Z-Score])</f>
        <v>610</v>
      </c>
      <c r="AT470">
        <f>_xlfn.RANK.AVG(Table2[[#This Row],[6M Return vs Nifty Z-Score]],Table2[6M Return vs Nifty Z-Score])</f>
        <v>346</v>
      </c>
      <c r="AU470">
        <f>_xlfn.RANK.AVG(Table2[[#This Row],[Sharpe Ratio Z-Score]],Table2[Sharpe Ratio Z-Score])</f>
        <v>384</v>
      </c>
      <c r="AV470">
        <f>(Table2[[#This Row],[Rank 1Y]]+Table2[[#This Row],[Rank 6M]]+Table2[[#This Row],[Rank Sharpe]])/3</f>
        <v>446.66666666666669</v>
      </c>
    </row>
    <row r="471" spans="1:48" x14ac:dyDescent="0.3">
      <c r="A471" t="s">
        <v>1728</v>
      </c>
      <c r="B471" t="s">
        <v>1729</v>
      </c>
      <c r="C471" t="s">
        <v>3138</v>
      </c>
      <c r="D471" t="s">
        <v>839</v>
      </c>
      <c r="E471">
        <v>4771.4319394499998</v>
      </c>
      <c r="F471">
        <v>403.2</v>
      </c>
      <c r="G471">
        <v>-18.122795477522299</v>
      </c>
      <c r="H471">
        <f>(Table2[[#This Row],[1Y Return vs Nifty]]-AVERAGE(Table2[1Y Return vs Nifty]))/_xlfn.STDEV.P(Table2[1Y Return vs Nifty])</f>
        <v>-0.75029633592341538</v>
      </c>
      <c r="I471">
        <v>1.4835779873451</v>
      </c>
      <c r="J471">
        <f>(Table2[[#This Row],[1M Return vs Nifty]]-AVERAGE(Table2[1M Return vs Nifty]))/_xlfn.STDEV.P(Table2[1M Return vs Nifty])</f>
        <v>0.33454818975341399</v>
      </c>
      <c r="K471">
        <v>14.267368849076</v>
      </c>
      <c r="L471">
        <f>(Table2[[#This Row],[6M Return vs Nifty]]-AVERAGE(Table2[6M Return vs Nifty]))/_xlfn.STDEV.P(Table2[6M Return vs Nifty])</f>
        <v>0.1570409155188483</v>
      </c>
      <c r="M471">
        <v>6.3212068621028399</v>
      </c>
      <c r="N471">
        <f>(Table2[[#This Row],[1W Return vs Nifty]]-AVERAGE(Table2[1W Return vs Nifty]))/_xlfn.STDEV.P(Table2[1W Return vs Nifty])</f>
        <v>1.5225953954638363</v>
      </c>
      <c r="O471">
        <v>390.42</v>
      </c>
      <c r="P471">
        <v>377.43859515621301</v>
      </c>
      <c r="Q471">
        <v>353.32566881716002</v>
      </c>
      <c r="R471">
        <v>50.3684400491261</v>
      </c>
      <c r="S471" s="1">
        <f>(Table2[[#This Row],[Close Price]]-Table2[[#This Row],[20D EMA]])/Table2[[#This Row],[20D EMA]]</f>
        <v>3.2733978792070004E-2</v>
      </c>
      <c r="T471" s="1">
        <f>(Table2[[#This Row],[Close Price]]-Table2[[#This Row],[50D EMA]])/Table2[[#This Row],[50D EMA]]</f>
        <v>6.8253234233041096E-2</v>
      </c>
      <c r="U471" s="1">
        <f>(Table2[[#This Row],[Close Price]]-Table2[[#This Row],[200D EMA]])/Table2[[#This Row],[200D EMA]]</f>
        <v>0.14115682947634658</v>
      </c>
      <c r="V471">
        <v>1.05713528097589</v>
      </c>
      <c r="W471">
        <v>401</v>
      </c>
      <c r="X471">
        <v>425</v>
      </c>
      <c r="Y471">
        <v>372.95</v>
      </c>
      <c r="Z471">
        <v>425</v>
      </c>
      <c r="AA471">
        <v>372.95</v>
      </c>
      <c r="AB471">
        <v>425</v>
      </c>
      <c r="AC471" s="1">
        <f>(Table2[[#This Row],[Close Price]]/Table2[[#This Row],[Day Low]])-1</f>
        <v>5.4862842892768882E-3</v>
      </c>
      <c r="AD471" s="1">
        <f>(Table2[[#This Row],[Day High]]/Table2[[#This Row],[Close Price]])-1</f>
        <v>5.4067460317460236E-2</v>
      </c>
      <c r="AE471" s="1">
        <f>(Table2[[#This Row],[Close Price]]/Table2[[#This Row],[Current Week Low]])-1</f>
        <v>8.1110068373776656E-2</v>
      </c>
      <c r="AF471" s="1">
        <f>(Table2[[#This Row],[Current Week High]]/Table2[[#This Row],[Close Price]])-1</f>
        <v>5.4067460317460236E-2</v>
      </c>
      <c r="AG471" s="1">
        <f>(Table2[[#This Row],[Close Price]]/Table2[[#This Row],[Current Month Low]])-1</f>
        <v>8.1110068373776656E-2</v>
      </c>
      <c r="AH471" s="1">
        <f>(Table2[[#This Row],[Current Month High]]/Table2[[#This Row],[Close Price]])-1</f>
        <v>5.4067460317460236E-2</v>
      </c>
      <c r="AI471">
        <v>11.5823412698412</v>
      </c>
      <c r="AJ471">
        <v>50.475835043851397</v>
      </c>
      <c r="AK471" t="str">
        <f>IF(AND(Table2[[#This Row],[20D EMA]]&gt;Table2[[#This Row],[50D EMA]],Table2[[#This Row],[50D EMA]]&gt;Table2[[#This Row],[200D EMA]]),"Uptrend","Downtrend/NoTrend")</f>
        <v>Uptrend</v>
      </c>
      <c r="AL471">
        <v>0.28000000000000003</v>
      </c>
      <c r="AM471" t="s">
        <v>3188</v>
      </c>
      <c r="AN471">
        <v>5.3</v>
      </c>
      <c r="AO471" t="s">
        <v>3188</v>
      </c>
      <c r="AP471">
        <v>1.72313483821E-3</v>
      </c>
      <c r="AQ471">
        <f>(Table2[[#This Row],[Sharpe Ratio]]-AVERAGE(Table2[Sharpe Ratio]))/_xlfn.STDEV.P(Table2[Sharpe Ratio])</f>
        <v>-0.69550942151906636</v>
      </c>
      <c r="AR4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0.56837874329361693</v>
      </c>
      <c r="AS471">
        <f>_xlfn.RANK.AVG(Table2[[#This Row],[1Y Return vs Nifty Z-Score]],Table2[1Y Return vs Nifty Z-Score])</f>
        <v>570</v>
      </c>
      <c r="AT471">
        <f>_xlfn.RANK.AVG(Table2[[#This Row],[6M Return vs Nifty Z-Score]],Table2[6M Return vs Nifty Z-Score])</f>
        <v>267</v>
      </c>
      <c r="AU471">
        <f>_xlfn.RANK.AVG(Table2[[#This Row],[Sharpe Ratio Z-Score]],Table2[Sharpe Ratio Z-Score])</f>
        <v>504</v>
      </c>
      <c r="AV471">
        <f>(Table2[[#This Row],[Rank 1Y]]+Table2[[#This Row],[Rank 6M]]+Table2[[#This Row],[Rank Sharpe]])/3</f>
        <v>447</v>
      </c>
    </row>
    <row r="472" spans="1:48" x14ac:dyDescent="0.3">
      <c r="A472" t="s">
        <v>565</v>
      </c>
      <c r="B472" t="s">
        <v>566</v>
      </c>
      <c r="C472" t="s">
        <v>3129</v>
      </c>
      <c r="D472" t="s">
        <v>43</v>
      </c>
      <c r="E472">
        <v>36196.671999999999</v>
      </c>
      <c r="F472">
        <v>214.27</v>
      </c>
      <c r="G472">
        <v>29.984746688643199</v>
      </c>
      <c r="H472">
        <f>(Table2[[#This Row],[1Y Return vs Nifty]]-AVERAGE(Table2[1Y Return vs Nifty]))/_xlfn.STDEV.P(Table2[1Y Return vs Nifty])</f>
        <v>5.8029065074786564E-2</v>
      </c>
      <c r="I472">
        <v>-18.398350973504002</v>
      </c>
      <c r="J472">
        <f>(Table2[[#This Row],[1M Return vs Nifty]]-AVERAGE(Table2[1M Return vs Nifty]))/_xlfn.STDEV.P(Table2[1M Return vs Nifty])</f>
        <v>-1.8392945298036658</v>
      </c>
      <c r="K472">
        <v>-18.171760834457299</v>
      </c>
      <c r="L472">
        <f>(Table2[[#This Row],[6M Return vs Nifty]]-AVERAGE(Table2[6M Return vs Nifty]))/_xlfn.STDEV.P(Table2[6M Return vs Nifty])</f>
        <v>-0.90214438509553874</v>
      </c>
      <c r="M472">
        <v>-6.0090179548219096</v>
      </c>
      <c r="N472">
        <f>(Table2[[#This Row],[1W Return vs Nifty]]-AVERAGE(Table2[1W Return vs Nifty]))/_xlfn.STDEV.P(Table2[1W Return vs Nifty])</f>
        <v>-1.8897146935639983</v>
      </c>
      <c r="O472">
        <v>230.27</v>
      </c>
      <c r="P472">
        <v>242.43546825581501</v>
      </c>
      <c r="Q472">
        <v>232.25073817696099</v>
      </c>
      <c r="R472">
        <v>21.4050462691485</v>
      </c>
      <c r="S472" s="1">
        <f>(Table2[[#This Row],[Close Price]]-Table2[[#This Row],[20D EMA]])/Table2[[#This Row],[20D EMA]]</f>
        <v>-6.9483649628696742E-2</v>
      </c>
      <c r="T472" s="1">
        <f>(Table2[[#This Row],[Close Price]]-Table2[[#This Row],[50D EMA]])/Table2[[#This Row],[50D EMA]]</f>
        <v>-0.11617717679038256</v>
      </c>
      <c r="U472" s="1">
        <f>(Table2[[#This Row],[Close Price]]-Table2[[#This Row],[200D EMA]])/Table2[[#This Row],[200D EMA]]</f>
        <v>-7.7419509268731576E-2</v>
      </c>
      <c r="V472">
        <v>0.38811187913767697</v>
      </c>
      <c r="W472">
        <v>209.8</v>
      </c>
      <c r="X472">
        <v>218.8</v>
      </c>
      <c r="Y472">
        <v>202.01</v>
      </c>
      <c r="Z472">
        <v>222.39</v>
      </c>
      <c r="AA472">
        <v>202.01</v>
      </c>
      <c r="AB472">
        <v>234.2</v>
      </c>
      <c r="AC472" s="1">
        <f>(Table2[[#This Row],[Close Price]]/Table2[[#This Row],[Day Low]])-1</f>
        <v>2.1306005719733179E-2</v>
      </c>
      <c r="AD472" s="1">
        <f>(Table2[[#This Row],[Day High]]/Table2[[#This Row],[Close Price]])-1</f>
        <v>2.114155038036114E-2</v>
      </c>
      <c r="AE472" s="1">
        <f>(Table2[[#This Row],[Close Price]]/Table2[[#This Row],[Current Week Low]])-1</f>
        <v>6.0690064848274883E-2</v>
      </c>
      <c r="AF472" s="1">
        <f>(Table2[[#This Row],[Current Week High]]/Table2[[#This Row],[Close Price]])-1</f>
        <v>3.7896112381574643E-2</v>
      </c>
      <c r="AG472" s="1">
        <f>(Table2[[#This Row],[Close Price]]/Table2[[#This Row],[Current Month Low]])-1</f>
        <v>6.0690064848274883E-2</v>
      </c>
      <c r="AH472" s="1">
        <f>(Table2[[#This Row],[Current Month High]]/Table2[[#This Row],[Close Price]])-1</f>
        <v>9.301348765576134E-2</v>
      </c>
      <c r="AI472">
        <v>51.537779437158697</v>
      </c>
      <c r="AJ472">
        <v>64.696387394312097</v>
      </c>
      <c r="AK472" t="str">
        <f>IF(AND(Table2[[#This Row],[20D EMA]]&gt;Table2[[#This Row],[50D EMA]],Table2[[#This Row],[50D EMA]]&gt;Table2[[#This Row],[200D EMA]]),"Uptrend","Downtrend/NoTrend")</f>
        <v>Downtrend/NoTrend</v>
      </c>
      <c r="AL472">
        <v>-0.21</v>
      </c>
      <c r="AM472" t="s">
        <v>3189</v>
      </c>
      <c r="AN472">
        <v>-8.0399999999999991</v>
      </c>
      <c r="AO472" t="s">
        <v>3189</v>
      </c>
      <c r="AP472">
        <v>2.5365221778067999E-2</v>
      </c>
      <c r="AQ472">
        <f>(Table2[[#This Row],[Sharpe Ratio]]-AVERAGE(Table2[Sharpe Ratio]))/_xlfn.STDEV.P(Table2[Sharpe Ratio])</f>
        <v>-0.41985313151093223</v>
      </c>
      <c r="AR4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2">
        <f>_xlfn.RANK.AVG(Table2[[#This Row],[1Y Return vs Nifty Z-Score]],Table2[1Y Return vs Nifty Z-Score])</f>
        <v>277</v>
      </c>
      <c r="AT472">
        <f>_xlfn.RANK.AVG(Table2[[#This Row],[6M Return vs Nifty Z-Score]],Table2[6M Return vs Nifty Z-Score])</f>
        <v>623</v>
      </c>
      <c r="AU472">
        <f>_xlfn.RANK.AVG(Table2[[#This Row],[Sharpe Ratio Z-Score]],Table2[Sharpe Ratio Z-Score])</f>
        <v>442</v>
      </c>
      <c r="AV472">
        <f>(Table2[[#This Row],[Rank 1Y]]+Table2[[#This Row],[Rank 6M]]+Table2[[#This Row],[Rank Sharpe]])/3</f>
        <v>447.33333333333331</v>
      </c>
    </row>
    <row r="473" spans="1:48" x14ac:dyDescent="0.3">
      <c r="A473" t="s">
        <v>447</v>
      </c>
      <c r="B473" t="s">
        <v>448</v>
      </c>
      <c r="C473" t="s">
        <v>3129</v>
      </c>
      <c r="D473" t="s">
        <v>34</v>
      </c>
      <c r="E473">
        <v>50271.320250712</v>
      </c>
      <c r="F473">
        <v>57.76</v>
      </c>
      <c r="G473">
        <v>-4.61267408134393</v>
      </c>
      <c r="H473">
        <f>(Table2[[#This Row],[1Y Return vs Nifty]]-AVERAGE(Table2[1Y Return vs Nifty]))/_xlfn.STDEV.P(Table2[1Y Return vs Nifty])</f>
        <v>-0.52329296382470913</v>
      </c>
      <c r="I473">
        <v>-3.8376604291394099</v>
      </c>
      <c r="J473">
        <f>(Table2[[#This Row],[1M Return vs Nifty]]-AVERAGE(Table2[1M Return vs Nifty]))/_xlfn.STDEV.P(Table2[1M Return vs Nifty])</f>
        <v>-0.24726333434370656</v>
      </c>
      <c r="K473">
        <v>-20.080900619403501</v>
      </c>
      <c r="L473">
        <f>(Table2[[#This Row],[6M Return vs Nifty]]-AVERAGE(Table2[6M Return vs Nifty]))/_xlfn.STDEV.P(Table2[6M Return vs Nifty])</f>
        <v>-0.9644806073296267</v>
      </c>
      <c r="M473">
        <v>0.61936312437833696</v>
      </c>
      <c r="N473">
        <f>(Table2[[#This Row],[1W Return vs Nifty]]-AVERAGE(Table2[1W Return vs Nifty]))/_xlfn.STDEV.P(Table2[1W Return vs Nifty])</f>
        <v>-5.535303622989237E-2</v>
      </c>
      <c r="O473">
        <v>58.55</v>
      </c>
      <c r="P473">
        <v>59.768698238435803</v>
      </c>
      <c r="Q473">
        <v>57.954939771544801</v>
      </c>
      <c r="R473">
        <v>37.373354087487002</v>
      </c>
      <c r="S473" s="1">
        <f>(Table2[[#This Row],[Close Price]]-Table2[[#This Row],[20D EMA]])/Table2[[#This Row],[20D EMA]]</f>
        <v>-1.3492741246797595E-2</v>
      </c>
      <c r="T473" s="1">
        <f>(Table2[[#This Row],[Close Price]]-Table2[[#This Row],[50D EMA]])/Table2[[#This Row],[50D EMA]]</f>
        <v>-3.3607863273556457E-2</v>
      </c>
      <c r="U473" s="1">
        <f>(Table2[[#This Row],[Close Price]]-Table2[[#This Row],[200D EMA]])/Table2[[#This Row],[200D EMA]]</f>
        <v>-3.3636437603635654E-3</v>
      </c>
      <c r="V473">
        <v>0.50374279868800598</v>
      </c>
      <c r="W473">
        <v>56.68</v>
      </c>
      <c r="X473">
        <v>58.24</v>
      </c>
      <c r="Y473">
        <v>54.64</v>
      </c>
      <c r="Z473">
        <v>58.3</v>
      </c>
      <c r="AA473">
        <v>54.64</v>
      </c>
      <c r="AB473">
        <v>59.15</v>
      </c>
      <c r="AC473" s="1">
        <f>(Table2[[#This Row],[Close Price]]/Table2[[#This Row],[Day Low]])-1</f>
        <v>1.9054340155257643E-2</v>
      </c>
      <c r="AD473" s="1">
        <f>(Table2[[#This Row],[Day High]]/Table2[[#This Row],[Close Price]])-1</f>
        <v>8.3102493074793671E-3</v>
      </c>
      <c r="AE473" s="1">
        <f>(Table2[[#This Row],[Close Price]]/Table2[[#This Row],[Current Week Low]])-1</f>
        <v>5.71010248901902E-2</v>
      </c>
      <c r="AF473" s="1">
        <f>(Table2[[#This Row],[Current Week High]]/Table2[[#This Row],[Close Price]])-1</f>
        <v>9.3490304709140659E-3</v>
      </c>
      <c r="AG473" s="1">
        <f>(Table2[[#This Row],[Close Price]]/Table2[[#This Row],[Current Month Low]])-1</f>
        <v>5.71010248901902E-2</v>
      </c>
      <c r="AH473" s="1">
        <f>(Table2[[#This Row],[Current Month High]]/Table2[[#This Row],[Close Price]])-1</f>
        <v>2.4065096952908593E-2</v>
      </c>
      <c r="AI473">
        <v>33.137119113573398</v>
      </c>
      <c r="AJ473">
        <v>41.395348837209298</v>
      </c>
      <c r="AK473" t="str">
        <f>IF(AND(Table2[[#This Row],[20D EMA]]&gt;Table2[[#This Row],[50D EMA]],Table2[[#This Row],[50D EMA]]&gt;Table2[[#This Row],[200D EMA]]),"Uptrend","Downtrend/NoTrend")</f>
        <v>Downtrend/NoTrend</v>
      </c>
      <c r="AL473">
        <v>-0.06</v>
      </c>
      <c r="AM473" t="s">
        <v>3189</v>
      </c>
      <c r="AN473">
        <v>-1.57</v>
      </c>
      <c r="AO473" t="s">
        <v>3189</v>
      </c>
      <c r="AP473">
        <v>0.101548666575901</v>
      </c>
      <c r="AQ473">
        <f>(Table2[[#This Row],[Sharpe Ratio]]-AVERAGE(Table2[Sharpe Ratio]))/_xlfn.STDEV.P(Table2[Sharpe Ratio])</f>
        <v>0.46841218137926177</v>
      </c>
      <c r="AR4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3">
        <f>_xlfn.RANK.AVG(Table2[[#This Row],[1Y Return vs Nifty Z-Score]],Table2[1Y Return vs Nifty Z-Score])</f>
        <v>484</v>
      </c>
      <c r="AT473">
        <f>_xlfn.RANK.AVG(Table2[[#This Row],[6M Return vs Nifty Z-Score]],Table2[6M Return vs Nifty Z-Score])</f>
        <v>636</v>
      </c>
      <c r="AU473">
        <f>_xlfn.RANK.AVG(Table2[[#This Row],[Sharpe Ratio Z-Score]],Table2[Sharpe Ratio Z-Score])</f>
        <v>223</v>
      </c>
      <c r="AV473">
        <f>(Table2[[#This Row],[Rank 1Y]]+Table2[[#This Row],[Rank 6M]]+Table2[[#This Row],[Rank Sharpe]])/3</f>
        <v>447.66666666666669</v>
      </c>
    </row>
    <row r="474" spans="1:48" x14ac:dyDescent="0.3">
      <c r="A474" t="s">
        <v>708</v>
      </c>
      <c r="B474" t="s">
        <v>709</v>
      </c>
      <c r="C474" t="s">
        <v>3133</v>
      </c>
      <c r="D474" t="s">
        <v>284</v>
      </c>
      <c r="E474">
        <v>24751.776891450001</v>
      </c>
      <c r="F474">
        <v>1222.25</v>
      </c>
      <c r="G474">
        <v>-12.0299589693259</v>
      </c>
      <c r="H474">
        <f>(Table2[[#This Row],[1Y Return vs Nifty]]-AVERAGE(Table2[1Y Return vs Nifty]))/_xlfn.STDEV.P(Table2[1Y Return vs Nifty])</f>
        <v>-0.64792165012688896</v>
      </c>
      <c r="I474">
        <v>-9.1374460184901594</v>
      </c>
      <c r="J474">
        <f>(Table2[[#This Row],[1M Return vs Nifty]]-AVERAGE(Table2[1M Return vs Nifty]))/_xlfn.STDEV.P(Table2[1M Return vs Nifty])</f>
        <v>-0.82672925745963088</v>
      </c>
      <c r="K474">
        <v>-17.5745827928876</v>
      </c>
      <c r="L474">
        <f>(Table2[[#This Row],[6M Return vs Nifty]]-AVERAGE(Table2[6M Return vs Nifty]))/_xlfn.STDEV.P(Table2[6M Return vs Nifty])</f>
        <v>-0.8826456436172373</v>
      </c>
      <c r="M474">
        <v>3.6829178307871402</v>
      </c>
      <c r="N474">
        <f>(Table2[[#This Row],[1W Return vs Nifty]]-AVERAGE(Table2[1W Return vs Nifty]))/_xlfn.STDEV.P(Table2[1W Return vs Nifty])</f>
        <v>0.7924659442171097</v>
      </c>
      <c r="O474">
        <v>1246.19</v>
      </c>
      <c r="P474">
        <v>1253.02177194448</v>
      </c>
      <c r="Q474">
        <v>1219.6343943550801</v>
      </c>
      <c r="R474">
        <v>38.975876142138901</v>
      </c>
      <c r="S474" s="1">
        <f>(Table2[[#This Row],[Close Price]]-Table2[[#This Row],[20D EMA]])/Table2[[#This Row],[20D EMA]]</f>
        <v>-1.9210553767884556E-2</v>
      </c>
      <c r="T474" s="1">
        <f>(Table2[[#This Row],[Close Price]]-Table2[[#This Row],[50D EMA]])/Table2[[#This Row],[50D EMA]]</f>
        <v>-2.4558050493190806E-2</v>
      </c>
      <c r="U474" s="1">
        <f>(Table2[[#This Row],[Close Price]]-Table2[[#This Row],[200D EMA]])/Table2[[#This Row],[200D EMA]]</f>
        <v>2.1445817345147992E-3</v>
      </c>
      <c r="V474">
        <v>1.0760761460825901</v>
      </c>
      <c r="W474">
        <v>1215</v>
      </c>
      <c r="X474">
        <v>1238.8</v>
      </c>
      <c r="Y474">
        <v>1189.3</v>
      </c>
      <c r="Z474">
        <v>1244</v>
      </c>
      <c r="AA474">
        <v>1189.3</v>
      </c>
      <c r="AB474">
        <v>1256.2</v>
      </c>
      <c r="AC474" s="1">
        <f>(Table2[[#This Row],[Close Price]]/Table2[[#This Row],[Day Low]])-1</f>
        <v>5.9670781893004232E-3</v>
      </c>
      <c r="AD474" s="1">
        <f>(Table2[[#This Row],[Day High]]/Table2[[#This Row],[Close Price]])-1</f>
        <v>1.3540601349969261E-2</v>
      </c>
      <c r="AE474" s="1">
        <f>(Table2[[#This Row],[Close Price]]/Table2[[#This Row],[Current Week Low]])-1</f>
        <v>2.7705372908433556E-2</v>
      </c>
      <c r="AF474" s="1">
        <f>(Table2[[#This Row],[Current Week High]]/Table2[[#This Row],[Close Price]])-1</f>
        <v>1.779505011249749E-2</v>
      </c>
      <c r="AG474" s="1">
        <f>(Table2[[#This Row],[Close Price]]/Table2[[#This Row],[Current Month Low]])-1</f>
        <v>2.7705372908433556E-2</v>
      </c>
      <c r="AH474" s="1">
        <f>(Table2[[#This Row],[Current Month High]]/Table2[[#This Row],[Close Price]])-1</f>
        <v>2.7776641439967387E-2</v>
      </c>
      <c r="AI474">
        <v>18.216404172632402</v>
      </c>
      <c r="AJ474">
        <v>24.725751313842501</v>
      </c>
      <c r="AK474" t="str">
        <f>IF(AND(Table2[[#This Row],[20D EMA]]&gt;Table2[[#This Row],[50D EMA]],Table2[[#This Row],[50D EMA]]&gt;Table2[[#This Row],[200D EMA]]),"Uptrend","Downtrend/NoTrend")</f>
        <v>Downtrend/NoTrend</v>
      </c>
      <c r="AL474">
        <v>-0.15</v>
      </c>
      <c r="AM474" t="s">
        <v>3189</v>
      </c>
      <c r="AN474">
        <v>-1.82</v>
      </c>
      <c r="AO474" t="s">
        <v>3189</v>
      </c>
      <c r="AP474">
        <v>0.10939233284104</v>
      </c>
      <c r="AQ474">
        <f>(Table2[[#This Row],[Sharpe Ratio]]-AVERAGE(Table2[Sharpe Ratio]))/_xlfn.STDEV.P(Table2[Sharpe Ratio])</f>
        <v>0.55986586515135772</v>
      </c>
      <c r="AR4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4">
        <f>_xlfn.RANK.AVG(Table2[[#This Row],[1Y Return vs Nifty Z-Score]],Table2[1Y Return vs Nifty Z-Score])</f>
        <v>527</v>
      </c>
      <c r="AT474">
        <f>_xlfn.RANK.AVG(Table2[[#This Row],[6M Return vs Nifty Z-Score]],Table2[6M Return vs Nifty Z-Score])</f>
        <v>612</v>
      </c>
      <c r="AU474">
        <f>_xlfn.RANK.AVG(Table2[[#This Row],[Sharpe Ratio Z-Score]],Table2[Sharpe Ratio Z-Score])</f>
        <v>206</v>
      </c>
      <c r="AV474">
        <f>(Table2[[#This Row],[Rank 1Y]]+Table2[[#This Row],[Rank 6M]]+Table2[[#This Row],[Rank Sharpe]])/3</f>
        <v>448.33333333333331</v>
      </c>
    </row>
    <row r="475" spans="1:48" x14ac:dyDescent="0.3">
      <c r="A475" t="s">
        <v>946</v>
      </c>
      <c r="B475" t="s">
        <v>947</v>
      </c>
      <c r="C475" t="s">
        <v>607</v>
      </c>
      <c r="D475" t="s">
        <v>607</v>
      </c>
      <c r="E475">
        <v>15698.0635801799</v>
      </c>
      <c r="F475">
        <v>171.5</v>
      </c>
      <c r="G475">
        <v>18.3620350905483</v>
      </c>
      <c r="H475">
        <f>(Table2[[#This Row],[1Y Return vs Nifty]]-AVERAGE(Table2[1Y Return vs Nifty]))/_xlfn.STDEV.P(Table2[1Y Return vs Nifty])</f>
        <v>-0.13726116573280725</v>
      </c>
      <c r="I475">
        <v>-11.5172267111364</v>
      </c>
      <c r="J475">
        <f>(Table2[[#This Row],[1M Return vs Nifty]]-AVERAGE(Table2[1M Return vs Nifty]))/_xlfn.STDEV.P(Table2[1M Return vs Nifty])</f>
        <v>-1.0869288056543047</v>
      </c>
      <c r="K475">
        <v>0.85224362694975697</v>
      </c>
      <c r="L475">
        <f>(Table2[[#This Row],[6M Return vs Nifty]]-AVERAGE(Table2[6M Return vs Nifty]))/_xlfn.STDEV.P(Table2[6M Return vs Nifty])</f>
        <v>-0.28098265600718542</v>
      </c>
      <c r="M475">
        <v>-2.9215150138761099</v>
      </c>
      <c r="N475">
        <f>(Table2[[#This Row],[1W Return vs Nifty]]-AVERAGE(Table2[1W Return vs Nifty]))/_xlfn.STDEV.P(Table2[1W Return vs Nifty])</f>
        <v>-1.0352681938674828</v>
      </c>
      <c r="O475">
        <v>171.63</v>
      </c>
      <c r="P475">
        <v>174.46774627851201</v>
      </c>
      <c r="Q475">
        <v>158.331892066161</v>
      </c>
      <c r="R475">
        <v>37.177596411266499</v>
      </c>
      <c r="S475" s="1">
        <f>(Table2[[#This Row],[Close Price]]-Table2[[#This Row],[20D EMA]])/Table2[[#This Row],[20D EMA]]</f>
        <v>-7.5744333741184792E-4</v>
      </c>
      <c r="T475" s="1">
        <f>(Table2[[#This Row],[Close Price]]-Table2[[#This Row],[50D EMA]])/Table2[[#This Row],[50D EMA]]</f>
        <v>-1.7010286094797378E-2</v>
      </c>
      <c r="U475" s="1">
        <f>(Table2[[#This Row],[Close Price]]-Table2[[#This Row],[200D EMA]])/Table2[[#This Row],[200D EMA]]</f>
        <v>8.3167754531326729E-2</v>
      </c>
      <c r="V475">
        <v>0.82418688537095097</v>
      </c>
      <c r="W475">
        <v>163.58000000000001</v>
      </c>
      <c r="X475">
        <v>172.3</v>
      </c>
      <c r="Y475">
        <v>155.5</v>
      </c>
      <c r="Z475">
        <v>172.3</v>
      </c>
      <c r="AA475">
        <v>155.5</v>
      </c>
      <c r="AB475">
        <v>176.3</v>
      </c>
      <c r="AC475" s="1">
        <f>(Table2[[#This Row],[Close Price]]/Table2[[#This Row],[Day Low]])-1</f>
        <v>4.8416676855361107E-2</v>
      </c>
      <c r="AD475" s="1">
        <f>(Table2[[#This Row],[Day High]]/Table2[[#This Row],[Close Price]])-1</f>
        <v>4.6647230320699951E-3</v>
      </c>
      <c r="AE475" s="1">
        <f>(Table2[[#This Row],[Close Price]]/Table2[[#This Row],[Current Week Low]])-1</f>
        <v>0.10289389067524124</v>
      </c>
      <c r="AF475" s="1">
        <f>(Table2[[#This Row],[Current Week High]]/Table2[[#This Row],[Close Price]])-1</f>
        <v>4.6647230320699951E-3</v>
      </c>
      <c r="AG475" s="1">
        <f>(Table2[[#This Row],[Close Price]]/Table2[[#This Row],[Current Month Low]])-1</f>
        <v>0.10289389067524124</v>
      </c>
      <c r="AH475" s="1">
        <f>(Table2[[#This Row],[Current Month High]]/Table2[[#This Row],[Close Price]])-1</f>
        <v>2.798833819241997E-2</v>
      </c>
      <c r="AI475">
        <v>24.1690962099125</v>
      </c>
      <c r="AJ475">
        <v>48.292261132728001</v>
      </c>
      <c r="AK475" t="str">
        <f>IF(AND(Table2[[#This Row],[20D EMA]]&gt;Table2[[#This Row],[50D EMA]],Table2[[#This Row],[50D EMA]]&gt;Table2[[#This Row],[200D EMA]]),"Uptrend","Downtrend/NoTrend")</f>
        <v>Downtrend/NoTrend</v>
      </c>
      <c r="AL475">
        <v>-0.11</v>
      </c>
      <c r="AM475" t="s">
        <v>3189</v>
      </c>
      <c r="AN475">
        <v>-0.13</v>
      </c>
      <c r="AO475" t="s">
        <v>3189</v>
      </c>
      <c r="AP475">
        <v>-1.2435602734262001E-2</v>
      </c>
      <c r="AQ475">
        <f>(Table2[[#This Row],[Sharpe Ratio]]-AVERAGE(Table2[Sharpe Ratio]))/_xlfn.STDEV.P(Table2[Sharpe Ratio])</f>
        <v>-0.86059404710034126</v>
      </c>
      <c r="AR4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5">
        <f>_xlfn.RANK.AVG(Table2[[#This Row],[1Y Return vs Nifty Z-Score]],Table2[1Y Return vs Nifty Z-Score])</f>
        <v>344</v>
      </c>
      <c r="AT475">
        <f>_xlfn.RANK.AVG(Table2[[#This Row],[6M Return vs Nifty Z-Score]],Table2[6M Return vs Nifty Z-Score])</f>
        <v>411</v>
      </c>
      <c r="AU475">
        <f>_xlfn.RANK.AVG(Table2[[#This Row],[Sharpe Ratio Z-Score]],Table2[Sharpe Ratio Z-Score])</f>
        <v>590</v>
      </c>
      <c r="AV475">
        <f>(Table2[[#This Row],[Rank 1Y]]+Table2[[#This Row],[Rank 6M]]+Table2[[#This Row],[Rank Sharpe]])/3</f>
        <v>448.33333333333331</v>
      </c>
    </row>
    <row r="476" spans="1:48" x14ac:dyDescent="0.3">
      <c r="A476" t="s">
        <v>418</v>
      </c>
      <c r="B476" t="s">
        <v>419</v>
      </c>
      <c r="C476" t="s">
        <v>3131</v>
      </c>
      <c r="D476" t="s">
        <v>233</v>
      </c>
      <c r="E476">
        <v>55659.927915990003</v>
      </c>
      <c r="F476">
        <v>2099.4</v>
      </c>
      <c r="G476">
        <v>6.20125907274267</v>
      </c>
      <c r="H476">
        <f>(Table2[[#This Row],[1Y Return vs Nifty]]-AVERAGE(Table2[1Y Return vs Nifty]))/_xlfn.STDEV.P(Table2[1Y Return vs Nifty])</f>
        <v>-0.34159220632285203</v>
      </c>
      <c r="I476">
        <v>4.6085843420135104</v>
      </c>
      <c r="J476">
        <f>(Table2[[#This Row],[1M Return vs Nifty]]-AVERAGE(Table2[1M Return vs Nifty]))/_xlfn.STDEV.P(Table2[1M Return vs Nifty])</f>
        <v>0.67622893542163576</v>
      </c>
      <c r="K476">
        <v>4.7236288922969898</v>
      </c>
      <c r="L476">
        <f>(Table2[[#This Row],[6M Return vs Nifty]]-AVERAGE(Table2[6M Return vs Nifty]))/_xlfn.STDEV.P(Table2[6M Return vs Nifty])</f>
        <v>-0.15457623246640792</v>
      </c>
      <c r="M476">
        <v>1.6311935353328499</v>
      </c>
      <c r="N476">
        <f>(Table2[[#This Row],[1W Return vs Nifty]]-AVERAGE(Table2[1W Return vs Nifty]))/_xlfn.STDEV.P(Table2[1W Return vs Nifty])</f>
        <v>0.22466449556288062</v>
      </c>
      <c r="O476">
        <v>2108.54</v>
      </c>
      <c r="P476">
        <v>2069.7021244243701</v>
      </c>
      <c r="Q476">
        <v>1923.98855682166</v>
      </c>
      <c r="R476">
        <v>43.316191573615001</v>
      </c>
      <c r="S476" s="1">
        <f>(Table2[[#This Row],[Close Price]]-Table2[[#This Row],[20D EMA]])/Table2[[#This Row],[20D EMA]]</f>
        <v>-4.3347529570223345E-3</v>
      </c>
      <c r="T476" s="1">
        <f>(Table2[[#This Row],[Close Price]]-Table2[[#This Row],[50D EMA]])/Table2[[#This Row],[50D EMA]]</f>
        <v>1.4348864614462135E-2</v>
      </c>
      <c r="U476" s="1">
        <f>(Table2[[#This Row],[Close Price]]-Table2[[#This Row],[200D EMA]])/Table2[[#This Row],[200D EMA]]</f>
        <v>9.1170731008978365E-2</v>
      </c>
      <c r="V476">
        <v>0.83087353186683199</v>
      </c>
      <c r="W476">
        <v>2092.85</v>
      </c>
      <c r="X476">
        <v>2141.15</v>
      </c>
      <c r="Y476">
        <v>2050</v>
      </c>
      <c r="Z476">
        <v>2141.15</v>
      </c>
      <c r="AA476">
        <v>2050</v>
      </c>
      <c r="AB476">
        <v>2186.4</v>
      </c>
      <c r="AC476" s="1">
        <f>(Table2[[#This Row],[Close Price]]/Table2[[#This Row],[Day Low]])-1</f>
        <v>3.1297035143464935E-3</v>
      </c>
      <c r="AD476" s="1">
        <f>(Table2[[#This Row],[Day High]]/Table2[[#This Row],[Close Price]])-1</f>
        <v>1.9886634276459869E-2</v>
      </c>
      <c r="AE476" s="1">
        <f>(Table2[[#This Row],[Close Price]]/Table2[[#This Row],[Current Week Low]])-1</f>
        <v>2.4097560975609778E-2</v>
      </c>
      <c r="AF476" s="1">
        <f>(Table2[[#This Row],[Current Week High]]/Table2[[#This Row],[Close Price]])-1</f>
        <v>1.9886634276459869E-2</v>
      </c>
      <c r="AG476" s="1">
        <f>(Table2[[#This Row],[Close Price]]/Table2[[#This Row],[Current Month Low]])-1</f>
        <v>2.4097560975609778E-2</v>
      </c>
      <c r="AH476" s="1">
        <f>(Table2[[#This Row],[Current Month High]]/Table2[[#This Row],[Close Price]])-1</f>
        <v>4.1440411546155964E-2</v>
      </c>
      <c r="AI476">
        <v>5.0252453081832904</v>
      </c>
      <c r="AJ476">
        <v>36.236210253082398</v>
      </c>
      <c r="AK476" t="str">
        <f>IF(AND(Table2[[#This Row],[20D EMA]]&gt;Table2[[#This Row],[50D EMA]],Table2[[#This Row],[50D EMA]]&gt;Table2[[#This Row],[200D EMA]]),"Uptrend","Downtrend/NoTrend")</f>
        <v>Uptrend</v>
      </c>
      <c r="AL476">
        <v>-0.04</v>
      </c>
      <c r="AM476" t="s">
        <v>3189</v>
      </c>
      <c r="AN476">
        <v>0.46</v>
      </c>
      <c r="AO476" t="s">
        <v>3188</v>
      </c>
      <c r="AP476">
        <v>-1.3081005667300001E-4</v>
      </c>
      <c r="AQ476">
        <f>(Table2[[#This Row],[Sharpe Ratio]]-AVERAGE(Table2[Sharpe Ratio]))/_xlfn.STDEV.P(Table2[Sharpe Ratio])</f>
        <v>-0.71712560002746151</v>
      </c>
      <c r="AR4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-0.31240060783220513</v>
      </c>
      <c r="AS476">
        <f>_xlfn.RANK.AVG(Table2[[#This Row],[1Y Return vs Nifty Z-Score]],Table2[1Y Return vs Nifty Z-Score])</f>
        <v>411</v>
      </c>
      <c r="AT476">
        <f>_xlfn.RANK.AVG(Table2[[#This Row],[6M Return vs Nifty Z-Score]],Table2[6M Return vs Nifty Z-Score])</f>
        <v>371</v>
      </c>
      <c r="AU476">
        <f>_xlfn.RANK.AVG(Table2[[#This Row],[Sharpe Ratio Z-Score]],Table2[Sharpe Ratio Z-Score])</f>
        <v>566</v>
      </c>
      <c r="AV476">
        <f>(Table2[[#This Row],[Rank 1Y]]+Table2[[#This Row],[Rank 6M]]+Table2[[#This Row],[Rank Sharpe]])/3</f>
        <v>449.33333333333331</v>
      </c>
    </row>
    <row r="477" spans="1:48" x14ac:dyDescent="0.3">
      <c r="A477" t="s">
        <v>1052</v>
      </c>
      <c r="B477" t="s">
        <v>1053</v>
      </c>
      <c r="C477" t="s">
        <v>3141</v>
      </c>
      <c r="D477" t="s">
        <v>106</v>
      </c>
      <c r="E477">
        <v>13045.664376225001</v>
      </c>
      <c r="F477">
        <v>2398.0500000000002</v>
      </c>
      <c r="G477">
        <v>-11.440170615666601</v>
      </c>
      <c r="H477">
        <f>(Table2[[#This Row],[1Y Return vs Nifty]]-AVERAGE(Table2[1Y Return vs Nifty]))/_xlfn.STDEV.P(Table2[1Y Return vs Nifty])</f>
        <v>-0.63801175063900739</v>
      </c>
      <c r="I477">
        <v>-11.7782689311294</v>
      </c>
      <c r="J477">
        <f>(Table2[[#This Row],[1M Return vs Nifty]]-AVERAGE(Table2[1M Return vs Nifty]))/_xlfn.STDEV.P(Table2[1M Return vs Nifty])</f>
        <v>-1.1154705397358535</v>
      </c>
      <c r="K477">
        <v>-21.127686692386401</v>
      </c>
      <c r="L477">
        <f>(Table2[[#This Row],[6M Return vs Nifty]]-AVERAGE(Table2[6M Return vs Nifty]))/_xlfn.STDEV.P(Table2[6M Return vs Nifty])</f>
        <v>-0.99865971238601681</v>
      </c>
      <c r="M477">
        <v>7.1919232691886297</v>
      </c>
      <c r="N477">
        <f>(Table2[[#This Row],[1W Return vs Nifty]]-AVERAGE(Table2[1W Return vs Nifty]))/_xlfn.STDEV.P(Table2[1W Return vs Nifty])</f>
        <v>1.76356053800549</v>
      </c>
      <c r="O477">
        <v>2474.7399999999998</v>
      </c>
      <c r="P477">
        <v>2668.0033121597198</v>
      </c>
      <c r="Q477">
        <v>2610.4771687479401</v>
      </c>
      <c r="R477">
        <v>25.733611931736199</v>
      </c>
      <c r="S477" s="1">
        <f>(Table2[[#This Row],[Close Price]]-Table2[[#This Row],[20D EMA]])/Table2[[#This Row],[20D EMA]]</f>
        <v>-3.0989114007936028E-2</v>
      </c>
      <c r="T477" s="1">
        <f>(Table2[[#This Row],[Close Price]]-Table2[[#This Row],[50D EMA]])/Table2[[#This Row],[50D EMA]]</f>
        <v>-0.10118177549832026</v>
      </c>
      <c r="U477" s="1">
        <f>(Table2[[#This Row],[Close Price]]-Table2[[#This Row],[200D EMA]])/Table2[[#This Row],[200D EMA]]</f>
        <v>-8.1374842611562137E-2</v>
      </c>
      <c r="V477">
        <v>0.92180262314667405</v>
      </c>
      <c r="W477">
        <v>2379</v>
      </c>
      <c r="X477">
        <v>2445</v>
      </c>
      <c r="Y477">
        <v>2217.3000000000002</v>
      </c>
      <c r="Z477">
        <v>2445</v>
      </c>
      <c r="AA477">
        <v>2217.3000000000002</v>
      </c>
      <c r="AB477">
        <v>2445</v>
      </c>
      <c r="AC477" s="1">
        <f>(Table2[[#This Row],[Close Price]]/Table2[[#This Row],[Day Low]])-1</f>
        <v>8.0075662042875528E-3</v>
      </c>
      <c r="AD477" s="1">
        <f>(Table2[[#This Row],[Day High]]/Table2[[#This Row],[Close Price]])-1</f>
        <v>1.9578407456057878E-2</v>
      </c>
      <c r="AE477" s="1">
        <f>(Table2[[#This Row],[Close Price]]/Table2[[#This Row],[Current Week Low]])-1</f>
        <v>8.1518062508456168E-2</v>
      </c>
      <c r="AF477" s="1">
        <f>(Table2[[#This Row],[Current Week High]]/Table2[[#This Row],[Close Price]])-1</f>
        <v>1.9578407456057878E-2</v>
      </c>
      <c r="AG477" s="1">
        <f>(Table2[[#This Row],[Close Price]]/Table2[[#This Row],[Current Month Low]])-1</f>
        <v>8.1518062508456168E-2</v>
      </c>
      <c r="AH477" s="1">
        <f>(Table2[[#This Row],[Current Month High]]/Table2[[#This Row],[Close Price]])-1</f>
        <v>1.9578407456057878E-2</v>
      </c>
      <c r="AI477">
        <v>52.415504263880997</v>
      </c>
      <c r="AJ477">
        <v>38.216138328530199</v>
      </c>
      <c r="AK477" t="str">
        <f>IF(AND(Table2[[#This Row],[20D EMA]]&gt;Table2[[#This Row],[50D EMA]],Table2[[#This Row],[50D EMA]]&gt;Table2[[#This Row],[200D EMA]]),"Uptrend","Downtrend/NoTrend")</f>
        <v>Downtrend/NoTrend</v>
      </c>
      <c r="AL477">
        <v>0</v>
      </c>
      <c r="AM477">
        <v>0</v>
      </c>
      <c r="AN477">
        <v>-5.23</v>
      </c>
      <c r="AO477" t="s">
        <v>3189</v>
      </c>
      <c r="AP477">
        <v>0.117414716906175</v>
      </c>
      <c r="AQ477">
        <f>(Table2[[#This Row],[Sharpe Ratio]]-AVERAGE(Table2[Sharpe Ratio]))/_xlfn.STDEV.P(Table2[Sharpe Ratio])</f>
        <v>0.6534033195241894</v>
      </c>
      <c r="AR4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7">
        <f>_xlfn.RANK.AVG(Table2[[#This Row],[1Y Return vs Nifty Z-Score]],Table2[1Y Return vs Nifty Z-Score])</f>
        <v>524</v>
      </c>
      <c r="AT477">
        <f>_xlfn.RANK.AVG(Table2[[#This Row],[6M Return vs Nifty Z-Score]],Table2[6M Return vs Nifty Z-Score])</f>
        <v>643</v>
      </c>
      <c r="AU477">
        <f>_xlfn.RANK.AVG(Table2[[#This Row],[Sharpe Ratio Z-Score]],Table2[Sharpe Ratio Z-Score])</f>
        <v>181</v>
      </c>
      <c r="AV477">
        <f>(Table2[[#This Row],[Rank 1Y]]+Table2[[#This Row],[Rank 6M]]+Table2[[#This Row],[Rank Sharpe]])/3</f>
        <v>449.33333333333331</v>
      </c>
    </row>
    <row r="478" spans="1:48" x14ac:dyDescent="0.3">
      <c r="A478" t="s">
        <v>1380</v>
      </c>
      <c r="B478" t="s">
        <v>1381</v>
      </c>
      <c r="C478" t="s">
        <v>3139</v>
      </c>
      <c r="D478" t="s">
        <v>325</v>
      </c>
      <c r="E478">
        <v>8077.0307606659999</v>
      </c>
      <c r="F478">
        <v>219.4</v>
      </c>
      <c r="G478">
        <v>19.365230595250701</v>
      </c>
      <c r="H478">
        <f>(Table2[[#This Row],[1Y Return vs Nifty]]-AVERAGE(Table2[1Y Return vs Nifty]))/_xlfn.STDEV.P(Table2[1Y Return vs Nifty])</f>
        <v>-0.12040500613485379</v>
      </c>
      <c r="I478">
        <v>-1.2482194824086299</v>
      </c>
      <c r="J478">
        <f>(Table2[[#This Row],[1M Return vs Nifty]]-AVERAGE(Table2[1M Return vs Nifty]))/_xlfn.STDEV.P(Table2[1M Return vs Nifty])</f>
        <v>3.5859966260486834E-2</v>
      </c>
      <c r="K478">
        <v>-3.9035419000244702</v>
      </c>
      <c r="L478">
        <f>(Table2[[#This Row],[6M Return vs Nifty]]-AVERAGE(Table2[6M Return vs Nifty]))/_xlfn.STDEV.P(Table2[6M Return vs Nifty])</f>
        <v>-0.43626604900162674</v>
      </c>
      <c r="M478">
        <v>4.3676313177642401</v>
      </c>
      <c r="N478">
        <f>(Table2[[#This Row],[1W Return vs Nifty]]-AVERAGE(Table2[1W Return vs Nifty]))/_xlfn.STDEV.P(Table2[1W Return vs Nifty])</f>
        <v>0.98195597983254435</v>
      </c>
      <c r="O478">
        <v>213.31</v>
      </c>
      <c r="P478">
        <v>216.180431046282</v>
      </c>
      <c r="Q478">
        <v>205.94367339051399</v>
      </c>
      <c r="R478">
        <v>46.229203360137603</v>
      </c>
      <c r="S478" s="1">
        <f>(Table2[[#This Row],[Close Price]]-Table2[[#This Row],[20D EMA]])/Table2[[#This Row],[20D EMA]]</f>
        <v>2.8549997655993638E-2</v>
      </c>
      <c r="T478" s="1">
        <f>(Table2[[#This Row],[Close Price]]-Table2[[#This Row],[50D EMA]])/Table2[[#This Row],[50D EMA]]</f>
        <v>1.4892971293172848E-2</v>
      </c>
      <c r="U478" s="1">
        <f>(Table2[[#This Row],[Close Price]]-Table2[[#This Row],[200D EMA]])/Table2[[#This Row],[200D EMA]]</f>
        <v>6.5339839714181905E-2</v>
      </c>
      <c r="V478">
        <v>0.53484380176538804</v>
      </c>
      <c r="W478">
        <v>213.9</v>
      </c>
      <c r="X478">
        <v>222.4</v>
      </c>
      <c r="Y478">
        <v>207.01</v>
      </c>
      <c r="Z478">
        <v>222.4</v>
      </c>
      <c r="AA478">
        <v>206.8</v>
      </c>
      <c r="AB478">
        <v>222.4</v>
      </c>
      <c r="AC478" s="1">
        <f>(Table2[[#This Row],[Close Price]]/Table2[[#This Row],[Day Low]])-1</f>
        <v>2.5712949976624655E-2</v>
      </c>
      <c r="AD478" s="1">
        <f>(Table2[[#This Row],[Day High]]/Table2[[#This Row],[Close Price]])-1</f>
        <v>1.3673655423883213E-2</v>
      </c>
      <c r="AE478" s="1">
        <f>(Table2[[#This Row],[Close Price]]/Table2[[#This Row],[Current Week Low]])-1</f>
        <v>5.9852181054055542E-2</v>
      </c>
      <c r="AF478" s="1">
        <f>(Table2[[#This Row],[Current Week High]]/Table2[[#This Row],[Close Price]])-1</f>
        <v>1.3673655423883213E-2</v>
      </c>
      <c r="AG478" s="1">
        <f>(Table2[[#This Row],[Close Price]]/Table2[[#This Row],[Current Month Low]])-1</f>
        <v>6.0928433268858662E-2</v>
      </c>
      <c r="AH478" s="1">
        <f>(Table2[[#This Row],[Current Month High]]/Table2[[#This Row],[Close Price]])-1</f>
        <v>1.3673655423883213E-2</v>
      </c>
      <c r="AI478">
        <v>19.416590701914298</v>
      </c>
      <c r="AJ478">
        <v>51.728907330567097</v>
      </c>
      <c r="AK478" t="str">
        <f>IF(AND(Table2[[#This Row],[20D EMA]]&gt;Table2[[#This Row],[50D EMA]],Table2[[#This Row],[50D EMA]]&gt;Table2[[#This Row],[200D EMA]]),"Uptrend","Downtrend/NoTrend")</f>
        <v>Downtrend/NoTrend</v>
      </c>
      <c r="AL478">
        <v>-0.06</v>
      </c>
      <c r="AM478" t="s">
        <v>3189</v>
      </c>
      <c r="AN478">
        <v>4.74</v>
      </c>
      <c r="AO478" t="s">
        <v>3188</v>
      </c>
      <c r="AQ478">
        <f>(Table2[[#This Row],[Sharpe Ratio]]-AVERAGE(Table2[Sharpe Ratio]))/_xlfn.STDEV.P(Table2[Sharpe Ratio])</f>
        <v>-0.71560041255099383</v>
      </c>
      <c r="AR4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8">
        <f>_xlfn.RANK.AVG(Table2[[#This Row],[1Y Return vs Nifty Z-Score]],Table2[1Y Return vs Nifty Z-Score])</f>
        <v>339</v>
      </c>
      <c r="AT478">
        <f>_xlfn.RANK.AVG(Table2[[#This Row],[6M Return vs Nifty Z-Score]],Table2[6M Return vs Nifty Z-Score])</f>
        <v>470</v>
      </c>
      <c r="AU478">
        <f>_xlfn.RANK.AVG(Table2[[#This Row],[Sharpe Ratio Z-Score]],Table2[Sharpe Ratio Z-Score])</f>
        <v>539.5</v>
      </c>
      <c r="AV478">
        <f>(Table2[[#This Row],[Rank 1Y]]+Table2[[#This Row],[Rank 6M]]+Table2[[#This Row],[Rank Sharpe]])/3</f>
        <v>449.5</v>
      </c>
    </row>
    <row r="479" spans="1:48" x14ac:dyDescent="0.3">
      <c r="A479" t="s">
        <v>46</v>
      </c>
      <c r="B479" t="s">
        <v>47</v>
      </c>
      <c r="C479" t="s">
        <v>3132</v>
      </c>
      <c r="D479" t="s">
        <v>48</v>
      </c>
      <c r="E479">
        <v>480416.3430855</v>
      </c>
      <c r="F479">
        <v>3487.1</v>
      </c>
      <c r="G479">
        <v>-14.6187868311389</v>
      </c>
      <c r="H479">
        <f>(Table2[[#This Row],[1Y Return vs Nifty]]-AVERAGE(Table2[1Y Return vs Nifty]))/_xlfn.STDEV.P(Table2[1Y Return vs Nifty])</f>
        <v>-0.69142034545177855</v>
      </c>
      <c r="I479">
        <v>-1.26359441055962</v>
      </c>
      <c r="J479">
        <f>(Table2[[#This Row],[1M Return vs Nifty]]-AVERAGE(Table2[1M Return vs Nifty]))/_xlfn.STDEV.P(Table2[1M Return vs Nifty])</f>
        <v>3.4178908266035798E-2</v>
      </c>
      <c r="K479">
        <v>-18.2075269981103</v>
      </c>
      <c r="L479">
        <f>(Table2[[#This Row],[6M Return vs Nifty]]-AVERAGE(Table2[6M Return vs Nifty]))/_xlfn.STDEV.P(Table2[6M Return vs Nifty])</f>
        <v>-0.90331220294916814</v>
      </c>
      <c r="M479">
        <v>1.3631594500809201</v>
      </c>
      <c r="N479">
        <f>(Table2[[#This Row],[1W Return vs Nifty]]-AVERAGE(Table2[1W Return vs Nifty]))/_xlfn.STDEV.P(Table2[1W Return vs Nifty])</f>
        <v>0.15048779344362284</v>
      </c>
      <c r="O479">
        <v>3615.67</v>
      </c>
      <c r="P479">
        <v>3629.7153037377602</v>
      </c>
      <c r="Q479">
        <v>3481.0666597231898</v>
      </c>
      <c r="R479">
        <v>21.7633473022609</v>
      </c>
      <c r="S479" s="1">
        <f>(Table2[[#This Row],[Close Price]]-Table2[[#This Row],[20D EMA]])/Table2[[#This Row],[20D EMA]]</f>
        <v>-3.5559107993815849E-2</v>
      </c>
      <c r="T479" s="1">
        <f>(Table2[[#This Row],[Close Price]]-Table2[[#This Row],[50D EMA]])/Table2[[#This Row],[50D EMA]]</f>
        <v>-3.9291044008575499E-2</v>
      </c>
      <c r="U479" s="1">
        <f>(Table2[[#This Row],[Close Price]]-Table2[[#This Row],[200D EMA]])/Table2[[#This Row],[200D EMA]]</f>
        <v>1.7331872286783174E-3</v>
      </c>
      <c r="V479">
        <v>1.14193389249938</v>
      </c>
      <c r="W479">
        <v>3481</v>
      </c>
      <c r="X479">
        <v>3557.7</v>
      </c>
      <c r="Y479">
        <v>3429</v>
      </c>
      <c r="Z479">
        <v>3557.7</v>
      </c>
      <c r="AA479">
        <v>3429</v>
      </c>
      <c r="AB479">
        <v>3724</v>
      </c>
      <c r="AC479" s="1">
        <f>(Table2[[#This Row],[Close Price]]/Table2[[#This Row],[Day Low]])-1</f>
        <v>1.7523700086181648E-3</v>
      </c>
      <c r="AD479" s="1">
        <f>(Table2[[#This Row],[Day High]]/Table2[[#This Row],[Close Price]])-1</f>
        <v>2.0246049726133419E-2</v>
      </c>
      <c r="AE479" s="1">
        <f>(Table2[[#This Row],[Close Price]]/Table2[[#This Row],[Current Week Low]])-1</f>
        <v>1.694371536891226E-2</v>
      </c>
      <c r="AF479" s="1">
        <f>(Table2[[#This Row],[Current Week High]]/Table2[[#This Row],[Close Price]])-1</f>
        <v>2.0246049726133419E-2</v>
      </c>
      <c r="AG479" s="1">
        <f>(Table2[[#This Row],[Close Price]]/Table2[[#This Row],[Current Month Low]])-1</f>
        <v>1.694371536891226E-2</v>
      </c>
      <c r="AH479" s="1">
        <f>(Table2[[#This Row],[Current Month High]]/Table2[[#This Row],[Close Price]])-1</f>
        <v>6.7936107367153165E-2</v>
      </c>
      <c r="AI479">
        <v>12.411459378853399</v>
      </c>
      <c r="AJ479">
        <v>22.0909265969924</v>
      </c>
      <c r="AK479" t="str">
        <f>IF(AND(Table2[[#This Row],[20D EMA]]&gt;Table2[[#This Row],[50D EMA]],Table2[[#This Row],[50D EMA]]&gt;Table2[[#This Row],[200D EMA]]),"Uptrend","Downtrend/NoTrend")</f>
        <v>Downtrend/NoTrend</v>
      </c>
      <c r="AL479">
        <v>-0.04</v>
      </c>
      <c r="AM479" t="s">
        <v>3189</v>
      </c>
      <c r="AN479">
        <v>-8.09</v>
      </c>
      <c r="AO479" t="s">
        <v>3189</v>
      </c>
      <c r="AP479">
        <v>0.116420985573804</v>
      </c>
      <c r="AQ479">
        <f>(Table2[[#This Row],[Sharpe Ratio]]-AVERAGE(Table2[Sharpe Ratio]))/_xlfn.STDEV.P(Table2[Sharpe Ratio])</f>
        <v>0.64181685116193932</v>
      </c>
      <c r="AR4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9">
        <f>_xlfn.RANK.AVG(Table2[[#This Row],[1Y Return vs Nifty Z-Score]],Table2[1Y Return vs Nifty Z-Score])</f>
        <v>544</v>
      </c>
      <c r="AT479">
        <f>_xlfn.RANK.AVG(Table2[[#This Row],[6M Return vs Nifty Z-Score]],Table2[6M Return vs Nifty Z-Score])</f>
        <v>624</v>
      </c>
      <c r="AU479">
        <f>_xlfn.RANK.AVG(Table2[[#This Row],[Sharpe Ratio Z-Score]],Table2[Sharpe Ratio Z-Score])</f>
        <v>183</v>
      </c>
      <c r="AV479">
        <f>(Table2[[#This Row],[Rank 1Y]]+Table2[[#This Row],[Rank 6M]]+Table2[[#This Row],[Rank Sharpe]])/3</f>
        <v>450.33333333333331</v>
      </c>
    </row>
    <row r="480" spans="1:48" x14ac:dyDescent="0.3">
      <c r="A480" t="s">
        <v>541</v>
      </c>
      <c r="B480" t="s">
        <v>542</v>
      </c>
      <c r="C480" t="s">
        <v>3145</v>
      </c>
      <c r="D480" t="s">
        <v>543</v>
      </c>
      <c r="E480">
        <v>38672.816333950002</v>
      </c>
      <c r="F480">
        <v>34926.5</v>
      </c>
      <c r="G480">
        <v>-14.723513679278099</v>
      </c>
      <c r="H480">
        <f>(Table2[[#This Row],[1Y Return vs Nifty]]-AVERAGE(Table2[1Y Return vs Nifty]))/_xlfn.STDEV.P(Table2[1Y Return vs Nifty])</f>
        <v>-0.69318001488625103</v>
      </c>
      <c r="I480">
        <v>-4.3990839265323398</v>
      </c>
      <c r="J480">
        <f>(Table2[[#This Row],[1M Return vs Nifty]]-AVERAGE(Table2[1M Return vs Nifty]))/_xlfn.STDEV.P(Table2[1M Return vs Nifty])</f>
        <v>-0.30864804127024076</v>
      </c>
      <c r="K480">
        <v>5.8970527915781297</v>
      </c>
      <c r="L480">
        <f>(Table2[[#This Row],[6M Return vs Nifty]]-AVERAGE(Table2[6M Return vs Nifty]))/_xlfn.STDEV.P(Table2[6M Return vs Nifty])</f>
        <v>-0.11626221610304334</v>
      </c>
      <c r="M480">
        <v>1.92624374359437</v>
      </c>
      <c r="N480">
        <f>(Table2[[#This Row],[1W Return vs Nifty]]-AVERAGE(Table2[1W Return vs Nifty]))/_xlfn.STDEV.P(Table2[1W Return vs Nifty])</f>
        <v>0.30631773525390293</v>
      </c>
      <c r="O480">
        <v>34824.25</v>
      </c>
      <c r="P480">
        <v>35418.580519439303</v>
      </c>
      <c r="Q480">
        <v>33823.200321240503</v>
      </c>
      <c r="R480">
        <v>39.803401907691999</v>
      </c>
      <c r="S480" s="1">
        <f>(Table2[[#This Row],[Close Price]]-Table2[[#This Row],[20D EMA]])/Table2[[#This Row],[20D EMA]]</f>
        <v>2.9361723511633418E-3</v>
      </c>
      <c r="T480" s="1">
        <f>(Table2[[#This Row],[Close Price]]-Table2[[#This Row],[50D EMA]])/Table2[[#This Row],[50D EMA]]</f>
        <v>-1.3893287427745092E-2</v>
      </c>
      <c r="U480" s="1">
        <f>(Table2[[#This Row],[Close Price]]-Table2[[#This Row],[200D EMA]])/Table2[[#This Row],[200D EMA]]</f>
        <v>3.2619612227132735E-2</v>
      </c>
      <c r="V480">
        <v>1.1922428814728201</v>
      </c>
      <c r="W480">
        <v>34010</v>
      </c>
      <c r="X480">
        <v>35016.949999999997</v>
      </c>
      <c r="Y480">
        <v>33555</v>
      </c>
      <c r="Z480">
        <v>35016.949999999997</v>
      </c>
      <c r="AA480">
        <v>33555</v>
      </c>
      <c r="AB480">
        <v>35016.949999999997</v>
      </c>
      <c r="AC480" s="1">
        <f>(Table2[[#This Row],[Close Price]]/Table2[[#This Row],[Day Low]])-1</f>
        <v>2.6947956483387214E-2</v>
      </c>
      <c r="AD480" s="1">
        <f>(Table2[[#This Row],[Day High]]/Table2[[#This Row],[Close Price]])-1</f>
        <v>2.5897241349690514E-3</v>
      </c>
      <c r="AE480" s="1">
        <f>(Table2[[#This Row],[Close Price]]/Table2[[#This Row],[Current Week Low]])-1</f>
        <v>4.087319326478922E-2</v>
      </c>
      <c r="AF480" s="1">
        <f>(Table2[[#This Row],[Current Week High]]/Table2[[#This Row],[Close Price]])-1</f>
        <v>2.5897241349690514E-3</v>
      </c>
      <c r="AG480" s="1">
        <f>(Table2[[#This Row],[Close Price]]/Table2[[#This Row],[Current Month Low]])-1</f>
        <v>4.087319326478922E-2</v>
      </c>
      <c r="AH480" s="1">
        <f>(Table2[[#This Row],[Current Month High]]/Table2[[#This Row],[Close Price]])-1</f>
        <v>2.5897241349690514E-3</v>
      </c>
      <c r="AI480">
        <v>16.978512018095099</v>
      </c>
      <c r="AJ480">
        <v>22.553637941046901</v>
      </c>
      <c r="AK480" t="str">
        <f>IF(AND(Table2[[#This Row],[20D EMA]]&gt;Table2[[#This Row],[50D EMA]],Table2[[#This Row],[50D EMA]]&gt;Table2[[#This Row],[200D EMA]]),"Uptrend","Downtrend/NoTrend")</f>
        <v>Downtrend/NoTrend</v>
      </c>
      <c r="AL480">
        <v>0</v>
      </c>
      <c r="AM480">
        <v>0</v>
      </c>
      <c r="AN480">
        <v>0.25</v>
      </c>
      <c r="AO480" t="s">
        <v>3188</v>
      </c>
      <c r="AP480">
        <v>2.0911166114467999E-2</v>
      </c>
      <c r="AQ480">
        <f>(Table2[[#This Row],[Sharpe Ratio]]-AVERAGE(Table2[Sharpe Ratio]))/_xlfn.STDEV.P(Table2[Sharpe Ratio])</f>
        <v>-0.47178545300357405</v>
      </c>
      <c r="AR4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0">
        <f>_xlfn.RANK.AVG(Table2[[#This Row],[1Y Return vs Nifty Z-Score]],Table2[1Y Return vs Nifty Z-Score])</f>
        <v>547</v>
      </c>
      <c r="AT480">
        <f>_xlfn.RANK.AVG(Table2[[#This Row],[6M Return vs Nifty Z-Score]],Table2[6M Return vs Nifty Z-Score])</f>
        <v>350</v>
      </c>
      <c r="AU480">
        <f>_xlfn.RANK.AVG(Table2[[#This Row],[Sharpe Ratio Z-Score]],Table2[Sharpe Ratio Z-Score])</f>
        <v>454</v>
      </c>
      <c r="AV480">
        <f>(Table2[[#This Row],[Rank 1Y]]+Table2[[#This Row],[Rank 6M]]+Table2[[#This Row],[Rank Sharpe]])/3</f>
        <v>450.33333333333331</v>
      </c>
    </row>
    <row r="481" spans="1:48" x14ac:dyDescent="0.3">
      <c r="A481" t="s">
        <v>1340</v>
      </c>
      <c r="B481" t="s">
        <v>1341</v>
      </c>
      <c r="C481" t="s">
        <v>3137</v>
      </c>
      <c r="D481" t="s">
        <v>77</v>
      </c>
      <c r="E481">
        <v>8421.5031686120001</v>
      </c>
      <c r="F481">
        <v>209.04</v>
      </c>
      <c r="G481">
        <v>6.0544750335280604</v>
      </c>
      <c r="H481">
        <f>(Table2[[#This Row],[1Y Return vs Nifty]]-AVERAGE(Table2[1Y Return vs Nifty]))/_xlfn.STDEV.P(Table2[1Y Return vs Nifty])</f>
        <v>-0.34405854033236066</v>
      </c>
      <c r="I481">
        <v>-3.7358017028354702</v>
      </c>
      <c r="J481">
        <f>(Table2[[#This Row],[1M Return vs Nifty]]-AVERAGE(Table2[1M Return vs Nifty]))/_xlfn.STDEV.P(Table2[1M Return vs Nifty])</f>
        <v>-0.23612634401267785</v>
      </c>
      <c r="K481">
        <v>-21.6418891641638</v>
      </c>
      <c r="L481">
        <f>(Table2[[#This Row],[6M Return vs Nifty]]-AVERAGE(Table2[6M Return vs Nifty]))/_xlfn.STDEV.P(Table2[6M Return vs Nifty])</f>
        <v>-1.0154491794574059</v>
      </c>
      <c r="M481">
        <v>3.3919681102140902</v>
      </c>
      <c r="N481">
        <f>(Table2[[#This Row],[1W Return vs Nifty]]-AVERAGE(Table2[1W Return vs Nifty]))/_xlfn.STDEV.P(Table2[1W Return vs Nifty])</f>
        <v>0.71194748801276764</v>
      </c>
      <c r="O481">
        <v>210.61</v>
      </c>
      <c r="P481">
        <v>212.306875585885</v>
      </c>
      <c r="Q481">
        <v>203.43870949945901</v>
      </c>
      <c r="R481">
        <v>46.526900818991997</v>
      </c>
      <c r="S481" s="1">
        <f>(Table2[[#This Row],[Close Price]]-Table2[[#This Row],[20D EMA]])/Table2[[#This Row],[20D EMA]]</f>
        <v>-7.4545368216135111E-3</v>
      </c>
      <c r="T481" s="1">
        <f>(Table2[[#This Row],[Close Price]]-Table2[[#This Row],[50D EMA]])/Table2[[#This Row],[50D EMA]]</f>
        <v>-1.5387516663648732E-2</v>
      </c>
      <c r="U481" s="1">
        <f>(Table2[[#This Row],[Close Price]]-Table2[[#This Row],[200D EMA]])/Table2[[#This Row],[200D EMA]]</f>
        <v>2.7533061502023923E-2</v>
      </c>
      <c r="V481">
        <v>0.92742588638713397</v>
      </c>
      <c r="W481">
        <v>208.21</v>
      </c>
      <c r="X481">
        <v>212</v>
      </c>
      <c r="Y481">
        <v>203.21</v>
      </c>
      <c r="Z481">
        <v>214.4</v>
      </c>
      <c r="AA481">
        <v>201.01</v>
      </c>
      <c r="AB481">
        <v>217.24</v>
      </c>
      <c r="AC481" s="1">
        <f>(Table2[[#This Row],[Close Price]]/Table2[[#This Row],[Day Low]])-1</f>
        <v>3.9863599250755666E-3</v>
      </c>
      <c r="AD481" s="1">
        <f>(Table2[[#This Row],[Day High]]/Table2[[#This Row],[Close Price]])-1</f>
        <v>1.4159969383850113E-2</v>
      </c>
      <c r="AE481" s="1">
        <f>(Table2[[#This Row],[Close Price]]/Table2[[#This Row],[Current Week Low]])-1</f>
        <v>2.8689532995423317E-2</v>
      </c>
      <c r="AF481" s="1">
        <f>(Table2[[#This Row],[Current Week High]]/Table2[[#This Row],[Close Price]])-1</f>
        <v>2.5641025641025772E-2</v>
      </c>
      <c r="AG481" s="1">
        <f>(Table2[[#This Row],[Close Price]]/Table2[[#This Row],[Current Month Low]])-1</f>
        <v>3.9948261280533304E-2</v>
      </c>
      <c r="AH481" s="1">
        <f>(Table2[[#This Row],[Current Month High]]/Table2[[#This Row],[Close Price]])-1</f>
        <v>3.9226942212016835E-2</v>
      </c>
      <c r="AI481">
        <v>22.4646000765403</v>
      </c>
      <c r="AJ481">
        <v>42.204081632653001</v>
      </c>
      <c r="AK481" t="str">
        <f>IF(AND(Table2[[#This Row],[20D EMA]]&gt;Table2[[#This Row],[50D EMA]],Table2[[#This Row],[50D EMA]]&gt;Table2[[#This Row],[200D EMA]]),"Uptrend","Downtrend/NoTrend")</f>
        <v>Downtrend/NoTrend</v>
      </c>
      <c r="AL481">
        <v>0.01</v>
      </c>
      <c r="AM481" t="s">
        <v>3188</v>
      </c>
      <c r="AN481">
        <v>-1.87</v>
      </c>
      <c r="AO481" t="s">
        <v>3189</v>
      </c>
      <c r="AP481">
        <v>7.5761334968817998E-2</v>
      </c>
      <c r="AQ481">
        <f>(Table2[[#This Row],[Sharpe Ratio]]-AVERAGE(Table2[Sharpe Ratio]))/_xlfn.STDEV.P(Table2[Sharpe Ratio])</f>
        <v>0.16774328619666531</v>
      </c>
      <c r="AR4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1">
        <f>_xlfn.RANK.AVG(Table2[[#This Row],[1Y Return vs Nifty Z-Score]],Table2[1Y Return vs Nifty Z-Score])</f>
        <v>412</v>
      </c>
      <c r="AT481">
        <f>_xlfn.RANK.AVG(Table2[[#This Row],[6M Return vs Nifty Z-Score]],Table2[6M Return vs Nifty Z-Score])</f>
        <v>645</v>
      </c>
      <c r="AU481">
        <f>_xlfn.RANK.AVG(Table2[[#This Row],[Sharpe Ratio Z-Score]],Table2[Sharpe Ratio Z-Score])</f>
        <v>297</v>
      </c>
      <c r="AV481">
        <f>(Table2[[#This Row],[Rank 1Y]]+Table2[[#This Row],[Rank 6M]]+Table2[[#This Row],[Rank Sharpe]])/3</f>
        <v>451.33333333333331</v>
      </c>
    </row>
    <row r="482" spans="1:48" x14ac:dyDescent="0.3">
      <c r="A482" t="s">
        <v>874</v>
      </c>
      <c r="B482" t="s">
        <v>875</v>
      </c>
      <c r="C482" t="s">
        <v>3129</v>
      </c>
      <c r="D482" t="s">
        <v>579</v>
      </c>
      <c r="E482">
        <v>17965.317945999999</v>
      </c>
      <c r="F482">
        <v>378.55</v>
      </c>
      <c r="G482">
        <v>1.78676666994865</v>
      </c>
      <c r="H482">
        <f>(Table2[[#This Row],[1Y Return vs Nifty]]-AVERAGE(Table2[1Y Return vs Nifty]))/_xlfn.STDEV.P(Table2[1Y Return vs Nifty])</f>
        <v>-0.41576657027948011</v>
      </c>
      <c r="I482">
        <v>18.0161803142724</v>
      </c>
      <c r="J482">
        <f>(Table2[[#This Row],[1M Return vs Nifty]]-AVERAGE(Table2[1M Return vs Nifty]))/_xlfn.STDEV.P(Table2[1M Return vs Nifty])</f>
        <v>2.1421835190262377</v>
      </c>
      <c r="K482">
        <v>6.8309687708780702</v>
      </c>
      <c r="L482">
        <f>(Table2[[#This Row],[6M Return vs Nifty]]-AVERAGE(Table2[6M Return vs Nifty]))/_xlfn.STDEV.P(Table2[6M Return vs Nifty])</f>
        <v>-8.5768485632046199E-2</v>
      </c>
      <c r="M482">
        <v>11.9978472783891</v>
      </c>
      <c r="N482">
        <f>(Table2[[#This Row],[1W Return vs Nifty]]-AVERAGE(Table2[1W Return vs Nifty]))/_xlfn.STDEV.P(Table2[1W Return vs Nifty])</f>
        <v>3.0935689707135294</v>
      </c>
      <c r="O482">
        <v>354.23</v>
      </c>
      <c r="P482">
        <v>339.294774296752</v>
      </c>
      <c r="Q482">
        <v>324.46654798676502</v>
      </c>
      <c r="R482">
        <v>57.611796305547003</v>
      </c>
      <c r="S482" s="1">
        <f>(Table2[[#This Row],[Close Price]]-Table2[[#This Row],[20D EMA]])/Table2[[#This Row],[20D EMA]]</f>
        <v>6.8655957993394093E-2</v>
      </c>
      <c r="T482" s="1">
        <f>(Table2[[#This Row],[Close Price]]-Table2[[#This Row],[50D EMA]])/Table2[[#This Row],[50D EMA]]</f>
        <v>0.11569652313275783</v>
      </c>
      <c r="U482" s="1">
        <f>(Table2[[#This Row],[Close Price]]-Table2[[#This Row],[200D EMA]])/Table2[[#This Row],[200D EMA]]</f>
        <v>0.16668421551870133</v>
      </c>
      <c r="V482">
        <v>1.8271193661968499</v>
      </c>
      <c r="W482">
        <v>375.4</v>
      </c>
      <c r="X482">
        <v>393.35</v>
      </c>
      <c r="Y482">
        <v>355.5</v>
      </c>
      <c r="Z482">
        <v>393.35</v>
      </c>
      <c r="AA482">
        <v>338.15</v>
      </c>
      <c r="AB482">
        <v>393.35</v>
      </c>
      <c r="AC482" s="1">
        <f>(Table2[[#This Row],[Close Price]]/Table2[[#This Row],[Day Low]])-1</f>
        <v>8.3910495471497537E-3</v>
      </c>
      <c r="AD482" s="1">
        <f>(Table2[[#This Row],[Day High]]/Table2[[#This Row],[Close Price]])-1</f>
        <v>3.9096552635054849E-2</v>
      </c>
      <c r="AE482" s="1">
        <f>(Table2[[#This Row],[Close Price]]/Table2[[#This Row],[Current Week Low]])-1</f>
        <v>6.4838255977496484E-2</v>
      </c>
      <c r="AF482" s="1">
        <f>(Table2[[#This Row],[Current Week High]]/Table2[[#This Row],[Close Price]])-1</f>
        <v>3.9096552635054849E-2</v>
      </c>
      <c r="AG482" s="1">
        <f>(Table2[[#This Row],[Close Price]]/Table2[[#This Row],[Current Month Low]])-1</f>
        <v>0.11947360638769777</v>
      </c>
      <c r="AH482" s="1">
        <f>(Table2[[#This Row],[Current Month High]]/Table2[[#This Row],[Close Price]])-1</f>
        <v>3.9096552635054849E-2</v>
      </c>
      <c r="AI482">
        <v>3.90965526350548</v>
      </c>
      <c r="AJ482">
        <v>36.120100683207397</v>
      </c>
      <c r="AK482" t="str">
        <f>IF(AND(Table2[[#This Row],[20D EMA]]&gt;Table2[[#This Row],[50D EMA]],Table2[[#This Row],[50D EMA]]&gt;Table2[[#This Row],[200D EMA]]),"Uptrend","Downtrend/NoTrend")</f>
        <v>Uptrend</v>
      </c>
      <c r="AL482">
        <v>0.17</v>
      </c>
      <c r="AM482" t="s">
        <v>3188</v>
      </c>
      <c r="AN482">
        <v>4.8</v>
      </c>
      <c r="AO482" t="s">
        <v>3188</v>
      </c>
      <c r="AP482">
        <v>-8.408682863671E-3</v>
      </c>
      <c r="AQ482">
        <f>(Table2[[#This Row],[Sharpe Ratio]]-AVERAGE(Table2[Sharpe Ratio]))/_xlfn.STDEV.P(Table2[Sharpe Ratio])</f>
        <v>-0.8136419402702233</v>
      </c>
      <c r="AR4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3.9205754935580175</v>
      </c>
      <c r="AS482">
        <f>_xlfn.RANK.AVG(Table2[[#This Row],[1Y Return vs Nifty Z-Score]],Table2[1Y Return vs Nifty Z-Score])</f>
        <v>437</v>
      </c>
      <c r="AT482">
        <f>_xlfn.RANK.AVG(Table2[[#This Row],[6M Return vs Nifty Z-Score]],Table2[6M Return vs Nifty Z-Score])</f>
        <v>339</v>
      </c>
      <c r="AU482">
        <f>_xlfn.RANK.AVG(Table2[[#This Row],[Sharpe Ratio Z-Score]],Table2[Sharpe Ratio Z-Score])</f>
        <v>579</v>
      </c>
      <c r="AV482">
        <f>(Table2[[#This Row],[Rank 1Y]]+Table2[[#This Row],[Rank 6M]]+Table2[[#This Row],[Rank Sharpe]])/3</f>
        <v>451.66666666666669</v>
      </c>
    </row>
    <row r="483" spans="1:48" x14ac:dyDescent="0.3">
      <c r="A483" t="s">
        <v>1429</v>
      </c>
      <c r="B483" t="s">
        <v>1430</v>
      </c>
      <c r="C483" t="s">
        <v>3132</v>
      </c>
      <c r="D483" t="s">
        <v>48</v>
      </c>
      <c r="E483">
        <v>7459.1567455649902</v>
      </c>
      <c r="F483">
        <v>502.7</v>
      </c>
      <c r="G483">
        <v>34.786336265034798</v>
      </c>
      <c r="H483">
        <f>(Table2[[#This Row],[1Y Return vs Nifty]]-AVERAGE(Table2[1Y Return vs Nifty]))/_xlfn.STDEV.P(Table2[1Y Return vs Nifty])</f>
        <v>0.13870761660750747</v>
      </c>
      <c r="I483">
        <v>-8.1944250812066599</v>
      </c>
      <c r="J483">
        <f>(Table2[[#This Row],[1M Return vs Nifty]]-AVERAGE(Table2[1M Return vs Nifty]))/_xlfn.STDEV.P(Table2[1M Return vs Nifty])</f>
        <v>-0.7236215960782636</v>
      </c>
      <c r="K483">
        <v>-3.1339713092425598</v>
      </c>
      <c r="L483">
        <f>(Table2[[#This Row],[6M Return vs Nifty]]-AVERAGE(Table2[6M Return vs Nifty]))/_xlfn.STDEV.P(Table2[6M Return vs Nifty])</f>
        <v>-0.41113843721014581</v>
      </c>
      <c r="M483">
        <v>-1.3065483428847899</v>
      </c>
      <c r="N483">
        <f>(Table2[[#This Row],[1W Return vs Nifty]]-AVERAGE(Table2[1W Return vs Nifty]))/_xlfn.STDEV.P(Table2[1W Return vs Nifty])</f>
        <v>-0.58833659718619824</v>
      </c>
      <c r="O483">
        <v>524.67999999999995</v>
      </c>
      <c r="P483">
        <v>527.63026615927095</v>
      </c>
      <c r="Q483">
        <v>469.43245290602698</v>
      </c>
      <c r="R483">
        <v>31.359780892826102</v>
      </c>
      <c r="S483" s="1">
        <f>(Table2[[#This Row],[Close Price]]-Table2[[#This Row],[20D EMA]])/Table2[[#This Row],[20D EMA]]</f>
        <v>-4.1892200960585428E-2</v>
      </c>
      <c r="T483" s="1">
        <f>(Table2[[#This Row],[Close Price]]-Table2[[#This Row],[50D EMA]])/Table2[[#This Row],[50D EMA]]</f>
        <v>-4.724949980740014E-2</v>
      </c>
      <c r="U483" s="1">
        <f>(Table2[[#This Row],[Close Price]]-Table2[[#This Row],[200D EMA]])/Table2[[#This Row],[200D EMA]]</f>
        <v>7.0867591041117575E-2</v>
      </c>
      <c r="V483">
        <v>0.55221923815837204</v>
      </c>
      <c r="W483">
        <v>500.05</v>
      </c>
      <c r="X483">
        <v>516</v>
      </c>
      <c r="Y483">
        <v>479.3</v>
      </c>
      <c r="Z483">
        <v>520.5</v>
      </c>
      <c r="AA483">
        <v>479.3</v>
      </c>
      <c r="AB483">
        <v>540.35</v>
      </c>
      <c r="AC483" s="1">
        <f>(Table2[[#This Row],[Close Price]]/Table2[[#This Row],[Day Low]])-1</f>
        <v>5.2994700529946925E-3</v>
      </c>
      <c r="AD483" s="1">
        <f>(Table2[[#This Row],[Day High]]/Table2[[#This Row],[Close Price]])-1</f>
        <v>2.6457131489954211E-2</v>
      </c>
      <c r="AE483" s="1">
        <f>(Table2[[#This Row],[Close Price]]/Table2[[#This Row],[Current Week Low]])-1</f>
        <v>4.8821197579803854E-2</v>
      </c>
      <c r="AF483" s="1">
        <f>(Table2[[#This Row],[Current Week High]]/Table2[[#This Row],[Close Price]])-1</f>
        <v>3.5408792520389865E-2</v>
      </c>
      <c r="AG483" s="1">
        <f>(Table2[[#This Row],[Close Price]]/Table2[[#This Row],[Current Month Low]])-1</f>
        <v>4.8821197579803854E-2</v>
      </c>
      <c r="AH483" s="1">
        <f>(Table2[[#This Row],[Current Month High]]/Table2[[#This Row],[Close Price]])-1</f>
        <v>7.4895563954644917E-2</v>
      </c>
      <c r="AI483">
        <v>16.968370797692401</v>
      </c>
      <c r="AJ483">
        <v>75.615720524017405</v>
      </c>
      <c r="AK483" t="str">
        <f>IF(AND(Table2[[#This Row],[20D EMA]]&gt;Table2[[#This Row],[50D EMA]],Table2[[#This Row],[50D EMA]]&gt;Table2[[#This Row],[200D EMA]]),"Uptrend","Downtrend/NoTrend")</f>
        <v>Downtrend/NoTrend</v>
      </c>
      <c r="AL483">
        <v>-0.04</v>
      </c>
      <c r="AM483" t="s">
        <v>3189</v>
      </c>
      <c r="AN483">
        <v>-3.72</v>
      </c>
      <c r="AO483" t="s">
        <v>3189</v>
      </c>
      <c r="AP483">
        <v>-3.5719320385194001E-2</v>
      </c>
      <c r="AQ483">
        <f>(Table2[[#This Row],[Sharpe Ratio]]-AVERAGE(Table2[Sharpe Ratio]))/_xlfn.STDEV.P(Table2[Sharpe Ratio])</f>
        <v>-1.1320719095064837</v>
      </c>
      <c r="AR4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3">
        <f>_xlfn.RANK.AVG(Table2[[#This Row],[1Y Return vs Nifty Z-Score]],Table2[1Y Return vs Nifty Z-Score])</f>
        <v>254</v>
      </c>
      <c r="AT483">
        <f>_xlfn.RANK.AVG(Table2[[#This Row],[6M Return vs Nifty Z-Score]],Table2[6M Return vs Nifty Z-Score])</f>
        <v>462</v>
      </c>
      <c r="AU483">
        <f>_xlfn.RANK.AVG(Table2[[#This Row],[Sharpe Ratio Z-Score]],Table2[Sharpe Ratio Z-Score])</f>
        <v>639</v>
      </c>
      <c r="AV483">
        <f>(Table2[[#This Row],[Rank 1Y]]+Table2[[#This Row],[Rank 6M]]+Table2[[#This Row],[Rank Sharpe]])/3</f>
        <v>451.66666666666669</v>
      </c>
    </row>
    <row r="484" spans="1:48" x14ac:dyDescent="0.3">
      <c r="A484" t="s">
        <v>1662</v>
      </c>
      <c r="B484" t="s">
        <v>1663</v>
      </c>
      <c r="C484" t="s">
        <v>3140</v>
      </c>
      <c r="D484" t="s">
        <v>135</v>
      </c>
      <c r="E484">
        <v>5362.2749999999996</v>
      </c>
      <c r="F484">
        <v>183.88</v>
      </c>
      <c r="G484">
        <v>38.828776583337202</v>
      </c>
      <c r="H484">
        <f>(Table2[[#This Row],[1Y Return vs Nifty]]-AVERAGE(Table2[1Y Return vs Nifty]))/_xlfn.STDEV.P(Table2[1Y Return vs Nifty])</f>
        <v>0.20663058760479175</v>
      </c>
      <c r="I484">
        <v>-6.3102157194023896</v>
      </c>
      <c r="J484">
        <f>(Table2[[#This Row],[1M Return vs Nifty]]-AVERAGE(Table2[1M Return vs Nifty]))/_xlfn.STDEV.P(Table2[1M Return vs Nifty])</f>
        <v>-0.51760663589280198</v>
      </c>
      <c r="K484">
        <v>-25.063105581147099</v>
      </c>
      <c r="L484">
        <f>(Table2[[#This Row],[6M Return vs Nifty]]-AVERAGE(Table2[6M Return vs Nifty]))/_xlfn.STDEV.P(Table2[6M Return vs Nifty])</f>
        <v>-1.127156927921718</v>
      </c>
      <c r="M484">
        <v>-1.6572471340688499</v>
      </c>
      <c r="N484">
        <f>(Table2[[#This Row],[1W Return vs Nifty]]-AVERAGE(Table2[1W Return vs Nifty]))/_xlfn.STDEV.P(Table2[1W Return vs Nifty])</f>
        <v>-0.68539022282038986</v>
      </c>
      <c r="O484">
        <v>192.59</v>
      </c>
      <c r="P484">
        <v>196.96855863079199</v>
      </c>
      <c r="Q484">
        <v>189.101755688846</v>
      </c>
      <c r="R484">
        <v>37.506956613638202</v>
      </c>
      <c r="S484" s="1">
        <f>(Table2[[#This Row],[Close Price]]-Table2[[#This Row],[20D EMA]])/Table2[[#This Row],[20D EMA]]</f>
        <v>-4.5225608806272431E-2</v>
      </c>
      <c r="T484" s="1">
        <f>(Table2[[#This Row],[Close Price]]-Table2[[#This Row],[50D EMA]])/Table2[[#This Row],[50D EMA]]</f>
        <v>-6.6449989388031525E-2</v>
      </c>
      <c r="U484" s="1">
        <f>(Table2[[#This Row],[Close Price]]-Table2[[#This Row],[200D EMA]])/Table2[[#This Row],[200D EMA]]</f>
        <v>-2.7613470164909754E-2</v>
      </c>
      <c r="V484">
        <v>0.79897049631914197</v>
      </c>
      <c r="W484">
        <v>183.09</v>
      </c>
      <c r="X484">
        <v>187.49</v>
      </c>
      <c r="Y484">
        <v>179</v>
      </c>
      <c r="Z484">
        <v>191.49</v>
      </c>
      <c r="AA484">
        <v>179</v>
      </c>
      <c r="AB484">
        <v>201.61</v>
      </c>
      <c r="AC484" s="1">
        <f>(Table2[[#This Row],[Close Price]]/Table2[[#This Row],[Day Low]])-1</f>
        <v>4.3148178491452249E-3</v>
      </c>
      <c r="AD484" s="1">
        <f>(Table2[[#This Row],[Day High]]/Table2[[#This Row],[Close Price]])-1</f>
        <v>1.9632368936262745E-2</v>
      </c>
      <c r="AE484" s="1">
        <f>(Table2[[#This Row],[Close Price]]/Table2[[#This Row],[Current Week Low]])-1</f>
        <v>2.7262569832402272E-2</v>
      </c>
      <c r="AF484" s="1">
        <f>(Table2[[#This Row],[Current Week High]]/Table2[[#This Row],[Close Price]])-1</f>
        <v>4.138568631716355E-2</v>
      </c>
      <c r="AG484" s="1">
        <f>(Table2[[#This Row],[Close Price]]/Table2[[#This Row],[Current Month Low]])-1</f>
        <v>2.7262569832402272E-2</v>
      </c>
      <c r="AH484" s="1">
        <f>(Table2[[#This Row],[Current Month High]]/Table2[[#This Row],[Close Price]])-1</f>
        <v>9.6421579290842052E-2</v>
      </c>
      <c r="AI484">
        <v>44.088536001740202</v>
      </c>
      <c r="AJ484">
        <v>67.7737226277372</v>
      </c>
      <c r="AK484" t="str">
        <f>IF(AND(Table2[[#This Row],[20D EMA]]&gt;Table2[[#This Row],[50D EMA]],Table2[[#This Row],[50D EMA]]&gt;Table2[[#This Row],[200D EMA]]),"Uptrend","Downtrend/NoTrend")</f>
        <v>Downtrend/NoTrend</v>
      </c>
      <c r="AL484">
        <v>-0.11</v>
      </c>
      <c r="AM484" t="s">
        <v>3189</v>
      </c>
      <c r="AN484">
        <v>-1.31</v>
      </c>
      <c r="AO484" t="s">
        <v>3189</v>
      </c>
      <c r="AP484">
        <v>2.4389185999308002E-2</v>
      </c>
      <c r="AQ484">
        <f>(Table2[[#This Row],[Sharpe Ratio]]-AVERAGE(Table2[Sharpe Ratio]))/_xlfn.STDEV.P(Table2[Sharpe Ratio])</f>
        <v>-0.43123327753495316</v>
      </c>
      <c r="AR4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4">
        <f>_xlfn.RANK.AVG(Table2[[#This Row],[1Y Return vs Nifty Z-Score]],Table2[1Y Return vs Nifty Z-Score])</f>
        <v>239</v>
      </c>
      <c r="AT484">
        <f>_xlfn.RANK.AVG(Table2[[#This Row],[6M Return vs Nifty Z-Score]],Table2[6M Return vs Nifty Z-Score])</f>
        <v>674</v>
      </c>
      <c r="AU484">
        <f>_xlfn.RANK.AVG(Table2[[#This Row],[Sharpe Ratio Z-Score]],Table2[Sharpe Ratio Z-Score])</f>
        <v>443</v>
      </c>
      <c r="AV484">
        <f>(Table2[[#This Row],[Rank 1Y]]+Table2[[#This Row],[Rank 6M]]+Table2[[#This Row],[Rank Sharpe]])/3</f>
        <v>452</v>
      </c>
    </row>
    <row r="485" spans="1:48" x14ac:dyDescent="0.3">
      <c r="A485" t="s">
        <v>1278</v>
      </c>
      <c r="B485" t="s">
        <v>1279</v>
      </c>
      <c r="C485" t="s">
        <v>3141</v>
      </c>
      <c r="D485" t="s">
        <v>217</v>
      </c>
      <c r="E485">
        <v>9090.9784607700003</v>
      </c>
      <c r="F485">
        <v>2470.6999999999998</v>
      </c>
      <c r="G485">
        <v>11.8089119044258</v>
      </c>
      <c r="H485">
        <f>(Table2[[#This Row],[1Y Return vs Nifty]]-AVERAGE(Table2[1Y Return vs Nifty]))/_xlfn.STDEV.P(Table2[1Y Return vs Nifty])</f>
        <v>-0.24736980335384448</v>
      </c>
      <c r="I485">
        <v>22.070082553753</v>
      </c>
      <c r="J485">
        <f>(Table2[[#This Row],[1M Return vs Nifty]]-AVERAGE(Table2[1M Return vs Nifty]))/_xlfn.STDEV.P(Table2[1M Return vs Nifty])</f>
        <v>2.5854275265088336</v>
      </c>
      <c r="K485">
        <v>3.1992544638818901</v>
      </c>
      <c r="L485">
        <f>(Table2[[#This Row],[6M Return vs Nifty]]-AVERAGE(Table2[6M Return vs Nifty]))/_xlfn.STDEV.P(Table2[6M Return vs Nifty])</f>
        <v>-0.20434929983785871</v>
      </c>
      <c r="M485">
        <v>4.7130101820008798</v>
      </c>
      <c r="N485">
        <f>(Table2[[#This Row],[1W Return vs Nifty]]-AVERAGE(Table2[1W Return vs Nifty]))/_xlfn.STDEV.P(Table2[1W Return vs Nifty])</f>
        <v>1.077537350040326</v>
      </c>
      <c r="O485">
        <v>2307.14</v>
      </c>
      <c r="P485">
        <v>2208.1665346955601</v>
      </c>
      <c r="Q485">
        <v>2051.3842835903902</v>
      </c>
      <c r="R485">
        <v>55.334075436499397</v>
      </c>
      <c r="S485" s="1">
        <f>(Table2[[#This Row],[Close Price]]-Table2[[#This Row],[20D EMA]])/Table2[[#This Row],[20D EMA]]</f>
        <v>7.089296705011397E-2</v>
      </c>
      <c r="T485" s="1">
        <f>(Table2[[#This Row],[Close Price]]-Table2[[#This Row],[50D EMA]])/Table2[[#This Row],[50D EMA]]</f>
        <v>0.11889205871903823</v>
      </c>
      <c r="U485" s="1">
        <f>(Table2[[#This Row],[Close Price]]-Table2[[#This Row],[200D EMA]])/Table2[[#This Row],[200D EMA]]</f>
        <v>0.20440622450110202</v>
      </c>
      <c r="V485">
        <v>2.6978333221491</v>
      </c>
      <c r="W485">
        <v>2438.25</v>
      </c>
      <c r="X485">
        <v>2536</v>
      </c>
      <c r="Y485">
        <v>2187.3000000000002</v>
      </c>
      <c r="Z485">
        <v>2536</v>
      </c>
      <c r="AA485">
        <v>2187.3000000000002</v>
      </c>
      <c r="AB485">
        <v>2536</v>
      </c>
      <c r="AC485" s="1">
        <f>(Table2[[#This Row],[Close Price]]/Table2[[#This Row],[Day Low]])-1</f>
        <v>1.330872552035256E-2</v>
      </c>
      <c r="AD485" s="1">
        <f>(Table2[[#This Row],[Day High]]/Table2[[#This Row],[Close Price]])-1</f>
        <v>2.642975674909942E-2</v>
      </c>
      <c r="AE485" s="1">
        <f>(Table2[[#This Row],[Close Price]]/Table2[[#This Row],[Current Week Low]])-1</f>
        <v>0.12956613176061804</v>
      </c>
      <c r="AF485" s="1">
        <f>(Table2[[#This Row],[Current Week High]]/Table2[[#This Row],[Close Price]])-1</f>
        <v>2.642975674909942E-2</v>
      </c>
      <c r="AG485" s="1">
        <f>(Table2[[#This Row],[Close Price]]/Table2[[#This Row],[Current Month Low]])-1</f>
        <v>0.12956613176061804</v>
      </c>
      <c r="AH485" s="1">
        <f>(Table2[[#This Row],[Current Month High]]/Table2[[#This Row],[Close Price]])-1</f>
        <v>2.642975674909942E-2</v>
      </c>
      <c r="AI485">
        <v>11.0211680900149</v>
      </c>
      <c r="AJ485">
        <v>69.006087967713199</v>
      </c>
      <c r="AK485" t="str">
        <f>IF(AND(Table2[[#This Row],[20D EMA]]&gt;Table2[[#This Row],[50D EMA]],Table2[[#This Row],[50D EMA]]&gt;Table2[[#This Row],[200D EMA]]),"Uptrend","Downtrend/NoTrend")</f>
        <v>Uptrend</v>
      </c>
      <c r="AL485">
        <v>0.2</v>
      </c>
      <c r="AM485" t="s">
        <v>3188</v>
      </c>
      <c r="AN485">
        <v>9</v>
      </c>
      <c r="AO485" t="s">
        <v>3188</v>
      </c>
      <c r="AP485">
        <v>-1.3279809069527001E-2</v>
      </c>
      <c r="AQ485">
        <f>(Table2[[#This Row],[Sharpe Ratio]]-AVERAGE(Table2[Sharpe Ratio]))/_xlfn.STDEV.P(Table2[Sharpe Ratio])</f>
        <v>-0.87043712004785634</v>
      </c>
      <c r="AR4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2.3408086533096002</v>
      </c>
      <c r="AS485">
        <f>_xlfn.RANK.AVG(Table2[[#This Row],[1Y Return vs Nifty Z-Score]],Table2[1Y Return vs Nifty Z-Score])</f>
        <v>379</v>
      </c>
      <c r="AT485">
        <f>_xlfn.RANK.AVG(Table2[[#This Row],[6M Return vs Nifty Z-Score]],Table2[6M Return vs Nifty Z-Score])</f>
        <v>387</v>
      </c>
      <c r="AU485">
        <f>_xlfn.RANK.AVG(Table2[[#This Row],[Sharpe Ratio Z-Score]],Table2[Sharpe Ratio Z-Score])</f>
        <v>595</v>
      </c>
      <c r="AV485">
        <f>(Table2[[#This Row],[Rank 1Y]]+Table2[[#This Row],[Rank 6M]]+Table2[[#This Row],[Rank Sharpe]])/3</f>
        <v>453.66666666666669</v>
      </c>
    </row>
    <row r="486" spans="1:48" x14ac:dyDescent="0.3">
      <c r="A486" t="s">
        <v>64</v>
      </c>
      <c r="B486" t="s">
        <v>65</v>
      </c>
      <c r="C486" t="s">
        <v>3129</v>
      </c>
      <c r="D486" t="s">
        <v>24</v>
      </c>
      <c r="E486">
        <v>364520.3869788</v>
      </c>
      <c r="F486">
        <v>1170.1500000000001</v>
      </c>
      <c r="G486">
        <v>-10.5760195327696</v>
      </c>
      <c r="H486">
        <f>(Table2[[#This Row],[1Y Return vs Nifty]]-AVERAGE(Table2[1Y Return vs Nifty]))/_xlfn.STDEV.P(Table2[1Y Return vs Nifty])</f>
        <v>-0.6234918803826337</v>
      </c>
      <c r="I486">
        <v>5.1995478304566099E-2</v>
      </c>
      <c r="J486">
        <f>(Table2[[#This Row],[1M Return vs Nifty]]-AVERAGE(Table2[1M Return vs Nifty]))/_xlfn.STDEV.P(Table2[1M Return vs Nifty])</f>
        <v>0.17802237071185378</v>
      </c>
      <c r="K486">
        <v>-1.9836783971813301</v>
      </c>
      <c r="L486">
        <f>(Table2[[#This Row],[6M Return vs Nifty]]-AVERAGE(Table2[6M Return vs Nifty]))/_xlfn.STDEV.P(Table2[6M Return vs Nifty])</f>
        <v>-0.37357968160411487</v>
      </c>
      <c r="M486">
        <v>-2.2228012025837298</v>
      </c>
      <c r="N486">
        <f>(Table2[[#This Row],[1W Return vs Nifty]]-AVERAGE(Table2[1W Return vs Nifty]))/_xlfn.STDEV.P(Table2[1W Return vs Nifty])</f>
        <v>-0.84190365891241581</v>
      </c>
      <c r="O486">
        <v>1202.9000000000001</v>
      </c>
      <c r="P486">
        <v>1201.41446500507</v>
      </c>
      <c r="Q486">
        <v>1145.8465156447101</v>
      </c>
      <c r="R486">
        <v>28.472672881804002</v>
      </c>
      <c r="S486" s="1">
        <f>(Table2[[#This Row],[Close Price]]-Table2[[#This Row],[20D EMA]])/Table2[[#This Row],[20D EMA]]</f>
        <v>-2.7225870812203838E-2</v>
      </c>
      <c r="T486" s="1">
        <f>(Table2[[#This Row],[Close Price]]-Table2[[#This Row],[50D EMA]])/Table2[[#This Row],[50D EMA]]</f>
        <v>-2.6023046929885277E-2</v>
      </c>
      <c r="U486" s="1">
        <f>(Table2[[#This Row],[Close Price]]-Table2[[#This Row],[200D EMA]])/Table2[[#This Row],[200D EMA]]</f>
        <v>2.1210069606587487E-2</v>
      </c>
      <c r="V486">
        <v>1.2313422047323901</v>
      </c>
      <c r="W486">
        <v>1154</v>
      </c>
      <c r="X486">
        <v>1185</v>
      </c>
      <c r="Y486">
        <v>1130.9000000000001</v>
      </c>
      <c r="Z486">
        <v>1185</v>
      </c>
      <c r="AA486">
        <v>1130.9000000000001</v>
      </c>
      <c r="AB486">
        <v>1242.95</v>
      </c>
      <c r="AC486" s="1">
        <f>(Table2[[#This Row],[Close Price]]/Table2[[#This Row],[Day Low]])-1</f>
        <v>1.3994800693240883E-2</v>
      </c>
      <c r="AD486" s="1">
        <f>(Table2[[#This Row],[Day High]]/Table2[[#This Row],[Close Price]])-1</f>
        <v>1.2690680681963773E-2</v>
      </c>
      <c r="AE486" s="1">
        <f>(Table2[[#This Row],[Close Price]]/Table2[[#This Row],[Current Week Low]])-1</f>
        <v>3.4706870634008347E-2</v>
      </c>
      <c r="AF486" s="1">
        <f>(Table2[[#This Row],[Current Week High]]/Table2[[#This Row],[Close Price]])-1</f>
        <v>1.2690680681963773E-2</v>
      </c>
      <c r="AG486" s="1">
        <f>(Table2[[#This Row],[Close Price]]/Table2[[#This Row],[Current Month Low]])-1</f>
        <v>3.4706870634008347E-2</v>
      </c>
      <c r="AH486" s="1">
        <f>(Table2[[#This Row],[Current Month High]]/Table2[[#This Row],[Close Price]])-1</f>
        <v>6.2214246036832899E-2</v>
      </c>
      <c r="AI486">
        <v>14.485322394564699</v>
      </c>
      <c r="AJ486">
        <v>22.992432205171301</v>
      </c>
      <c r="AK486" t="str">
        <f>IF(AND(Table2[[#This Row],[20D EMA]]&gt;Table2[[#This Row],[50D EMA]],Table2[[#This Row],[50D EMA]]&gt;Table2[[#This Row],[200D EMA]]),"Uptrend","Downtrend/NoTrend")</f>
        <v>Uptrend</v>
      </c>
      <c r="AL486">
        <v>-0.06</v>
      </c>
      <c r="AM486" t="s">
        <v>3189</v>
      </c>
      <c r="AN486">
        <v>-6.01</v>
      </c>
      <c r="AO486" t="s">
        <v>3189</v>
      </c>
      <c r="AP486">
        <v>3.7859774945683003E-2</v>
      </c>
      <c r="AQ486">
        <f>(Table2[[#This Row],[Sharpe Ratio]]-AVERAGE(Table2[Sharpe Ratio]))/_xlfn.STDEV.P(Table2[Sharpe Ratio])</f>
        <v>-0.27417216094959057</v>
      </c>
      <c r="AR4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-1.9351250111369012</v>
      </c>
      <c r="AS486">
        <f>_xlfn.RANK.AVG(Table2[[#This Row],[1Y Return vs Nifty Z-Score]],Table2[1Y Return vs Nifty Z-Score])</f>
        <v>516</v>
      </c>
      <c r="AT486">
        <f>_xlfn.RANK.AVG(Table2[[#This Row],[6M Return vs Nifty Z-Score]],Table2[6M Return vs Nifty Z-Score])</f>
        <v>442</v>
      </c>
      <c r="AU486">
        <f>_xlfn.RANK.AVG(Table2[[#This Row],[Sharpe Ratio Z-Score]],Table2[Sharpe Ratio Z-Score])</f>
        <v>410</v>
      </c>
      <c r="AV486">
        <f>(Table2[[#This Row],[Rank 1Y]]+Table2[[#This Row],[Rank 6M]]+Table2[[#This Row],[Rank Sharpe]])/3</f>
        <v>456</v>
      </c>
    </row>
    <row r="487" spans="1:48" x14ac:dyDescent="0.3">
      <c r="A487" t="s">
        <v>575</v>
      </c>
      <c r="B487" t="s">
        <v>576</v>
      </c>
      <c r="C487" t="s">
        <v>3137</v>
      </c>
      <c r="D487" t="s">
        <v>77</v>
      </c>
      <c r="E487">
        <v>35277.206335304902</v>
      </c>
      <c r="F487">
        <v>4330.1000000000004</v>
      </c>
      <c r="G487">
        <v>12.1488426733744</v>
      </c>
      <c r="H487">
        <f>(Table2[[#This Row],[1Y Return vs Nifty]]-AVERAGE(Table2[1Y Return vs Nifty]))/_xlfn.STDEV.P(Table2[1Y Return vs Nifty])</f>
        <v>-0.24165812774645384</v>
      </c>
      <c r="I487">
        <v>-5.0806369919946803</v>
      </c>
      <c r="J487">
        <f>(Table2[[#This Row],[1M Return vs Nifty]]-AVERAGE(Table2[1M Return vs Nifty]))/_xlfn.STDEV.P(Table2[1M Return vs Nifty])</f>
        <v>-0.38316742881380456</v>
      </c>
      <c r="K487">
        <v>-10.135373448068499</v>
      </c>
      <c r="L487">
        <f>(Table2[[#This Row],[6M Return vs Nifty]]-AVERAGE(Table2[6M Return vs Nifty]))/_xlfn.STDEV.P(Table2[6M Return vs Nifty])</f>
        <v>-0.63974451577886138</v>
      </c>
      <c r="M487">
        <v>0.560444795582698</v>
      </c>
      <c r="N487">
        <f>(Table2[[#This Row],[1W Return vs Nifty]]-AVERAGE(Table2[1W Return vs Nifty]))/_xlfn.STDEV.P(Table2[1W Return vs Nifty])</f>
        <v>-7.1658303227299866E-2</v>
      </c>
      <c r="O487">
        <v>4559.3599999999997</v>
      </c>
      <c r="P487">
        <v>4511.0715557151298</v>
      </c>
      <c r="Q487">
        <v>4187.4695763291302</v>
      </c>
      <c r="R487">
        <v>39.395004056706</v>
      </c>
      <c r="S487" s="1">
        <f>(Table2[[#This Row],[Close Price]]-Table2[[#This Row],[20D EMA]])/Table2[[#This Row],[20D EMA]]</f>
        <v>-5.0283373104997045E-2</v>
      </c>
      <c r="T487" s="1">
        <f>(Table2[[#This Row],[Close Price]]-Table2[[#This Row],[50D EMA]])/Table2[[#This Row],[50D EMA]]</f>
        <v>-4.0117199091168128E-2</v>
      </c>
      <c r="U487" s="1">
        <f>(Table2[[#This Row],[Close Price]]-Table2[[#This Row],[200D EMA]])/Table2[[#This Row],[200D EMA]]</f>
        <v>3.406124416452587E-2</v>
      </c>
      <c r="V487">
        <v>0.82984743858246601</v>
      </c>
      <c r="W487">
        <v>4314.55</v>
      </c>
      <c r="X487">
        <v>4467.5</v>
      </c>
      <c r="Y487">
        <v>4314.55</v>
      </c>
      <c r="Z487">
        <v>4616.45</v>
      </c>
      <c r="AA487">
        <v>4314.55</v>
      </c>
      <c r="AB487">
        <v>4658.6499999999996</v>
      </c>
      <c r="AC487" s="1">
        <f>(Table2[[#This Row],[Close Price]]/Table2[[#This Row],[Day Low]])-1</f>
        <v>3.6040838557902521E-3</v>
      </c>
      <c r="AD487" s="1">
        <f>(Table2[[#This Row],[Day High]]/Table2[[#This Row],[Close Price]])-1</f>
        <v>3.1731368790558934E-2</v>
      </c>
      <c r="AE487" s="1">
        <f>(Table2[[#This Row],[Close Price]]/Table2[[#This Row],[Current Week Low]])-1</f>
        <v>3.6040838557902521E-3</v>
      </c>
      <c r="AF487" s="1">
        <f>(Table2[[#This Row],[Current Week High]]/Table2[[#This Row],[Close Price]])-1</f>
        <v>6.6130112468534064E-2</v>
      </c>
      <c r="AG487" s="1">
        <f>(Table2[[#This Row],[Close Price]]/Table2[[#This Row],[Current Month Low]])-1</f>
        <v>3.6040838557902521E-3</v>
      </c>
      <c r="AH487" s="1">
        <f>(Table2[[#This Row],[Current Month High]]/Table2[[#This Row],[Close Price]])-1</f>
        <v>7.5875845823421884E-2</v>
      </c>
      <c r="AI487">
        <v>13.0574351631602</v>
      </c>
      <c r="AJ487">
        <v>41.847247473506599</v>
      </c>
      <c r="AK487" t="str">
        <f>IF(AND(Table2[[#This Row],[20D EMA]]&gt;Table2[[#This Row],[50D EMA]],Table2[[#This Row],[50D EMA]]&gt;Table2[[#This Row],[200D EMA]]),"Uptrend","Downtrend/NoTrend")</f>
        <v>Uptrend</v>
      </c>
      <c r="AL487">
        <v>-0.03</v>
      </c>
      <c r="AM487" t="s">
        <v>3189</v>
      </c>
      <c r="AN487">
        <v>-6.53</v>
      </c>
      <c r="AO487" t="s">
        <v>3189</v>
      </c>
      <c r="AP487">
        <v>1.8472096111293999E-2</v>
      </c>
      <c r="AQ487">
        <f>(Table2[[#This Row],[Sharpe Ratio]]-AVERAGE(Table2[Sharpe Ratio]))/_xlfn.STDEV.P(Table2[Sharpe Ratio])</f>
        <v>-0.5002239318001126</v>
      </c>
      <c r="AR4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-1.8364523073665322</v>
      </c>
      <c r="AS487">
        <f>_xlfn.RANK.AVG(Table2[[#This Row],[1Y Return vs Nifty Z-Score]],Table2[1Y Return vs Nifty Z-Score])</f>
        <v>374</v>
      </c>
      <c r="AT487">
        <f>_xlfn.RANK.AVG(Table2[[#This Row],[6M Return vs Nifty Z-Score]],Table2[6M Return vs Nifty Z-Score])</f>
        <v>533</v>
      </c>
      <c r="AU487">
        <f>_xlfn.RANK.AVG(Table2[[#This Row],[Sharpe Ratio Z-Score]],Table2[Sharpe Ratio Z-Score])</f>
        <v>462</v>
      </c>
      <c r="AV487">
        <f>(Table2[[#This Row],[Rank 1Y]]+Table2[[#This Row],[Rank 6M]]+Table2[[#This Row],[Rank Sharpe]])/3</f>
        <v>456.33333333333331</v>
      </c>
    </row>
    <row r="488" spans="1:48" x14ac:dyDescent="0.3">
      <c r="A488" t="s">
        <v>58</v>
      </c>
      <c r="B488" t="s">
        <v>59</v>
      </c>
      <c r="C488" t="s">
        <v>3135</v>
      </c>
      <c r="D488" t="s">
        <v>60</v>
      </c>
      <c r="E488">
        <v>396328.02472004999</v>
      </c>
      <c r="F488">
        <v>12760.7</v>
      </c>
      <c r="G488">
        <v>-3.4736530428616899</v>
      </c>
      <c r="H488">
        <f>(Table2[[#This Row],[1Y Return vs Nifty]]-AVERAGE(Table2[1Y Return vs Nifty]))/_xlfn.STDEV.P(Table2[1Y Return vs Nifty])</f>
        <v>-0.50415460014575808</v>
      </c>
      <c r="I488">
        <v>2.55844830684297</v>
      </c>
      <c r="J488">
        <f>(Table2[[#This Row],[1M Return vs Nifty]]-AVERAGE(Table2[1M Return vs Nifty]))/_xlfn.STDEV.P(Table2[1M Return vs Nifty])</f>
        <v>0.4520719482936239</v>
      </c>
      <c r="K488">
        <v>-11.318641153233401</v>
      </c>
      <c r="L488">
        <f>(Table2[[#This Row],[6M Return vs Nifty]]-AVERAGE(Table2[6M Return vs Nifty]))/_xlfn.STDEV.P(Table2[6M Return vs Nifty])</f>
        <v>-0.67837994688411019</v>
      </c>
      <c r="M488">
        <v>-0.59786411854314003</v>
      </c>
      <c r="N488">
        <f>(Table2[[#This Row],[1W Return vs Nifty]]-AVERAGE(Table2[1W Return vs Nifty]))/_xlfn.STDEV.P(Table2[1W Return vs Nifty])</f>
        <v>-0.39221281480904879</v>
      </c>
      <c r="O488">
        <v>12684.15</v>
      </c>
      <c r="P488">
        <v>12556.8535959613</v>
      </c>
      <c r="Q488">
        <v>11952.082145443699</v>
      </c>
      <c r="R488">
        <v>42.297594254013497</v>
      </c>
      <c r="S488" s="1">
        <f>(Table2[[#This Row],[Close Price]]-Table2[[#This Row],[20D EMA]])/Table2[[#This Row],[20D EMA]]</f>
        <v>6.0350910388162465E-3</v>
      </c>
      <c r="T488" s="1">
        <f>(Table2[[#This Row],[Close Price]]-Table2[[#This Row],[50D EMA]])/Table2[[#This Row],[50D EMA]]</f>
        <v>1.6233875985005069E-2</v>
      </c>
      <c r="U488" s="1">
        <f>(Table2[[#This Row],[Close Price]]-Table2[[#This Row],[200D EMA]])/Table2[[#This Row],[200D EMA]]</f>
        <v>6.7654977995993612E-2</v>
      </c>
      <c r="V488">
        <v>1.0471836826249401</v>
      </c>
      <c r="W488">
        <v>12540.5</v>
      </c>
      <c r="X488">
        <v>12850</v>
      </c>
      <c r="Y488">
        <v>12378</v>
      </c>
      <c r="Z488">
        <v>12850</v>
      </c>
      <c r="AA488">
        <v>12378</v>
      </c>
      <c r="AB488">
        <v>13300.45</v>
      </c>
      <c r="AC488" s="1">
        <f>(Table2[[#This Row],[Close Price]]/Table2[[#This Row],[Day Low]])-1</f>
        <v>1.7559108488497399E-2</v>
      </c>
      <c r="AD488" s="1">
        <f>(Table2[[#This Row],[Day High]]/Table2[[#This Row],[Close Price]])-1</f>
        <v>6.9980486963880928E-3</v>
      </c>
      <c r="AE488" s="1">
        <f>(Table2[[#This Row],[Close Price]]/Table2[[#This Row],[Current Week Low]])-1</f>
        <v>3.0917757311358818E-2</v>
      </c>
      <c r="AF488" s="1">
        <f>(Table2[[#This Row],[Current Week High]]/Table2[[#This Row],[Close Price]])-1</f>
        <v>6.9980486963880928E-3</v>
      </c>
      <c r="AG488" s="1">
        <f>(Table2[[#This Row],[Close Price]]/Table2[[#This Row],[Current Month Low]])-1</f>
        <v>3.0917757311358818E-2</v>
      </c>
      <c r="AH488" s="1">
        <f>(Table2[[#This Row],[Current Month High]]/Table2[[#This Row],[Close Price]])-1</f>
        <v>4.2297836325593474E-2</v>
      </c>
      <c r="AI488">
        <v>7.2041502425415498</v>
      </c>
      <c r="AJ488">
        <v>31.044964647527902</v>
      </c>
      <c r="AK488" t="str">
        <f>IF(AND(Table2[[#This Row],[20D EMA]]&gt;Table2[[#This Row],[50D EMA]],Table2[[#This Row],[50D EMA]]&gt;Table2[[#This Row],[200D EMA]]),"Uptrend","Downtrend/NoTrend")</f>
        <v>Uptrend</v>
      </c>
      <c r="AL488">
        <v>-0.04</v>
      </c>
      <c r="AM488" t="s">
        <v>3189</v>
      </c>
      <c r="AN488">
        <v>1.1599999999999999</v>
      </c>
      <c r="AO488" t="s">
        <v>3188</v>
      </c>
      <c r="AP488">
        <v>5.8870885981268002E-2</v>
      </c>
      <c r="AQ488">
        <f>(Table2[[#This Row],[Sharpe Ratio]]-AVERAGE(Table2[Sharpe Ratio]))/_xlfn.STDEV.P(Table2[Sharpe Ratio])</f>
        <v>-2.9191887771849112E-2</v>
      </c>
      <c r="AR4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-1.1518673013171421</v>
      </c>
      <c r="AS488">
        <f>_xlfn.RANK.AVG(Table2[[#This Row],[1Y Return vs Nifty Z-Score]],Table2[1Y Return vs Nifty Z-Score])</f>
        <v>478</v>
      </c>
      <c r="AT488">
        <f>_xlfn.RANK.AVG(Table2[[#This Row],[6M Return vs Nifty Z-Score]],Table2[6M Return vs Nifty Z-Score])</f>
        <v>545</v>
      </c>
      <c r="AU488">
        <f>_xlfn.RANK.AVG(Table2[[#This Row],[Sharpe Ratio Z-Score]],Table2[Sharpe Ratio Z-Score])</f>
        <v>348</v>
      </c>
      <c r="AV488">
        <f>(Table2[[#This Row],[Rank 1Y]]+Table2[[#This Row],[Rank 6M]]+Table2[[#This Row],[Rank Sharpe]])/3</f>
        <v>457</v>
      </c>
    </row>
    <row r="489" spans="1:48" x14ac:dyDescent="0.3">
      <c r="A489" t="s">
        <v>1215</v>
      </c>
      <c r="B489" t="s">
        <v>1216</v>
      </c>
      <c r="C489" t="s">
        <v>3138</v>
      </c>
      <c r="D489" t="s">
        <v>469</v>
      </c>
      <c r="E489">
        <v>9821.6608527299995</v>
      </c>
      <c r="F489">
        <v>317.45</v>
      </c>
      <c r="G489">
        <v>-15.7988453629721</v>
      </c>
      <c r="H489">
        <f>(Table2[[#This Row],[1Y Return vs Nifty]]-AVERAGE(Table2[1Y Return vs Nifty]))/_xlfn.STDEV.P(Table2[1Y Return vs Nifty])</f>
        <v>-0.71124824026816114</v>
      </c>
      <c r="I489">
        <v>11.634041056012</v>
      </c>
      <c r="J489">
        <f>(Table2[[#This Row],[1M Return vs Nifty]]-AVERAGE(Table2[1M Return vs Nifty]))/_xlfn.STDEV.P(Table2[1M Return vs Nifty])</f>
        <v>1.4443756257836553</v>
      </c>
      <c r="K489">
        <v>26.560000631135399</v>
      </c>
      <c r="L489">
        <f>(Table2[[#This Row],[6M Return vs Nifty]]-AVERAGE(Table2[6M Return vs Nifty]))/_xlfn.STDEV.P(Table2[6M Return vs Nifty])</f>
        <v>0.55841342509119463</v>
      </c>
      <c r="M489">
        <v>-3.30030184228458</v>
      </c>
      <c r="N489">
        <f>(Table2[[#This Row],[1W Return vs Nifty]]-AVERAGE(Table2[1W Return vs Nifty]))/_xlfn.STDEV.P(Table2[1W Return vs Nifty])</f>
        <v>-1.1400950024099279</v>
      </c>
      <c r="O489">
        <v>325.47000000000003</v>
      </c>
      <c r="P489">
        <v>312.44049183349603</v>
      </c>
      <c r="Q489">
        <v>291.06354726129803</v>
      </c>
      <c r="R489">
        <v>35.253612812520302</v>
      </c>
      <c r="S489" s="1">
        <f>(Table2[[#This Row],[Close Price]]-Table2[[#This Row],[20D EMA]])/Table2[[#This Row],[20D EMA]]</f>
        <v>-2.4641287983531625E-2</v>
      </c>
      <c r="T489" s="1">
        <f>(Table2[[#This Row],[Close Price]]-Table2[[#This Row],[50D EMA]])/Table2[[#This Row],[50D EMA]]</f>
        <v>1.6033479326276318E-2</v>
      </c>
      <c r="U489" s="1">
        <f>(Table2[[#This Row],[Close Price]]-Table2[[#This Row],[200D EMA]])/Table2[[#This Row],[200D EMA]]</f>
        <v>9.0655298428744535E-2</v>
      </c>
      <c r="V489">
        <v>1.0187547438279401</v>
      </c>
      <c r="W489">
        <v>311.85000000000002</v>
      </c>
      <c r="X489">
        <v>332.95</v>
      </c>
      <c r="Y489">
        <v>307.2</v>
      </c>
      <c r="Z489">
        <v>332.95</v>
      </c>
      <c r="AA489">
        <v>307.2</v>
      </c>
      <c r="AB489">
        <v>346.7</v>
      </c>
      <c r="AC489" s="1">
        <f>(Table2[[#This Row],[Close Price]]/Table2[[#This Row],[Day Low]])-1</f>
        <v>1.7957351290684542E-2</v>
      </c>
      <c r="AD489" s="1">
        <f>(Table2[[#This Row],[Day High]]/Table2[[#This Row],[Close Price]])-1</f>
        <v>4.8826586864073152E-2</v>
      </c>
      <c r="AE489" s="1">
        <f>(Table2[[#This Row],[Close Price]]/Table2[[#This Row],[Current Week Low]])-1</f>
        <v>3.3365885416666741E-2</v>
      </c>
      <c r="AF489" s="1">
        <f>(Table2[[#This Row],[Current Week High]]/Table2[[#This Row],[Close Price]])-1</f>
        <v>4.8826586864073152E-2</v>
      </c>
      <c r="AG489" s="1">
        <f>(Table2[[#This Row],[Close Price]]/Table2[[#This Row],[Current Month Low]])-1</f>
        <v>3.3365885416666741E-2</v>
      </c>
      <c r="AH489" s="1">
        <f>(Table2[[#This Row],[Current Month High]]/Table2[[#This Row],[Close Price]])-1</f>
        <v>9.2140494566073317E-2</v>
      </c>
      <c r="AI489">
        <v>17.152307449992101</v>
      </c>
      <c r="AJ489">
        <v>49.037558685446001</v>
      </c>
      <c r="AK489" t="str">
        <f>IF(AND(Table2[[#This Row],[20D EMA]]&gt;Table2[[#This Row],[50D EMA]],Table2[[#This Row],[50D EMA]]&gt;Table2[[#This Row],[200D EMA]]),"Uptrend","Downtrend/NoTrend")</f>
        <v>Uptrend</v>
      </c>
      <c r="AL489">
        <v>0.01</v>
      </c>
      <c r="AM489" t="s">
        <v>3188</v>
      </c>
      <c r="AN489">
        <v>-11.19</v>
      </c>
      <c r="AO489" t="s">
        <v>3189</v>
      </c>
      <c r="AP489">
        <v>-4.9325661648611997E-2</v>
      </c>
      <c r="AQ489">
        <f>(Table2[[#This Row],[Sharpe Ratio]]-AVERAGE(Table2[Sharpe Ratio]))/_xlfn.STDEV.P(Table2[Sharpe Ratio])</f>
        <v>-1.2907158381410224</v>
      </c>
      <c r="AR4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-1.1392700299442615</v>
      </c>
      <c r="AS489">
        <f>_xlfn.RANK.AVG(Table2[[#This Row],[1Y Return vs Nifty Z-Score]],Table2[1Y Return vs Nifty Z-Score])</f>
        <v>556</v>
      </c>
      <c r="AT489">
        <f>_xlfn.RANK.AVG(Table2[[#This Row],[6M Return vs Nifty Z-Score]],Table2[6M Return vs Nifty Z-Score])</f>
        <v>162</v>
      </c>
      <c r="AU489">
        <f>_xlfn.RANK.AVG(Table2[[#This Row],[Sharpe Ratio Z-Score]],Table2[Sharpe Ratio Z-Score])</f>
        <v>658</v>
      </c>
      <c r="AV489">
        <f>(Table2[[#This Row],[Rank 1Y]]+Table2[[#This Row],[Rank 6M]]+Table2[[#This Row],[Rank Sharpe]])/3</f>
        <v>458.66666666666669</v>
      </c>
    </row>
    <row r="490" spans="1:48" x14ac:dyDescent="0.3">
      <c r="A490" t="s">
        <v>423</v>
      </c>
      <c r="B490" t="s">
        <v>424</v>
      </c>
      <c r="C490" t="s">
        <v>3135</v>
      </c>
      <c r="D490" t="s">
        <v>415</v>
      </c>
      <c r="E490">
        <v>55280.017066449996</v>
      </c>
      <c r="F490">
        <v>3038.65</v>
      </c>
      <c r="G490">
        <v>-8.5524644263244909</v>
      </c>
      <c r="H490">
        <f>(Table2[[#This Row],[1Y Return vs Nifty]]-AVERAGE(Table2[1Y Return vs Nifty]))/_xlfn.STDEV.P(Table2[1Y Return vs Nifty])</f>
        <v>-0.58949116200859064</v>
      </c>
      <c r="I490">
        <v>0.63783263313099403</v>
      </c>
      <c r="J490">
        <f>(Table2[[#This Row],[1M Return vs Nifty]]-AVERAGE(Table2[1M Return vs Nifty]))/_xlfn.STDEV.P(Table2[1M Return vs Nifty])</f>
        <v>0.24207640874675659</v>
      </c>
      <c r="K490">
        <v>14.536574211087499</v>
      </c>
      <c r="L490">
        <f>(Table2[[#This Row],[6M Return vs Nifty]]-AVERAGE(Table2[6M Return vs Nifty]))/_xlfn.STDEV.P(Table2[6M Return vs Nifty])</f>
        <v>0.16583086657705737</v>
      </c>
      <c r="M490">
        <v>2.8058666812312598</v>
      </c>
      <c r="N490">
        <f>(Table2[[#This Row],[1W Return vs Nifty]]-AVERAGE(Table2[1W Return vs Nifty]))/_xlfn.STDEV.P(Table2[1W Return vs Nifty])</f>
        <v>0.5497477026068639</v>
      </c>
      <c r="O490">
        <v>3001.67</v>
      </c>
      <c r="P490">
        <v>3007.8928776279099</v>
      </c>
      <c r="Q490">
        <v>2816.27042619949</v>
      </c>
      <c r="R490">
        <v>24.3291137810454</v>
      </c>
      <c r="S490" s="1">
        <f>(Table2[[#This Row],[Close Price]]-Table2[[#This Row],[20D EMA]])/Table2[[#This Row],[20D EMA]]</f>
        <v>1.2319808639857151E-2</v>
      </c>
      <c r="T490" s="1">
        <f>(Table2[[#This Row],[Close Price]]-Table2[[#This Row],[50D EMA]])/Table2[[#This Row],[50D EMA]]</f>
        <v>1.0225471326075255E-2</v>
      </c>
      <c r="U490" s="1">
        <f>(Table2[[#This Row],[Close Price]]-Table2[[#This Row],[200D EMA]])/Table2[[#This Row],[200D EMA]]</f>
        <v>7.8962436182170068E-2</v>
      </c>
      <c r="V490">
        <v>1.1138209057513899</v>
      </c>
      <c r="W490">
        <v>2965</v>
      </c>
      <c r="X490">
        <v>3059.8</v>
      </c>
      <c r="Y490">
        <v>2779</v>
      </c>
      <c r="Z490">
        <v>3059.8</v>
      </c>
      <c r="AA490">
        <v>2779</v>
      </c>
      <c r="AB490">
        <v>3105.45</v>
      </c>
      <c r="AC490" s="1">
        <f>(Table2[[#This Row],[Close Price]]/Table2[[#This Row],[Day Low]])-1</f>
        <v>2.4839797639123029E-2</v>
      </c>
      <c r="AD490" s="1">
        <f>(Table2[[#This Row],[Day High]]/Table2[[#This Row],[Close Price]])-1</f>
        <v>6.9603277771379535E-3</v>
      </c>
      <c r="AE490" s="1">
        <f>(Table2[[#This Row],[Close Price]]/Table2[[#This Row],[Current Week Low]])-1</f>
        <v>9.3432889528607399E-2</v>
      </c>
      <c r="AF490" s="1">
        <f>(Table2[[#This Row],[Current Week High]]/Table2[[#This Row],[Close Price]])-1</f>
        <v>6.9603277771379535E-3</v>
      </c>
      <c r="AG490" s="1">
        <f>(Table2[[#This Row],[Close Price]]/Table2[[#This Row],[Current Month Low]])-1</f>
        <v>9.3432889528607399E-2</v>
      </c>
      <c r="AH490" s="1">
        <f>(Table2[[#This Row],[Current Month High]]/Table2[[#This Row],[Close Price]])-1</f>
        <v>2.1983446596350209E-2</v>
      </c>
      <c r="AI490">
        <v>11.0690602734766</v>
      </c>
      <c r="AJ490">
        <v>38.510803172577198</v>
      </c>
      <c r="AK490" t="str">
        <f>IF(AND(Table2[[#This Row],[20D EMA]]&gt;Table2[[#This Row],[50D EMA]],Table2[[#This Row],[50D EMA]]&gt;Table2[[#This Row],[200D EMA]]),"Uptrend","Downtrend/NoTrend")</f>
        <v>Downtrend/NoTrend</v>
      </c>
      <c r="AL490">
        <v>-0.08</v>
      </c>
      <c r="AM490" t="s">
        <v>3189</v>
      </c>
      <c r="AN490">
        <v>-1.28</v>
      </c>
      <c r="AO490" t="s">
        <v>3189</v>
      </c>
      <c r="AP490">
        <v>-1.7719803258007E-2</v>
      </c>
      <c r="AQ490">
        <f>(Table2[[#This Row],[Sharpe Ratio]]-AVERAGE(Table2[Sharpe Ratio]))/_xlfn.STDEV.P(Table2[Sharpe Ratio])</f>
        <v>-0.92220549095214777</v>
      </c>
      <c r="AR4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0">
        <f>_xlfn.RANK.AVG(Table2[[#This Row],[1Y Return vs Nifty Z-Score]],Table2[1Y Return vs Nifty Z-Score])</f>
        <v>506</v>
      </c>
      <c r="AT490">
        <f>_xlfn.RANK.AVG(Table2[[#This Row],[6M Return vs Nifty Z-Score]],Table2[6M Return vs Nifty Z-Score])</f>
        <v>265</v>
      </c>
      <c r="AU490">
        <f>_xlfn.RANK.AVG(Table2[[#This Row],[Sharpe Ratio Z-Score]],Table2[Sharpe Ratio Z-Score])</f>
        <v>606</v>
      </c>
      <c r="AV490">
        <f>(Table2[[#This Row],[Rank 1Y]]+Table2[[#This Row],[Rank 6M]]+Table2[[#This Row],[Rank Sharpe]])/3</f>
        <v>459</v>
      </c>
    </row>
    <row r="491" spans="1:48" x14ac:dyDescent="0.3">
      <c r="A491" t="s">
        <v>534</v>
      </c>
      <c r="B491" t="s">
        <v>535</v>
      </c>
      <c r="C491" t="s">
        <v>3129</v>
      </c>
      <c r="D491" t="s">
        <v>43</v>
      </c>
      <c r="E491">
        <v>40060.92261768</v>
      </c>
      <c r="F491">
        <v>1189.75</v>
      </c>
      <c r="G491">
        <v>4.7012719838711501</v>
      </c>
      <c r="H491">
        <f>(Table2[[#This Row],[1Y Return vs Nifty]]-AVERAGE(Table2[1Y Return vs Nifty]))/_xlfn.STDEV.P(Table2[1Y Return vs Nifty])</f>
        <v>-0.36679569023637748</v>
      </c>
      <c r="I491">
        <v>2.3311032882148499</v>
      </c>
      <c r="J491">
        <f>(Table2[[#This Row],[1M Return vs Nifty]]-AVERAGE(Table2[1M Return vs Nifty]))/_xlfn.STDEV.P(Table2[1M Return vs Nifty])</f>
        <v>0.42721458588449879</v>
      </c>
      <c r="K491">
        <v>4.7208351895124103</v>
      </c>
      <c r="L491">
        <f>(Table2[[#This Row],[6M Return vs Nifty]]-AVERAGE(Table2[6M Return vs Nifty]))/_xlfn.STDEV.P(Table2[6M Return vs Nifty])</f>
        <v>-0.15466745097173096</v>
      </c>
      <c r="M491">
        <v>0.48169611860399802</v>
      </c>
      <c r="N491">
        <f>(Table2[[#This Row],[1W Return vs Nifty]]-AVERAGE(Table2[1W Return vs Nifty]))/_xlfn.STDEV.P(Table2[1W Return vs Nifty])</f>
        <v>-9.3451491019234334E-2</v>
      </c>
      <c r="O491">
        <v>1159.3499999999999</v>
      </c>
      <c r="P491">
        <v>1120.3488985255401</v>
      </c>
      <c r="Q491">
        <v>1021.4801242436801</v>
      </c>
      <c r="R491">
        <v>46.198887475459202</v>
      </c>
      <c r="S491" s="1">
        <f>(Table2[[#This Row],[Close Price]]-Table2[[#This Row],[20D EMA]])/Table2[[#This Row],[20D EMA]]</f>
        <v>2.6221589683874665E-2</v>
      </c>
      <c r="T491" s="1">
        <f>(Table2[[#This Row],[Close Price]]-Table2[[#This Row],[50D EMA]])/Table2[[#This Row],[50D EMA]]</f>
        <v>6.1945971978726221E-2</v>
      </c>
      <c r="U491" s="1">
        <f>(Table2[[#This Row],[Close Price]]-Table2[[#This Row],[200D EMA]])/Table2[[#This Row],[200D EMA]]</f>
        <v>0.16473142429561183</v>
      </c>
      <c r="V491">
        <v>0.61375455902530895</v>
      </c>
      <c r="W491">
        <v>1147.0999999999999</v>
      </c>
      <c r="X491">
        <v>1196.5</v>
      </c>
      <c r="Y491">
        <v>1132.3499999999999</v>
      </c>
      <c r="Z491">
        <v>1196.5</v>
      </c>
      <c r="AA491">
        <v>1132.3499999999999</v>
      </c>
      <c r="AB491">
        <v>1201.8499999999999</v>
      </c>
      <c r="AC491" s="1">
        <f>(Table2[[#This Row],[Close Price]]/Table2[[#This Row],[Day Low]])-1</f>
        <v>3.7180716589660934E-2</v>
      </c>
      <c r="AD491" s="1">
        <f>(Table2[[#This Row],[Day High]]/Table2[[#This Row],[Close Price]])-1</f>
        <v>5.673460811094877E-3</v>
      </c>
      <c r="AE491" s="1">
        <f>(Table2[[#This Row],[Close Price]]/Table2[[#This Row],[Current Week Low]])-1</f>
        <v>5.069104075594999E-2</v>
      </c>
      <c r="AF491" s="1">
        <f>(Table2[[#This Row],[Current Week High]]/Table2[[#This Row],[Close Price]])-1</f>
        <v>5.673460811094877E-3</v>
      </c>
      <c r="AG491" s="1">
        <f>(Table2[[#This Row],[Close Price]]/Table2[[#This Row],[Current Month Low]])-1</f>
        <v>5.069104075594999E-2</v>
      </c>
      <c r="AH491" s="1">
        <f>(Table2[[#This Row],[Current Month High]]/Table2[[#This Row],[Close Price]])-1</f>
        <v>1.0170203824332757E-2</v>
      </c>
      <c r="AI491">
        <v>1.9415843664635399</v>
      </c>
      <c r="AJ491">
        <v>39.274217149546303</v>
      </c>
      <c r="AK491" t="str">
        <f>IF(AND(Table2[[#This Row],[20D EMA]]&gt;Table2[[#This Row],[50D EMA]],Table2[[#This Row],[50D EMA]]&gt;Table2[[#This Row],[200D EMA]]),"Uptrend","Downtrend/NoTrend")</f>
        <v>Uptrend</v>
      </c>
      <c r="AL491">
        <v>0.16</v>
      </c>
      <c r="AM491" t="s">
        <v>3188</v>
      </c>
      <c r="AN491">
        <v>2.64</v>
      </c>
      <c r="AO491" t="s">
        <v>3188</v>
      </c>
      <c r="AP491">
        <v>-1.1342878974331E-2</v>
      </c>
      <c r="AQ491">
        <f>(Table2[[#This Row],[Sharpe Ratio]]-AVERAGE(Table2[Sharpe Ratio]))/_xlfn.STDEV.P(Table2[Sharpe Ratio])</f>
        <v>-0.84785337076188738</v>
      </c>
      <c r="AR4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-1.0355534171047314</v>
      </c>
      <c r="AS491">
        <f>_xlfn.RANK.AVG(Table2[[#This Row],[1Y Return vs Nifty Z-Score]],Table2[1Y Return vs Nifty Z-Score])</f>
        <v>418</v>
      </c>
      <c r="AT491">
        <f>_xlfn.RANK.AVG(Table2[[#This Row],[6M Return vs Nifty Z-Score]],Table2[6M Return vs Nifty Z-Score])</f>
        <v>373</v>
      </c>
      <c r="AU491">
        <f>_xlfn.RANK.AVG(Table2[[#This Row],[Sharpe Ratio Z-Score]],Table2[Sharpe Ratio Z-Score])</f>
        <v>586</v>
      </c>
      <c r="AV491">
        <f>(Table2[[#This Row],[Rank 1Y]]+Table2[[#This Row],[Rank 6M]]+Table2[[#This Row],[Rank Sharpe]])/3</f>
        <v>459</v>
      </c>
    </row>
    <row r="492" spans="1:48" x14ac:dyDescent="0.3">
      <c r="A492" t="s">
        <v>651</v>
      </c>
      <c r="B492" t="s">
        <v>652</v>
      </c>
      <c r="C492" t="s">
        <v>3135</v>
      </c>
      <c r="D492" t="s">
        <v>190</v>
      </c>
      <c r="E492">
        <v>29364.854845440001</v>
      </c>
      <c r="F492">
        <v>15215.8</v>
      </c>
      <c r="G492">
        <v>-26.4044620982692</v>
      </c>
      <c r="H492">
        <f>(Table2[[#This Row],[1Y Return vs Nifty]]-AVERAGE(Table2[1Y Return vs Nifty]))/_xlfn.STDEV.P(Table2[1Y Return vs Nifty])</f>
        <v>-0.88944876796881744</v>
      </c>
      <c r="I492">
        <v>-3.41935304647521</v>
      </c>
      <c r="J492">
        <f>(Table2[[#This Row],[1M Return vs Nifty]]-AVERAGE(Table2[1M Return vs Nifty]))/_xlfn.STDEV.P(Table2[1M Return vs Nifty])</f>
        <v>-0.20152660225235955</v>
      </c>
      <c r="K492">
        <v>-4.6835975563830399</v>
      </c>
      <c r="L492">
        <f>(Table2[[#This Row],[6M Return vs Nifty]]-AVERAGE(Table2[6M Return vs Nifty]))/_xlfn.STDEV.P(Table2[6M Return vs Nifty])</f>
        <v>-0.46173601360722805</v>
      </c>
      <c r="M492">
        <v>-0.43498977794812999</v>
      </c>
      <c r="N492">
        <f>(Table2[[#This Row],[1W Return vs Nifty]]-AVERAGE(Table2[1W Return vs Nifty]))/_xlfn.STDEV.P(Table2[1W Return vs Nifty])</f>
        <v>-0.34713839289800336</v>
      </c>
      <c r="O492">
        <v>15874.39</v>
      </c>
      <c r="P492">
        <v>15893.528017233601</v>
      </c>
      <c r="Q492">
        <v>15283.2040169429</v>
      </c>
      <c r="R492">
        <v>32.739429978968197</v>
      </c>
      <c r="S492" s="1">
        <f>(Table2[[#This Row],[Close Price]]-Table2[[#This Row],[20D EMA]])/Table2[[#This Row],[20D EMA]]</f>
        <v>-4.1487578420336159E-2</v>
      </c>
      <c r="T492" s="1">
        <f>(Table2[[#This Row],[Close Price]]-Table2[[#This Row],[50D EMA]])/Table2[[#This Row],[50D EMA]]</f>
        <v>-4.2641760627264776E-2</v>
      </c>
      <c r="U492" s="1">
        <f>(Table2[[#This Row],[Close Price]]-Table2[[#This Row],[200D EMA]])/Table2[[#This Row],[200D EMA]]</f>
        <v>-4.4103328639843471E-3</v>
      </c>
      <c r="V492">
        <v>0.96090977727444304</v>
      </c>
      <c r="W492">
        <v>15101.6</v>
      </c>
      <c r="X492">
        <v>15575</v>
      </c>
      <c r="Y492">
        <v>14770.05</v>
      </c>
      <c r="Z492">
        <v>15575</v>
      </c>
      <c r="AA492">
        <v>14770.05</v>
      </c>
      <c r="AB492">
        <v>16158</v>
      </c>
      <c r="AC492" s="1">
        <f>(Table2[[#This Row],[Close Price]]/Table2[[#This Row],[Day Low]])-1</f>
        <v>7.562112623827888E-3</v>
      </c>
      <c r="AD492" s="1">
        <f>(Table2[[#This Row],[Day High]]/Table2[[#This Row],[Close Price]])-1</f>
        <v>2.3607040050473982E-2</v>
      </c>
      <c r="AE492" s="1">
        <f>(Table2[[#This Row],[Close Price]]/Table2[[#This Row],[Current Week Low]])-1</f>
        <v>3.0179315574422549E-2</v>
      </c>
      <c r="AF492" s="1">
        <f>(Table2[[#This Row],[Current Week High]]/Table2[[#This Row],[Close Price]])-1</f>
        <v>2.3607040050473982E-2</v>
      </c>
      <c r="AG492" s="1">
        <f>(Table2[[#This Row],[Close Price]]/Table2[[#This Row],[Current Month Low]])-1</f>
        <v>3.0179315574422549E-2</v>
      </c>
      <c r="AH492" s="1">
        <f>(Table2[[#This Row],[Current Month High]]/Table2[[#This Row],[Close Price]])-1</f>
        <v>6.1922475321705139E-2</v>
      </c>
      <c r="AI492">
        <v>19.941113842190301</v>
      </c>
      <c r="AJ492">
        <v>17.270134874759101</v>
      </c>
      <c r="AK492" t="str">
        <f>IF(AND(Table2[[#This Row],[20D EMA]]&gt;Table2[[#This Row],[50D EMA]],Table2[[#This Row],[50D EMA]]&gt;Table2[[#This Row],[200D EMA]]),"Uptrend","Downtrend/NoTrend")</f>
        <v>Downtrend/NoTrend</v>
      </c>
      <c r="AL492">
        <v>-7.0000000000000007E-2</v>
      </c>
      <c r="AM492" t="s">
        <v>3189</v>
      </c>
      <c r="AN492">
        <v>-6.13</v>
      </c>
      <c r="AO492" t="s">
        <v>3189</v>
      </c>
      <c r="AP492">
        <v>8.0314023759399999E-2</v>
      </c>
      <c r="AQ492">
        <f>(Table2[[#This Row],[Sharpe Ratio]]-AVERAGE(Table2[Sharpe Ratio]))/_xlfn.STDEV.P(Table2[Sharpe Ratio])</f>
        <v>0.22082562637948977</v>
      </c>
      <c r="AR4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2">
        <f>_xlfn.RANK.AVG(Table2[[#This Row],[1Y Return vs Nifty Z-Score]],Table2[1Y Return vs Nifty Z-Score])</f>
        <v>618</v>
      </c>
      <c r="AT492">
        <f>_xlfn.RANK.AVG(Table2[[#This Row],[6M Return vs Nifty Z-Score]],Table2[6M Return vs Nifty Z-Score])</f>
        <v>475</v>
      </c>
      <c r="AU492">
        <f>_xlfn.RANK.AVG(Table2[[#This Row],[Sharpe Ratio Z-Score]],Table2[Sharpe Ratio Z-Score])</f>
        <v>286</v>
      </c>
      <c r="AV492">
        <f>(Table2[[#This Row],[Rank 1Y]]+Table2[[#This Row],[Rank 6M]]+Table2[[#This Row],[Rank Sharpe]])/3</f>
        <v>459.66666666666669</v>
      </c>
    </row>
    <row r="493" spans="1:48" x14ac:dyDescent="0.3">
      <c r="A493" t="s">
        <v>303</v>
      </c>
      <c r="B493" t="s">
        <v>304</v>
      </c>
      <c r="C493" t="s">
        <v>3129</v>
      </c>
      <c r="D493" t="s">
        <v>34</v>
      </c>
      <c r="E493">
        <v>90733.088459999999</v>
      </c>
      <c r="F493">
        <v>114.8</v>
      </c>
      <c r="G493">
        <v>-12.4803954669314</v>
      </c>
      <c r="H493">
        <f>(Table2[[#This Row],[1Y Return vs Nifty]]-AVERAGE(Table2[1Y Return vs Nifty]))/_xlfn.STDEV.P(Table2[1Y Return vs Nifty])</f>
        <v>-0.65549009461930519</v>
      </c>
      <c r="I493">
        <v>-4.9698987415474196</v>
      </c>
      <c r="J493">
        <f>(Table2[[#This Row],[1M Return vs Nifty]]-AVERAGE(Table2[1M Return vs Nifty]))/_xlfn.STDEV.P(Table2[1M Return vs Nifty])</f>
        <v>-0.37105957247927585</v>
      </c>
      <c r="K493">
        <v>-34.530306363873599</v>
      </c>
      <c r="L493">
        <f>(Table2[[#This Row],[6M Return vs Nifty]]-AVERAGE(Table2[6M Return vs Nifty]))/_xlfn.STDEV.P(Table2[6M Return vs Nifty])</f>
        <v>-1.4362749592886037</v>
      </c>
      <c r="M493">
        <v>-1.5489347565970499</v>
      </c>
      <c r="N493">
        <f>(Table2[[#This Row],[1W Return vs Nifty]]-AVERAGE(Table2[1W Return vs Nifty]))/_xlfn.STDEV.P(Table2[1W Return vs Nifty])</f>
        <v>-0.65541547184048088</v>
      </c>
      <c r="O493">
        <v>120.68</v>
      </c>
      <c r="P493">
        <v>124.451370861673</v>
      </c>
      <c r="Q493">
        <v>127.81615069510499</v>
      </c>
      <c r="R493">
        <v>28.317186527114401</v>
      </c>
      <c r="S493" s="1">
        <f>(Table2[[#This Row],[Close Price]]-Table2[[#This Row],[20D EMA]])/Table2[[#This Row],[20D EMA]]</f>
        <v>-4.8723897911833021E-2</v>
      </c>
      <c r="T493" s="1">
        <f>(Table2[[#This Row],[Close Price]]-Table2[[#This Row],[50D EMA]])/Table2[[#This Row],[50D EMA]]</f>
        <v>-7.7551342302210932E-2</v>
      </c>
      <c r="U493" s="1">
        <f>(Table2[[#This Row],[Close Price]]-Table2[[#This Row],[200D EMA]])/Table2[[#This Row],[200D EMA]]</f>
        <v>-0.10183494514831669</v>
      </c>
      <c r="V493">
        <v>1.0380153977517601</v>
      </c>
      <c r="W493">
        <v>114.56</v>
      </c>
      <c r="X493">
        <v>117.74</v>
      </c>
      <c r="Y493">
        <v>112.59</v>
      </c>
      <c r="Z493">
        <v>120.19</v>
      </c>
      <c r="AA493">
        <v>112.59</v>
      </c>
      <c r="AB493">
        <v>123.64</v>
      </c>
      <c r="AC493" s="1">
        <f>(Table2[[#This Row],[Close Price]]/Table2[[#This Row],[Day Low]])-1</f>
        <v>2.0949720670391248E-3</v>
      </c>
      <c r="AD493" s="1">
        <f>(Table2[[#This Row],[Day High]]/Table2[[#This Row],[Close Price]])-1</f>
        <v>2.5609756097560998E-2</v>
      </c>
      <c r="AE493" s="1">
        <f>(Table2[[#This Row],[Close Price]]/Table2[[#This Row],[Current Week Low]])-1</f>
        <v>1.962874145128346E-2</v>
      </c>
      <c r="AF493" s="1">
        <f>(Table2[[#This Row],[Current Week High]]/Table2[[#This Row],[Close Price]])-1</f>
        <v>4.6951219512195053E-2</v>
      </c>
      <c r="AG493" s="1">
        <f>(Table2[[#This Row],[Close Price]]/Table2[[#This Row],[Current Month Low]])-1</f>
        <v>1.962874145128346E-2</v>
      </c>
      <c r="AH493" s="1">
        <f>(Table2[[#This Row],[Current Month High]]/Table2[[#This Row],[Close Price]])-1</f>
        <v>7.7003484320557591E-2</v>
      </c>
      <c r="AI493">
        <v>50.261324041811797</v>
      </c>
      <c r="AJ493">
        <v>25.808219178082101</v>
      </c>
      <c r="AK493" t="str">
        <f>IF(AND(Table2[[#This Row],[20D EMA]]&gt;Table2[[#This Row],[50D EMA]],Table2[[#This Row],[50D EMA]]&gt;Table2[[#This Row],[200D EMA]]),"Uptrend","Downtrend/NoTrend")</f>
        <v>Downtrend/NoTrend</v>
      </c>
      <c r="AL493">
        <v>-0.14000000000000001</v>
      </c>
      <c r="AM493" t="s">
        <v>3189</v>
      </c>
      <c r="AN493">
        <v>-6.99</v>
      </c>
      <c r="AO493" t="s">
        <v>3189</v>
      </c>
      <c r="AP493">
        <v>0.131137236170113</v>
      </c>
      <c r="AQ493">
        <f>(Table2[[#This Row],[Sharpe Ratio]]-AVERAGE(Table2[Sharpe Ratio]))/_xlfn.STDEV.P(Table2[Sharpe Ratio])</f>
        <v>0.81340183232405072</v>
      </c>
      <c r="AR4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3">
        <f>_xlfn.RANK.AVG(Table2[[#This Row],[1Y Return vs Nifty Z-Score]],Table2[1Y Return vs Nifty Z-Score])</f>
        <v>532</v>
      </c>
      <c r="AT493">
        <f>_xlfn.RANK.AVG(Table2[[#This Row],[6M Return vs Nifty Z-Score]],Table2[6M Return vs Nifty Z-Score])</f>
        <v>712</v>
      </c>
      <c r="AU493">
        <f>_xlfn.RANK.AVG(Table2[[#This Row],[Sharpe Ratio Z-Score]],Table2[Sharpe Ratio Z-Score])</f>
        <v>146</v>
      </c>
      <c r="AV493">
        <f>(Table2[[#This Row],[Rank 1Y]]+Table2[[#This Row],[Rank 6M]]+Table2[[#This Row],[Rank Sharpe]])/3</f>
        <v>463.33333333333331</v>
      </c>
    </row>
    <row r="494" spans="1:48" x14ac:dyDescent="0.3">
      <c r="A494" t="s">
        <v>1213</v>
      </c>
      <c r="B494" t="s">
        <v>1214</v>
      </c>
      <c r="C494" t="s">
        <v>3142</v>
      </c>
      <c r="D494" t="s">
        <v>135</v>
      </c>
      <c r="E494">
        <v>9867.3801225749994</v>
      </c>
      <c r="F494">
        <v>174.78</v>
      </c>
      <c r="G494">
        <v>-18.313963375853501</v>
      </c>
      <c r="H494">
        <f>(Table2[[#This Row],[1Y Return vs Nifty]]-AVERAGE(Table2[1Y Return vs Nifty]))/_xlfn.STDEV.P(Table2[1Y Return vs Nifty])</f>
        <v>-0.75350842827148867</v>
      </c>
      <c r="I494">
        <v>-9.2484086436309099</v>
      </c>
      <c r="J494">
        <f>(Table2[[#This Row],[1M Return vs Nifty]]-AVERAGE(Table2[1M Return vs Nifty]))/_xlfn.STDEV.P(Table2[1M Return vs Nifty])</f>
        <v>-0.83886164638829852</v>
      </c>
      <c r="K494">
        <v>-28.962185535604601</v>
      </c>
      <c r="L494">
        <f>(Table2[[#This Row],[6M Return vs Nifty]]-AVERAGE(Table2[6M Return vs Nifty]))/_xlfn.STDEV.P(Table2[6M Return vs Nifty])</f>
        <v>-1.2544676237995418</v>
      </c>
      <c r="M494">
        <v>-4.9082801455840199</v>
      </c>
      <c r="N494">
        <f>(Table2[[#This Row],[1W Return vs Nifty]]-AVERAGE(Table2[1W Return vs Nifty]))/_xlfn.STDEV.P(Table2[1W Return vs Nifty])</f>
        <v>-1.5850926134636261</v>
      </c>
      <c r="O494">
        <v>185.85</v>
      </c>
      <c r="P494">
        <v>192.61810548032099</v>
      </c>
      <c r="Q494">
        <v>196.11449430760101</v>
      </c>
      <c r="R494">
        <v>35.566610280792403</v>
      </c>
      <c r="S494" s="1">
        <f>(Table2[[#This Row],[Close Price]]-Table2[[#This Row],[20D EMA]])/Table2[[#This Row],[20D EMA]]</f>
        <v>-5.956416464891038E-2</v>
      </c>
      <c r="T494" s="1">
        <f>(Table2[[#This Row],[Close Price]]-Table2[[#This Row],[50D EMA]])/Table2[[#This Row],[50D EMA]]</f>
        <v>-9.2608664361219339E-2</v>
      </c>
      <c r="U494" s="1">
        <f>(Table2[[#This Row],[Close Price]]-Table2[[#This Row],[200D EMA]])/Table2[[#This Row],[200D EMA]]</f>
        <v>-0.10878591295826584</v>
      </c>
      <c r="V494">
        <v>0.67895257189738101</v>
      </c>
      <c r="W494">
        <v>173.25</v>
      </c>
      <c r="X494">
        <v>176.99</v>
      </c>
      <c r="Y494">
        <v>166</v>
      </c>
      <c r="Z494">
        <v>184.78</v>
      </c>
      <c r="AA494">
        <v>166</v>
      </c>
      <c r="AB494">
        <v>194</v>
      </c>
      <c r="AC494" s="1">
        <f>(Table2[[#This Row],[Close Price]]/Table2[[#This Row],[Day Low]])-1</f>
        <v>8.8311688311688563E-3</v>
      </c>
      <c r="AD494" s="1">
        <f>(Table2[[#This Row],[Day High]]/Table2[[#This Row],[Close Price]])-1</f>
        <v>1.2644467330358289E-2</v>
      </c>
      <c r="AE494" s="1">
        <f>(Table2[[#This Row],[Close Price]]/Table2[[#This Row],[Current Week Low]])-1</f>
        <v>5.2891566265060197E-2</v>
      </c>
      <c r="AF494" s="1">
        <f>(Table2[[#This Row],[Current Week High]]/Table2[[#This Row],[Close Price]])-1</f>
        <v>5.7214784300263277E-2</v>
      </c>
      <c r="AG494" s="1">
        <f>(Table2[[#This Row],[Close Price]]/Table2[[#This Row],[Current Month Low]])-1</f>
        <v>5.2891566265060197E-2</v>
      </c>
      <c r="AH494" s="1">
        <f>(Table2[[#This Row],[Current Month High]]/Table2[[#This Row],[Close Price]])-1</f>
        <v>0.10996681542510589</v>
      </c>
      <c r="AI494">
        <v>63.0049204714498</v>
      </c>
      <c r="AJ494">
        <v>28.941350055330101</v>
      </c>
      <c r="AK494" t="str">
        <f>IF(AND(Table2[[#This Row],[20D EMA]]&gt;Table2[[#This Row],[50D EMA]],Table2[[#This Row],[50D EMA]]&gt;Table2[[#This Row],[200D EMA]]),"Uptrend","Downtrend/NoTrend")</f>
        <v>Downtrend/NoTrend</v>
      </c>
      <c r="AL494">
        <v>-0.06</v>
      </c>
      <c r="AM494" t="s">
        <v>3189</v>
      </c>
      <c r="AN494">
        <v>-10.56</v>
      </c>
      <c r="AO494" t="s">
        <v>3189</v>
      </c>
      <c r="AP494">
        <v>0.14093132849064799</v>
      </c>
      <c r="AQ494">
        <f>(Table2[[#This Row],[Sharpe Ratio]]-AVERAGE(Table2[Sharpe Ratio]))/_xlfn.STDEV.P(Table2[Sharpe Ratio])</f>
        <v>0.92759662231631057</v>
      </c>
      <c r="AR4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4">
        <f>_xlfn.RANK.AVG(Table2[[#This Row],[1Y Return vs Nifty Z-Score]],Table2[1Y Return vs Nifty Z-Score])</f>
        <v>571</v>
      </c>
      <c r="AT494">
        <f>_xlfn.RANK.AVG(Table2[[#This Row],[6M Return vs Nifty Z-Score]],Table2[6M Return vs Nifty Z-Score])</f>
        <v>696</v>
      </c>
      <c r="AU494">
        <f>_xlfn.RANK.AVG(Table2[[#This Row],[Sharpe Ratio Z-Score]],Table2[Sharpe Ratio Z-Score])</f>
        <v>124</v>
      </c>
      <c r="AV494">
        <f>(Table2[[#This Row],[Rank 1Y]]+Table2[[#This Row],[Rank 6M]]+Table2[[#This Row],[Rank Sharpe]])/3</f>
        <v>463.66666666666669</v>
      </c>
    </row>
    <row r="495" spans="1:48" x14ac:dyDescent="0.3">
      <c r="A495" t="s">
        <v>1316</v>
      </c>
      <c r="B495" t="s">
        <v>1317</v>
      </c>
      <c r="C495" t="s">
        <v>3129</v>
      </c>
      <c r="D495" t="s">
        <v>24</v>
      </c>
      <c r="E495">
        <v>8658.8149838240006</v>
      </c>
      <c r="F495">
        <v>224.67</v>
      </c>
      <c r="G495">
        <v>-33.849964190568599</v>
      </c>
      <c r="H495">
        <f>(Table2[[#This Row],[1Y Return vs Nifty]]-AVERAGE(Table2[1Y Return vs Nifty]))/_xlfn.STDEV.P(Table2[1Y Return vs Nifty])</f>
        <v>-1.0145515729220014</v>
      </c>
      <c r="I495">
        <v>1.2758585462199701</v>
      </c>
      <c r="J495">
        <f>(Table2[[#This Row],[1M Return vs Nifty]]-AVERAGE(Table2[1M Return vs Nifty]))/_xlfn.STDEV.P(Table2[1M Return vs Nifty])</f>
        <v>0.31183664120651461</v>
      </c>
      <c r="K495">
        <v>-13.823168660640601</v>
      </c>
      <c r="L495">
        <f>(Table2[[#This Row],[6M Return vs Nifty]]-AVERAGE(Table2[6M Return vs Nifty]))/_xlfn.STDEV.P(Table2[6M Return vs Nifty])</f>
        <v>-0.76015645404412457</v>
      </c>
      <c r="M495">
        <v>-2.04892231294532</v>
      </c>
      <c r="N495">
        <f>(Table2[[#This Row],[1W Return vs Nifty]]-AVERAGE(Table2[1W Return vs Nifty]))/_xlfn.STDEV.P(Table2[1W Return vs Nifty])</f>
        <v>-0.79378379912140162</v>
      </c>
      <c r="O495">
        <v>229.76</v>
      </c>
      <c r="P495">
        <v>227.92945141679101</v>
      </c>
      <c r="Q495">
        <v>223.91102686986201</v>
      </c>
      <c r="R495">
        <v>40.265666194969299</v>
      </c>
      <c r="S495" s="1">
        <f>(Table2[[#This Row],[Close Price]]-Table2[[#This Row],[20D EMA]])/Table2[[#This Row],[20D EMA]]</f>
        <v>-2.2153551532033442E-2</v>
      </c>
      <c r="T495" s="1">
        <f>(Table2[[#This Row],[Close Price]]-Table2[[#This Row],[50D EMA]])/Table2[[#This Row],[50D EMA]]</f>
        <v>-1.4300264386767647E-2</v>
      </c>
      <c r="U495" s="1">
        <f>(Table2[[#This Row],[Close Price]]-Table2[[#This Row],[200D EMA]])/Table2[[#This Row],[200D EMA]]</f>
        <v>3.3896192641691223E-3</v>
      </c>
      <c r="V495">
        <v>0.75268672004281301</v>
      </c>
      <c r="W495">
        <v>224</v>
      </c>
      <c r="X495">
        <v>228.3</v>
      </c>
      <c r="Y495">
        <v>219.67</v>
      </c>
      <c r="Z495">
        <v>229.98</v>
      </c>
      <c r="AA495">
        <v>219.67</v>
      </c>
      <c r="AB495">
        <v>240.55</v>
      </c>
      <c r="AC495" s="1">
        <f>(Table2[[#This Row],[Close Price]]/Table2[[#This Row],[Day Low]])-1</f>
        <v>2.9910714285714679E-3</v>
      </c>
      <c r="AD495" s="1">
        <f>(Table2[[#This Row],[Day High]]/Table2[[#This Row],[Close Price]])-1</f>
        <v>1.6157030311123144E-2</v>
      </c>
      <c r="AE495" s="1">
        <f>(Table2[[#This Row],[Close Price]]/Table2[[#This Row],[Current Week Low]])-1</f>
        <v>2.2761414849546968E-2</v>
      </c>
      <c r="AF495" s="1">
        <f>(Table2[[#This Row],[Current Week High]]/Table2[[#This Row],[Close Price]])-1</f>
        <v>2.3634664174122078E-2</v>
      </c>
      <c r="AG495" s="1">
        <f>(Table2[[#This Row],[Close Price]]/Table2[[#This Row],[Current Month Low]])-1</f>
        <v>2.2761414849546968E-2</v>
      </c>
      <c r="AH495" s="1">
        <f>(Table2[[#This Row],[Current Month High]]/Table2[[#This Row],[Close Price]])-1</f>
        <v>7.0681443895491247E-2</v>
      </c>
      <c r="AI495">
        <v>27.5426180620465</v>
      </c>
      <c r="AJ495">
        <v>17.015625</v>
      </c>
      <c r="AK495" t="str">
        <f>IF(AND(Table2[[#This Row],[20D EMA]]&gt;Table2[[#This Row],[50D EMA]],Table2[[#This Row],[50D EMA]]&gt;Table2[[#This Row],[200D EMA]]),"Uptrend","Downtrend/NoTrend")</f>
        <v>Uptrend</v>
      </c>
      <c r="AL495">
        <v>0.03</v>
      </c>
      <c r="AM495" t="s">
        <v>3188</v>
      </c>
      <c r="AN495">
        <v>-3.8</v>
      </c>
      <c r="AO495" t="s">
        <v>3189</v>
      </c>
      <c r="AP495">
        <v>0.12908366473100799</v>
      </c>
      <c r="AQ495">
        <f>(Table2[[#This Row],[Sharpe Ratio]]-AVERAGE(Table2[Sharpe Ratio]))/_xlfn.STDEV.P(Table2[Sharpe Ratio])</f>
        <v>0.78945809649352205</v>
      </c>
      <c r="AR4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-1.467197088387491</v>
      </c>
      <c r="AS495">
        <f>_xlfn.RANK.AVG(Table2[[#This Row],[1Y Return vs Nifty Z-Score]],Table2[1Y Return vs Nifty Z-Score])</f>
        <v>663</v>
      </c>
      <c r="AT495">
        <f>_xlfn.RANK.AVG(Table2[[#This Row],[6M Return vs Nifty Z-Score]],Table2[6M Return vs Nifty Z-Score])</f>
        <v>575</v>
      </c>
      <c r="AU495">
        <f>_xlfn.RANK.AVG(Table2[[#This Row],[Sharpe Ratio Z-Score]],Table2[Sharpe Ratio Z-Score])</f>
        <v>153</v>
      </c>
      <c r="AV495">
        <f>(Table2[[#This Row],[Rank 1Y]]+Table2[[#This Row],[Rank 6M]]+Table2[[#This Row],[Rank Sharpe]])/3</f>
        <v>463.66666666666669</v>
      </c>
    </row>
    <row r="496" spans="1:48" x14ac:dyDescent="0.3">
      <c r="A496" t="s">
        <v>2021</v>
      </c>
      <c r="B496" t="s">
        <v>2022</v>
      </c>
      <c r="C496" t="s">
        <v>3141</v>
      </c>
      <c r="D496" t="s">
        <v>485</v>
      </c>
      <c r="E496">
        <v>3299.8442399999999</v>
      </c>
      <c r="F496">
        <v>394.65</v>
      </c>
      <c r="G496">
        <v>-13.3576434161723</v>
      </c>
      <c r="H496">
        <f>(Table2[[#This Row],[1Y Return vs Nifty]]-AVERAGE(Table2[1Y Return vs Nifty]))/_xlfn.STDEV.P(Table2[1Y Return vs Nifty])</f>
        <v>-0.67023002454330183</v>
      </c>
      <c r="I496">
        <v>-53.7068527384899</v>
      </c>
      <c r="J496">
        <f>(Table2[[#This Row],[1M Return vs Nifty]]-AVERAGE(Table2[1M Return vs Nifty]))/_xlfn.STDEV.P(Table2[1M Return vs Nifty])</f>
        <v>-5.6998419470802695</v>
      </c>
      <c r="K496">
        <v>-50.159374032782601</v>
      </c>
      <c r="L496">
        <f>(Table2[[#This Row],[6M Return vs Nifty]]-AVERAGE(Table2[6M Return vs Nifty]))/_xlfn.STDEV.P(Table2[6M Return vs Nifty])</f>
        <v>-1.9465870083081906</v>
      </c>
      <c r="M496">
        <v>-1.56400578964161</v>
      </c>
      <c r="N496">
        <f>(Table2[[#This Row],[1W Return vs Nifty]]-AVERAGE(Table2[1W Return vs Nifty]))/_xlfn.STDEV.P(Table2[1W Return vs Nifty])</f>
        <v>-0.65958628290626398</v>
      </c>
      <c r="O496">
        <v>399.22</v>
      </c>
      <c r="P496">
        <v>431.79021088773999</v>
      </c>
      <c r="Q496">
        <v>470.99209463535698</v>
      </c>
      <c r="R496">
        <v>30.5555714330293</v>
      </c>
      <c r="S496" s="1">
        <f>(Table2[[#This Row],[Close Price]]-Table2[[#This Row],[20D EMA]])/Table2[[#This Row],[20D EMA]]</f>
        <v>-1.1447322278443089E-2</v>
      </c>
      <c r="T496" s="1">
        <f>(Table2[[#This Row],[Close Price]]-Table2[[#This Row],[50D EMA]])/Table2[[#This Row],[50D EMA]]</f>
        <v>-8.601448099386394E-2</v>
      </c>
      <c r="U496" s="1">
        <f>(Table2[[#This Row],[Close Price]]-Table2[[#This Row],[200D EMA]])/Table2[[#This Row],[200D EMA]]</f>
        <v>-0.16208784713140717</v>
      </c>
      <c r="V496">
        <v>0.51069479089186998</v>
      </c>
      <c r="W496">
        <v>370.6</v>
      </c>
      <c r="X496">
        <v>399</v>
      </c>
      <c r="Y496">
        <v>357.55</v>
      </c>
      <c r="Z496">
        <v>399</v>
      </c>
      <c r="AA496">
        <v>357.55</v>
      </c>
      <c r="AB496">
        <v>410.65</v>
      </c>
      <c r="AC496" s="1">
        <f>(Table2[[#This Row],[Close Price]]/Table2[[#This Row],[Day Low]])-1</f>
        <v>6.4894765245547603E-2</v>
      </c>
      <c r="AD496" s="1">
        <f>(Table2[[#This Row],[Day High]]/Table2[[#This Row],[Close Price]])-1</f>
        <v>1.1022424933485375E-2</v>
      </c>
      <c r="AE496" s="1">
        <f>(Table2[[#This Row],[Close Price]]/Table2[[#This Row],[Current Week Low]])-1</f>
        <v>0.10376171164872039</v>
      </c>
      <c r="AF496" s="1">
        <f>(Table2[[#This Row],[Current Week High]]/Table2[[#This Row],[Close Price]])-1</f>
        <v>1.1022424933485375E-2</v>
      </c>
      <c r="AG496" s="1">
        <f>(Table2[[#This Row],[Close Price]]/Table2[[#This Row],[Current Month Low]])-1</f>
        <v>0.10376171164872039</v>
      </c>
      <c r="AH496" s="1">
        <f>(Table2[[#This Row],[Current Month High]]/Table2[[#This Row],[Close Price]])-1</f>
        <v>4.0542252628911646E-2</v>
      </c>
      <c r="AI496">
        <v>89.402001773723498</v>
      </c>
      <c r="AJ496">
        <v>27.306451612903199</v>
      </c>
      <c r="AK496" t="str">
        <f>IF(AND(Table2[[#This Row],[20D EMA]]&gt;Table2[[#This Row],[50D EMA]],Table2[[#This Row],[50D EMA]]&gt;Table2[[#This Row],[200D EMA]]),"Uptrend","Downtrend/NoTrend")</f>
        <v>Downtrend/NoTrend</v>
      </c>
      <c r="AL496">
        <v>-0.27</v>
      </c>
      <c r="AM496" t="s">
        <v>3189</v>
      </c>
      <c r="AN496">
        <v>-2.25</v>
      </c>
      <c r="AO496" t="s">
        <v>3189</v>
      </c>
      <c r="AP496">
        <v>0.136662374348059</v>
      </c>
      <c r="AQ496">
        <f>(Table2[[#This Row],[Sharpe Ratio]]-AVERAGE(Table2[Sharpe Ratio]))/_xlfn.STDEV.P(Table2[Sharpe Ratio])</f>
        <v>0.87782250279147966</v>
      </c>
      <c r="AR4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6">
        <f>_xlfn.RANK.AVG(Table2[[#This Row],[1Y Return vs Nifty Z-Score]],Table2[1Y Return vs Nifty Z-Score])</f>
        <v>537</v>
      </c>
      <c r="AT496">
        <f>_xlfn.RANK.AVG(Table2[[#This Row],[6M Return vs Nifty Z-Score]],Table2[6M Return vs Nifty Z-Score])</f>
        <v>728</v>
      </c>
      <c r="AU496">
        <f>_xlfn.RANK.AVG(Table2[[#This Row],[Sharpe Ratio Z-Score]],Table2[Sharpe Ratio Z-Score])</f>
        <v>131</v>
      </c>
      <c r="AV496">
        <f>(Table2[[#This Row],[Rank 1Y]]+Table2[[#This Row],[Rank 6M]]+Table2[[#This Row],[Rank Sharpe]])/3</f>
        <v>465.33333333333331</v>
      </c>
    </row>
    <row r="497" spans="1:48" x14ac:dyDescent="0.3">
      <c r="A497" t="s">
        <v>254</v>
      </c>
      <c r="B497" t="s">
        <v>255</v>
      </c>
      <c r="C497" t="s">
        <v>3129</v>
      </c>
      <c r="D497" t="s">
        <v>34</v>
      </c>
      <c r="E497">
        <v>105173.021792384</v>
      </c>
      <c r="F497">
        <v>54.9</v>
      </c>
      <c r="G497">
        <v>-1.68043823917736</v>
      </c>
      <c r="H497">
        <f>(Table2[[#This Row],[1Y Return vs Nifty]]-AVERAGE(Table2[1Y Return vs Nifty]))/_xlfn.STDEV.P(Table2[1Y Return vs Nifty])</f>
        <v>-0.47402416716172813</v>
      </c>
      <c r="I497">
        <v>-5.5614263731554203</v>
      </c>
      <c r="J497">
        <f>(Table2[[#This Row],[1M Return vs Nifty]]-AVERAGE(Table2[1M Return vs Nifty]))/_xlfn.STDEV.P(Table2[1M Return vs Nifty])</f>
        <v>-0.43573579368095233</v>
      </c>
      <c r="K497">
        <v>-26.321719288110501</v>
      </c>
      <c r="L497">
        <f>(Table2[[#This Row],[6M Return vs Nifty]]-AVERAGE(Table2[6M Return vs Nifty]))/_xlfn.STDEV.P(Table2[6M Return vs Nifty])</f>
        <v>-1.1682525168161428</v>
      </c>
      <c r="M497">
        <v>-0.197196961867495</v>
      </c>
      <c r="N497">
        <f>(Table2[[#This Row],[1W Return vs Nifty]]-AVERAGE(Table2[1W Return vs Nifty]))/_xlfn.STDEV.P(Table2[1W Return vs Nifty])</f>
        <v>-0.28133076672264662</v>
      </c>
      <c r="O497">
        <v>57.29</v>
      </c>
      <c r="P497">
        <v>59.511865347041898</v>
      </c>
      <c r="Q497">
        <v>57.726736900522297</v>
      </c>
      <c r="R497">
        <v>27.8629999111219</v>
      </c>
      <c r="S497" s="1">
        <f>(Table2[[#This Row],[Close Price]]-Table2[[#This Row],[20D EMA]])/Table2[[#This Row],[20D EMA]]</f>
        <v>-4.1717577238610588E-2</v>
      </c>
      <c r="T497" s="1">
        <f>(Table2[[#This Row],[Close Price]]-Table2[[#This Row],[50D EMA]])/Table2[[#This Row],[50D EMA]]</f>
        <v>-7.7494888122694963E-2</v>
      </c>
      <c r="U497" s="1">
        <f>(Table2[[#This Row],[Close Price]]-Table2[[#This Row],[200D EMA]])/Table2[[#This Row],[200D EMA]]</f>
        <v>-4.8967550433233017E-2</v>
      </c>
      <c r="V497">
        <v>0.51111719962242597</v>
      </c>
      <c r="W497">
        <v>54.68</v>
      </c>
      <c r="X497">
        <v>55.6</v>
      </c>
      <c r="Y497">
        <v>52.11</v>
      </c>
      <c r="Z497">
        <v>56.34</v>
      </c>
      <c r="AA497">
        <v>52.11</v>
      </c>
      <c r="AB497">
        <v>58.08</v>
      </c>
      <c r="AC497" s="1">
        <f>(Table2[[#This Row],[Close Price]]/Table2[[#This Row],[Day Low]])-1</f>
        <v>4.0234089246524718E-3</v>
      </c>
      <c r="AD497" s="1">
        <f>(Table2[[#This Row],[Day High]]/Table2[[#This Row],[Close Price]])-1</f>
        <v>1.2750455373406355E-2</v>
      </c>
      <c r="AE497" s="1">
        <f>(Table2[[#This Row],[Close Price]]/Table2[[#This Row],[Current Week Low]])-1</f>
        <v>5.3540587219343738E-2</v>
      </c>
      <c r="AF497" s="1">
        <f>(Table2[[#This Row],[Current Week High]]/Table2[[#This Row],[Close Price]])-1</f>
        <v>2.6229508196721429E-2</v>
      </c>
      <c r="AG497" s="1">
        <f>(Table2[[#This Row],[Close Price]]/Table2[[#This Row],[Current Month Low]])-1</f>
        <v>5.3540587219343738E-2</v>
      </c>
      <c r="AH497" s="1">
        <f>(Table2[[#This Row],[Current Month High]]/Table2[[#This Row],[Close Price]])-1</f>
        <v>5.7923497267759583E-2</v>
      </c>
      <c r="AI497">
        <v>52.550091074681198</v>
      </c>
      <c r="AJ497">
        <v>49.795361527967202</v>
      </c>
      <c r="AK497" t="str">
        <f>IF(AND(Table2[[#This Row],[20D EMA]]&gt;Table2[[#This Row],[50D EMA]],Table2[[#This Row],[50D EMA]]&gt;Table2[[#This Row],[200D EMA]]),"Uptrend","Downtrend/NoTrend")</f>
        <v>Downtrend/NoTrend</v>
      </c>
      <c r="AL497">
        <v>-0.13</v>
      </c>
      <c r="AM497" t="s">
        <v>3189</v>
      </c>
      <c r="AN497">
        <v>-6.06</v>
      </c>
      <c r="AO497" t="s">
        <v>3189</v>
      </c>
      <c r="AP497">
        <v>9.1641341098616005E-2</v>
      </c>
      <c r="AQ497">
        <f>(Table2[[#This Row],[Sharpe Ratio]]-AVERAGE(Table2[Sharpe Ratio]))/_xlfn.STDEV.P(Table2[Sharpe Ratio])</f>
        <v>0.35289714279917556</v>
      </c>
      <c r="AR4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7">
        <f>_xlfn.RANK.AVG(Table2[[#This Row],[1Y Return vs Nifty Z-Score]],Table2[1Y Return vs Nifty Z-Score])</f>
        <v>467</v>
      </c>
      <c r="AT497">
        <f>_xlfn.RANK.AVG(Table2[[#This Row],[6M Return vs Nifty Z-Score]],Table2[6M Return vs Nifty Z-Score])</f>
        <v>681</v>
      </c>
      <c r="AU497">
        <f>_xlfn.RANK.AVG(Table2[[#This Row],[Sharpe Ratio Z-Score]],Table2[Sharpe Ratio Z-Score])</f>
        <v>251</v>
      </c>
      <c r="AV497">
        <f>(Table2[[#This Row],[Rank 1Y]]+Table2[[#This Row],[Rank 6M]]+Table2[[#This Row],[Rank Sharpe]])/3</f>
        <v>466.33333333333331</v>
      </c>
    </row>
    <row r="498" spans="1:48" x14ac:dyDescent="0.3">
      <c r="A498" t="s">
        <v>483</v>
      </c>
      <c r="B498" t="s">
        <v>484</v>
      </c>
      <c r="C498" t="s">
        <v>3129</v>
      </c>
      <c r="D498" t="s">
        <v>485</v>
      </c>
      <c r="E498">
        <v>44255.984762824999</v>
      </c>
      <c r="F498">
        <v>741.25</v>
      </c>
      <c r="G498">
        <v>-46.143496943364298</v>
      </c>
      <c r="H498">
        <f>(Table2[[#This Row],[1Y Return vs Nifty]]-AVERAGE(Table2[1Y Return vs Nifty]))/_xlfn.STDEV.P(Table2[1Y Return vs Nifty])</f>
        <v>-1.2211132542019281</v>
      </c>
      <c r="I498">
        <v>24.2949472413042</v>
      </c>
      <c r="J498">
        <f>(Table2[[#This Row],[1M Return vs Nifty]]-AVERAGE(Table2[1M Return vs Nifty]))/_xlfn.STDEV.P(Table2[1M Return vs Nifty])</f>
        <v>2.8286889279833445</v>
      </c>
      <c r="K498">
        <v>73.056036540418305</v>
      </c>
      <c r="L498">
        <f>(Table2[[#This Row],[6M Return vs Nifty]]-AVERAGE(Table2[6M Return vs Nifty]))/_xlfn.STDEV.P(Table2[6M Return vs Nifty])</f>
        <v>2.0765773910298462</v>
      </c>
      <c r="M498">
        <v>7.5976701517041301</v>
      </c>
      <c r="N498">
        <f>(Table2[[#This Row],[1W Return vs Nifty]]-AVERAGE(Table2[1W Return vs Nifty]))/_xlfn.STDEV.P(Table2[1W Return vs Nifty])</f>
        <v>1.8758483674130113</v>
      </c>
      <c r="O498">
        <v>681.53</v>
      </c>
      <c r="P498">
        <v>616.44389176264804</v>
      </c>
      <c r="Q498">
        <v>555.09453373203598</v>
      </c>
      <c r="R498">
        <v>54.332914918064397</v>
      </c>
      <c r="S498" s="1">
        <f>(Table2[[#This Row],[Close Price]]-Table2[[#This Row],[20D EMA]])/Table2[[#This Row],[20D EMA]]</f>
        <v>8.7626370079086802E-2</v>
      </c>
      <c r="T498" s="1">
        <f>(Table2[[#This Row],[Close Price]]-Table2[[#This Row],[50D EMA]])/Table2[[#This Row],[50D EMA]]</f>
        <v>0.20246142415408439</v>
      </c>
      <c r="U498" s="1">
        <f>(Table2[[#This Row],[Close Price]]-Table2[[#This Row],[200D EMA]])/Table2[[#This Row],[200D EMA]]</f>
        <v>0.33535813263444586</v>
      </c>
      <c r="V498">
        <v>1.6035260567788601</v>
      </c>
      <c r="W498">
        <v>725.85</v>
      </c>
      <c r="X498">
        <v>766.4</v>
      </c>
      <c r="Y498">
        <v>637.1</v>
      </c>
      <c r="Z498">
        <v>772.85</v>
      </c>
      <c r="AA498">
        <v>637.1</v>
      </c>
      <c r="AB498">
        <v>772.85</v>
      </c>
      <c r="AC498" s="1">
        <f>(Table2[[#This Row],[Close Price]]/Table2[[#This Row],[Day Low]])-1</f>
        <v>2.1216504787490598E-2</v>
      </c>
      <c r="AD498" s="1">
        <f>(Table2[[#This Row],[Day High]]/Table2[[#This Row],[Close Price]])-1</f>
        <v>3.3929173693086012E-2</v>
      </c>
      <c r="AE498" s="1">
        <f>(Table2[[#This Row],[Close Price]]/Table2[[#This Row],[Current Week Low]])-1</f>
        <v>0.1634751216449537</v>
      </c>
      <c r="AF498" s="1">
        <f>(Table2[[#This Row],[Current Week High]]/Table2[[#This Row],[Close Price]])-1</f>
        <v>4.2630691399662801E-2</v>
      </c>
      <c r="AG498" s="1">
        <f>(Table2[[#This Row],[Close Price]]/Table2[[#This Row],[Current Month Low]])-1</f>
        <v>0.1634751216449537</v>
      </c>
      <c r="AH498" s="1">
        <f>(Table2[[#This Row],[Current Month High]]/Table2[[#This Row],[Close Price]])-1</f>
        <v>4.2630691399662801E-2</v>
      </c>
      <c r="AI498">
        <v>34.677908937605302</v>
      </c>
      <c r="AJ498">
        <v>139.11290322580601</v>
      </c>
      <c r="AK498" t="str">
        <f>IF(AND(Table2[[#This Row],[20D EMA]]&gt;Table2[[#This Row],[50D EMA]],Table2[[#This Row],[50D EMA]]&gt;Table2[[#This Row],[200D EMA]]),"Uptrend","Downtrend/NoTrend")</f>
        <v>Uptrend</v>
      </c>
      <c r="AL498">
        <v>0.53</v>
      </c>
      <c r="AM498" t="s">
        <v>3188</v>
      </c>
      <c r="AN498">
        <v>11.62</v>
      </c>
      <c r="AO498" t="s">
        <v>3188</v>
      </c>
      <c r="AP498">
        <v>-5.3166726248279998E-2</v>
      </c>
      <c r="AQ498">
        <f>(Table2[[#This Row],[Sharpe Ratio]]-AVERAGE(Table2[Sharpe Ratio]))/_xlfn.STDEV.P(Table2[Sharpe Ratio])</f>
        <v>-1.3355009546123189</v>
      </c>
      <c r="AR4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4.2245004776119552</v>
      </c>
      <c r="AS498">
        <f>_xlfn.RANK.AVG(Table2[[#This Row],[1Y Return vs Nifty Z-Score]],Table2[1Y Return vs Nifty Z-Score])</f>
        <v>706</v>
      </c>
      <c r="AT498">
        <f>_xlfn.RANK.AVG(Table2[[#This Row],[6M Return vs Nifty Z-Score]],Table2[6M Return vs Nifty Z-Score])</f>
        <v>31</v>
      </c>
      <c r="AU498">
        <f>_xlfn.RANK.AVG(Table2[[#This Row],[Sharpe Ratio Z-Score]],Table2[Sharpe Ratio Z-Score])</f>
        <v>663</v>
      </c>
      <c r="AV498">
        <f>(Table2[[#This Row],[Rank 1Y]]+Table2[[#This Row],[Rank 6M]]+Table2[[#This Row],[Rank Sharpe]])/3</f>
        <v>466.66666666666669</v>
      </c>
    </row>
    <row r="499" spans="1:48" x14ac:dyDescent="0.3">
      <c r="A499" t="s">
        <v>1253</v>
      </c>
      <c r="B499" t="s">
        <v>1254</v>
      </c>
      <c r="C499" t="s">
        <v>3133</v>
      </c>
      <c r="D499" t="s">
        <v>284</v>
      </c>
      <c r="E499">
        <v>9391.3491611699992</v>
      </c>
      <c r="F499">
        <v>1393.1</v>
      </c>
      <c r="G499">
        <v>0.70893466139039696</v>
      </c>
      <c r="H499">
        <f>(Table2[[#This Row],[1Y Return vs Nifty]]-AVERAGE(Table2[1Y Return vs Nifty]))/_xlfn.STDEV.P(Table2[1Y Return vs Nifty])</f>
        <v>-0.43387680728799849</v>
      </c>
      <c r="I499">
        <v>5.1534069963007596</v>
      </c>
      <c r="J499">
        <f>(Table2[[#This Row],[1M Return vs Nifty]]-AVERAGE(Table2[1M Return vs Nifty]))/_xlfn.STDEV.P(Table2[1M Return vs Nifty])</f>
        <v>0.73579854573481529</v>
      </c>
      <c r="K499">
        <v>0.69520019749222295</v>
      </c>
      <c r="L499">
        <f>(Table2[[#This Row],[6M Return vs Nifty]]-AVERAGE(Table2[6M Return vs Nifty]))/_xlfn.STDEV.P(Table2[6M Return vs Nifty])</f>
        <v>-0.28611035498253518</v>
      </c>
      <c r="M499">
        <v>4.5537304678658304</v>
      </c>
      <c r="N499">
        <f>(Table2[[#This Row],[1W Return vs Nifty]]-AVERAGE(Table2[1W Return vs Nifty]))/_xlfn.STDEV.P(Table2[1W Return vs Nifty])</f>
        <v>1.0334577177878417</v>
      </c>
      <c r="O499">
        <v>1385.98</v>
      </c>
      <c r="P499">
        <v>1355.3220656920601</v>
      </c>
      <c r="Q499">
        <v>1250.6878570337101</v>
      </c>
      <c r="R499">
        <v>71.452452673540705</v>
      </c>
      <c r="S499" s="1">
        <f>(Table2[[#This Row],[Close Price]]-Table2[[#This Row],[20D EMA]])/Table2[[#This Row],[20D EMA]]</f>
        <v>5.1371592663674009E-3</v>
      </c>
      <c r="T499" s="1">
        <f>(Table2[[#This Row],[Close Price]]-Table2[[#This Row],[50D EMA]])/Table2[[#This Row],[50D EMA]]</f>
        <v>2.7873769094617033E-2</v>
      </c>
      <c r="U499" s="1">
        <f>(Table2[[#This Row],[Close Price]]-Table2[[#This Row],[200D EMA]])/Table2[[#This Row],[200D EMA]]</f>
        <v>0.11386705496929707</v>
      </c>
      <c r="V499">
        <v>0.485840053552757</v>
      </c>
      <c r="W499">
        <v>1380</v>
      </c>
      <c r="X499">
        <v>1423.95</v>
      </c>
      <c r="Y499">
        <v>1380</v>
      </c>
      <c r="Z499">
        <v>1450</v>
      </c>
      <c r="AA499">
        <v>1372.4</v>
      </c>
      <c r="AB499">
        <v>1450</v>
      </c>
      <c r="AC499" s="1">
        <f>(Table2[[#This Row],[Close Price]]/Table2[[#This Row],[Day Low]])-1</f>
        <v>9.4927536231883547E-3</v>
      </c>
      <c r="AD499" s="1">
        <f>(Table2[[#This Row],[Day High]]/Table2[[#This Row],[Close Price]])-1</f>
        <v>2.2144856794199974E-2</v>
      </c>
      <c r="AE499" s="1">
        <f>(Table2[[#This Row],[Close Price]]/Table2[[#This Row],[Current Week Low]])-1</f>
        <v>9.4927536231883547E-3</v>
      </c>
      <c r="AF499" s="1">
        <f>(Table2[[#This Row],[Current Week High]]/Table2[[#This Row],[Close Price]])-1</f>
        <v>4.0844160505347782E-2</v>
      </c>
      <c r="AG499" s="1">
        <f>(Table2[[#This Row],[Close Price]]/Table2[[#This Row],[Current Month Low]])-1</f>
        <v>1.5083066161468928E-2</v>
      </c>
      <c r="AH499" s="1">
        <f>(Table2[[#This Row],[Current Month High]]/Table2[[#This Row],[Close Price]])-1</f>
        <v>4.0844160505347782E-2</v>
      </c>
      <c r="AI499">
        <v>18.724427535711701</v>
      </c>
      <c r="AJ499">
        <v>42.604156003685098</v>
      </c>
      <c r="AK499" t="str">
        <f>IF(AND(Table2[[#This Row],[20D EMA]]&gt;Table2[[#This Row],[50D EMA]],Table2[[#This Row],[50D EMA]]&gt;Table2[[#This Row],[200D EMA]]),"Uptrend","Downtrend/NoTrend")</f>
        <v>Uptrend</v>
      </c>
      <c r="AL499">
        <v>-0.06</v>
      </c>
      <c r="AM499" t="s">
        <v>3189</v>
      </c>
      <c r="AN499">
        <v>3.79</v>
      </c>
      <c r="AO499" t="s">
        <v>3188</v>
      </c>
      <c r="AQ499">
        <f>(Table2[[#This Row],[Sharpe Ratio]]-AVERAGE(Table2[Sharpe Ratio]))/_xlfn.STDEV.P(Table2[Sharpe Ratio])</f>
        <v>-0.71560041255099383</v>
      </c>
      <c r="AR4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0.33366868870112931</v>
      </c>
      <c r="AS499">
        <f>_xlfn.RANK.AVG(Table2[[#This Row],[1Y Return vs Nifty Z-Score]],Table2[1Y Return vs Nifty Z-Score])</f>
        <v>449</v>
      </c>
      <c r="AT499">
        <f>_xlfn.RANK.AVG(Table2[[#This Row],[6M Return vs Nifty Z-Score]],Table2[6M Return vs Nifty Z-Score])</f>
        <v>413</v>
      </c>
      <c r="AU499">
        <f>_xlfn.RANK.AVG(Table2[[#This Row],[Sharpe Ratio Z-Score]],Table2[Sharpe Ratio Z-Score])</f>
        <v>539.5</v>
      </c>
      <c r="AV499">
        <f>(Table2[[#This Row],[Rank 1Y]]+Table2[[#This Row],[Rank 6M]]+Table2[[#This Row],[Rank Sharpe]])/3</f>
        <v>467.16666666666669</v>
      </c>
    </row>
    <row r="500" spans="1:48" x14ac:dyDescent="0.3">
      <c r="A500" t="s">
        <v>775</v>
      </c>
      <c r="B500" t="s">
        <v>776</v>
      </c>
      <c r="C500" t="s">
        <v>3143</v>
      </c>
      <c r="D500" t="s">
        <v>482</v>
      </c>
      <c r="E500">
        <v>21023.90849776</v>
      </c>
      <c r="F500">
        <v>1997.95</v>
      </c>
      <c r="G500">
        <v>-18.575756679482801</v>
      </c>
      <c r="H500">
        <f>(Table2[[#This Row],[1Y Return vs Nifty]]-AVERAGE(Table2[1Y Return vs Nifty]))/_xlfn.STDEV.P(Table2[1Y Return vs Nifty])</f>
        <v>-0.75790720167803416</v>
      </c>
      <c r="I500">
        <v>3.12795382271538</v>
      </c>
      <c r="J500">
        <f>(Table2[[#This Row],[1M Return vs Nifty]]-AVERAGE(Table2[1M Return vs Nifty]))/_xlfn.STDEV.P(Table2[1M Return vs Nifty])</f>
        <v>0.51434032385540673</v>
      </c>
      <c r="K500">
        <v>24.374466155137899</v>
      </c>
      <c r="L500">
        <f>(Table2[[#This Row],[6M Return vs Nifty]]-AVERAGE(Table2[6M Return vs Nifty]))/_xlfn.STDEV.P(Table2[6M Return vs Nifty])</f>
        <v>0.48705250963058044</v>
      </c>
      <c r="M500">
        <v>-1.16423048388494</v>
      </c>
      <c r="N500">
        <f>(Table2[[#This Row],[1W Return vs Nifty]]-AVERAGE(Table2[1W Return vs Nifty]))/_xlfn.STDEV.P(Table2[1W Return vs Nifty])</f>
        <v>-0.54895104880208134</v>
      </c>
      <c r="O500">
        <v>1998.7</v>
      </c>
      <c r="P500">
        <v>1984.9057549648601</v>
      </c>
      <c r="Q500">
        <v>1867.8443506306201</v>
      </c>
      <c r="R500">
        <v>52.352594209382502</v>
      </c>
      <c r="S500" s="1">
        <f>(Table2[[#This Row],[Close Price]]-Table2[[#This Row],[20D EMA]])/Table2[[#This Row],[20D EMA]]</f>
        <v>-3.7524390854055137E-4</v>
      </c>
      <c r="T500" s="1">
        <f>(Table2[[#This Row],[Close Price]]-Table2[[#This Row],[50D EMA]])/Table2[[#This Row],[50D EMA]]</f>
        <v>6.5717200942726345E-3</v>
      </c>
      <c r="U500" s="1">
        <f>(Table2[[#This Row],[Close Price]]-Table2[[#This Row],[200D EMA]])/Table2[[#This Row],[200D EMA]]</f>
        <v>6.9655509210633015E-2</v>
      </c>
      <c r="V500">
        <v>0.74757139811040396</v>
      </c>
      <c r="W500">
        <v>1978.5</v>
      </c>
      <c r="X500">
        <v>2017.7</v>
      </c>
      <c r="Y500">
        <v>1924.2</v>
      </c>
      <c r="Z500">
        <v>2030</v>
      </c>
      <c r="AA500">
        <v>1924.2</v>
      </c>
      <c r="AB500">
        <v>2134.9499999999998</v>
      </c>
      <c r="AC500" s="1">
        <f>(Table2[[#This Row],[Close Price]]/Table2[[#This Row],[Day Low]])-1</f>
        <v>9.8306798079352831E-3</v>
      </c>
      <c r="AD500" s="1">
        <f>(Table2[[#This Row],[Day High]]/Table2[[#This Row],[Close Price]])-1</f>
        <v>9.8851322605670866E-3</v>
      </c>
      <c r="AE500" s="1">
        <f>(Table2[[#This Row],[Close Price]]/Table2[[#This Row],[Current Week Low]])-1</f>
        <v>3.8327616671863574E-2</v>
      </c>
      <c r="AF500" s="1">
        <f>(Table2[[#This Row],[Current Week High]]/Table2[[#This Row],[Close Price]])-1</f>
        <v>1.6041442478540446E-2</v>
      </c>
      <c r="AG500" s="1">
        <f>(Table2[[#This Row],[Close Price]]/Table2[[#This Row],[Current Month Low]])-1</f>
        <v>3.8327616671863574E-2</v>
      </c>
      <c r="AH500" s="1">
        <f>(Table2[[#This Row],[Current Month High]]/Table2[[#This Row],[Close Price]])-1</f>
        <v>6.8570284541655147E-2</v>
      </c>
      <c r="AI500">
        <v>16.6195350233989</v>
      </c>
      <c r="AJ500">
        <v>36.639994528792201</v>
      </c>
      <c r="AK500" t="str">
        <f>IF(AND(Table2[[#This Row],[20D EMA]]&gt;Table2[[#This Row],[50D EMA]],Table2[[#This Row],[50D EMA]]&gt;Table2[[#This Row],[200D EMA]]),"Uptrend","Downtrend/NoTrend")</f>
        <v>Uptrend</v>
      </c>
      <c r="AL500">
        <v>0</v>
      </c>
      <c r="AM500" t="s">
        <v>3190</v>
      </c>
      <c r="AN500">
        <v>1.96</v>
      </c>
      <c r="AO500" t="s">
        <v>3188</v>
      </c>
      <c r="AP500">
        <v>-4.5448230120359999E-2</v>
      </c>
      <c r="AQ500">
        <f>(Table2[[#This Row],[Sharpe Ratio]]-AVERAGE(Table2[Sharpe Ratio]))/_xlfn.STDEV.P(Table2[Sharpe Ratio])</f>
        <v>-1.2455066993472481</v>
      </c>
      <c r="AR5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-1.5509721163413763</v>
      </c>
      <c r="AS500">
        <f>_xlfn.RANK.AVG(Table2[[#This Row],[1Y Return vs Nifty Z-Score]],Table2[1Y Return vs Nifty Z-Score])</f>
        <v>572</v>
      </c>
      <c r="AT500">
        <f>_xlfn.RANK.AVG(Table2[[#This Row],[6M Return vs Nifty Z-Score]],Table2[6M Return vs Nifty Z-Score])</f>
        <v>181</v>
      </c>
      <c r="AU500">
        <f>_xlfn.RANK.AVG(Table2[[#This Row],[Sharpe Ratio Z-Score]],Table2[Sharpe Ratio Z-Score])</f>
        <v>654</v>
      </c>
      <c r="AV500">
        <f>(Table2[[#This Row],[Rank 1Y]]+Table2[[#This Row],[Rank 6M]]+Table2[[#This Row],[Rank Sharpe]])/3</f>
        <v>469</v>
      </c>
    </row>
    <row r="501" spans="1:48" x14ac:dyDescent="0.3">
      <c r="A501" t="s">
        <v>2031</v>
      </c>
      <c r="B501" t="s">
        <v>2032</v>
      </c>
      <c r="C501" t="s">
        <v>3131</v>
      </c>
      <c r="D501" t="s">
        <v>509</v>
      </c>
      <c r="E501">
        <v>3266.9289007000002</v>
      </c>
      <c r="F501">
        <v>434.2</v>
      </c>
      <c r="G501">
        <v>-13.0116099504784</v>
      </c>
      <c r="H501">
        <f>(Table2[[#This Row],[1Y Return vs Nifty]]-AVERAGE(Table2[1Y Return vs Nifty]))/_xlfn.STDEV.P(Table2[1Y Return vs Nifty])</f>
        <v>-0.66441580857380389</v>
      </c>
      <c r="I501">
        <v>-4.1990854246127798</v>
      </c>
      <c r="J501">
        <f>(Table2[[#This Row],[1M Return vs Nifty]]-AVERAGE(Table2[1M Return vs Nifty]))/_xlfn.STDEV.P(Table2[1M Return vs Nifty])</f>
        <v>-0.2867806818114938</v>
      </c>
      <c r="K501">
        <v>11.413106109882801</v>
      </c>
      <c r="L501">
        <f>(Table2[[#This Row],[6M Return vs Nifty]]-AVERAGE(Table2[6M Return vs Nifty]))/_xlfn.STDEV.P(Table2[6M Return vs Nifty])</f>
        <v>6.3845038596804307E-2</v>
      </c>
      <c r="M501">
        <v>0.186915675827596</v>
      </c>
      <c r="N501">
        <f>(Table2[[#This Row],[1W Return vs Nifty]]-AVERAGE(Table2[1W Return vs Nifty]))/_xlfn.STDEV.P(Table2[1W Return vs Nifty])</f>
        <v>-0.17503007485440594</v>
      </c>
      <c r="O501">
        <v>451.44</v>
      </c>
      <c r="P501">
        <v>442.36928998186198</v>
      </c>
      <c r="Q501">
        <v>391.82210782332299</v>
      </c>
      <c r="R501">
        <v>38.593126366118099</v>
      </c>
      <c r="S501" s="1">
        <f>(Table2[[#This Row],[Close Price]]-Table2[[#This Row],[20D EMA]])/Table2[[#This Row],[20D EMA]]</f>
        <v>-3.8188906609959265E-2</v>
      </c>
      <c r="T501" s="1">
        <f>(Table2[[#This Row],[Close Price]]-Table2[[#This Row],[50D EMA]])/Table2[[#This Row],[50D EMA]]</f>
        <v>-1.8467127277747852E-2</v>
      </c>
      <c r="U501" s="1">
        <f>(Table2[[#This Row],[Close Price]]-Table2[[#This Row],[200D EMA]])/Table2[[#This Row],[200D EMA]]</f>
        <v>0.1081559496785354</v>
      </c>
      <c r="V501">
        <v>0.44076509712985901</v>
      </c>
      <c r="W501">
        <v>432.05</v>
      </c>
      <c r="X501">
        <v>442.9</v>
      </c>
      <c r="Y501">
        <v>411.75</v>
      </c>
      <c r="Z501">
        <v>450.5</v>
      </c>
      <c r="AA501">
        <v>411.75</v>
      </c>
      <c r="AB501">
        <v>465</v>
      </c>
      <c r="AC501" s="1">
        <f>(Table2[[#This Row],[Close Price]]/Table2[[#This Row],[Day Low]])-1</f>
        <v>4.9762758939937424E-3</v>
      </c>
      <c r="AD501" s="1">
        <f>(Table2[[#This Row],[Day High]]/Table2[[#This Row],[Close Price]])-1</f>
        <v>2.0036849378166632E-2</v>
      </c>
      <c r="AE501" s="1">
        <f>(Table2[[#This Row],[Close Price]]/Table2[[#This Row],[Current Week Low]])-1</f>
        <v>5.4523375834851118E-2</v>
      </c>
      <c r="AF501" s="1">
        <f>(Table2[[#This Row],[Current Week High]]/Table2[[#This Row],[Close Price]])-1</f>
        <v>3.7540304007369851E-2</v>
      </c>
      <c r="AG501" s="1">
        <f>(Table2[[#This Row],[Close Price]]/Table2[[#This Row],[Current Month Low]])-1</f>
        <v>5.4523375834851118E-2</v>
      </c>
      <c r="AH501" s="1">
        <f>(Table2[[#This Row],[Current Month High]]/Table2[[#This Row],[Close Price]])-1</f>
        <v>7.0935052970981127E-2</v>
      </c>
      <c r="AI501">
        <v>16.305849838783899</v>
      </c>
      <c r="AJ501">
        <v>47.161498051177702</v>
      </c>
      <c r="AK501" t="str">
        <f>IF(AND(Table2[[#This Row],[20D EMA]]&gt;Table2[[#This Row],[50D EMA]],Table2[[#This Row],[50D EMA]]&gt;Table2[[#This Row],[200D EMA]]),"Uptrend","Downtrend/NoTrend")</f>
        <v>Uptrend</v>
      </c>
      <c r="AL501">
        <v>0.04</v>
      </c>
      <c r="AM501" t="s">
        <v>3188</v>
      </c>
      <c r="AN501">
        <v>-4.55</v>
      </c>
      <c r="AO501" t="s">
        <v>3189</v>
      </c>
      <c r="AP501">
        <v>-9.9252430558260003E-3</v>
      </c>
      <c r="AQ501">
        <f>(Table2[[#This Row],[Sharpe Ratio]]-AVERAGE(Table2[Sharpe Ratio]))/_xlfn.STDEV.P(Table2[Sharpe Ratio])</f>
        <v>-0.83132436218191519</v>
      </c>
      <c r="AR5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-1.8937058888248144</v>
      </c>
      <c r="AS501">
        <f>_xlfn.RANK.AVG(Table2[[#This Row],[1Y Return vs Nifty Z-Score]],Table2[1Y Return vs Nifty Z-Score])</f>
        <v>535</v>
      </c>
      <c r="AT501">
        <f>_xlfn.RANK.AVG(Table2[[#This Row],[6M Return vs Nifty Z-Score]],Table2[6M Return vs Nifty Z-Score])</f>
        <v>292</v>
      </c>
      <c r="AU501">
        <f>_xlfn.RANK.AVG(Table2[[#This Row],[Sharpe Ratio Z-Score]],Table2[Sharpe Ratio Z-Score])</f>
        <v>582</v>
      </c>
      <c r="AV501">
        <f>(Table2[[#This Row],[Rank 1Y]]+Table2[[#This Row],[Rank 6M]]+Table2[[#This Row],[Rank Sharpe]])/3</f>
        <v>469.66666666666669</v>
      </c>
    </row>
    <row r="502" spans="1:48" x14ac:dyDescent="0.3">
      <c r="A502" t="s">
        <v>724</v>
      </c>
      <c r="B502" t="s">
        <v>725</v>
      </c>
      <c r="C502" t="s">
        <v>3129</v>
      </c>
      <c r="D502" t="s">
        <v>562</v>
      </c>
      <c r="E502">
        <v>23995.490072979999</v>
      </c>
      <c r="F502">
        <v>2594.0500000000002</v>
      </c>
      <c r="G502">
        <v>-0.89397658118735901</v>
      </c>
      <c r="H502">
        <f>(Table2[[#This Row],[1Y Return vs Nifty]]-AVERAGE(Table2[1Y Return vs Nifty]))/_xlfn.STDEV.P(Table2[1Y Return vs Nifty])</f>
        <v>-0.46080967092185199</v>
      </c>
      <c r="I502">
        <v>7.6746413081903002</v>
      </c>
      <c r="J502">
        <f>(Table2[[#This Row],[1M Return vs Nifty]]-AVERAGE(Table2[1M Return vs Nifty]))/_xlfn.STDEV.P(Table2[1M Return vs Nifty])</f>
        <v>1.011464295471229</v>
      </c>
      <c r="K502">
        <v>-19.311602373789501</v>
      </c>
      <c r="L502">
        <f>(Table2[[#This Row],[6M Return vs Nifty]]-AVERAGE(Table2[6M Return vs Nifty]))/_xlfn.STDEV.P(Table2[6M Return vs Nifty])</f>
        <v>-0.93936188800848508</v>
      </c>
      <c r="M502">
        <v>7.0430228336305998</v>
      </c>
      <c r="N502">
        <f>(Table2[[#This Row],[1W Return vs Nifty]]-AVERAGE(Table2[1W Return vs Nifty]))/_xlfn.STDEV.P(Table2[1W Return vs Nifty])</f>
        <v>1.7223533040694239</v>
      </c>
      <c r="O502">
        <v>2563.9</v>
      </c>
      <c r="P502">
        <v>2502.8489836143899</v>
      </c>
      <c r="Q502">
        <v>2511.9127993874499</v>
      </c>
      <c r="R502">
        <v>59.532362284049697</v>
      </c>
      <c r="S502" s="1">
        <f>(Table2[[#This Row],[Close Price]]-Table2[[#This Row],[20D EMA]])/Table2[[#This Row],[20D EMA]]</f>
        <v>1.1759428994890632E-2</v>
      </c>
      <c r="T502" s="1">
        <f>(Table2[[#This Row],[Close Price]]-Table2[[#This Row],[50D EMA]])/Table2[[#This Row],[50D EMA]]</f>
        <v>3.643888104423542E-2</v>
      </c>
      <c r="U502" s="1">
        <f>(Table2[[#This Row],[Close Price]]-Table2[[#This Row],[200D EMA]])/Table2[[#This Row],[200D EMA]]</f>
        <v>3.2699065283070365E-2</v>
      </c>
      <c r="V502">
        <v>1.53530961255089</v>
      </c>
      <c r="W502">
        <v>2580.0500000000002</v>
      </c>
      <c r="X502">
        <v>2671</v>
      </c>
      <c r="Y502">
        <v>2496.0500000000002</v>
      </c>
      <c r="Z502">
        <v>2689.7</v>
      </c>
      <c r="AA502">
        <v>2450</v>
      </c>
      <c r="AB502">
        <v>2794.3</v>
      </c>
      <c r="AC502" s="1">
        <f>(Table2[[#This Row],[Close Price]]/Table2[[#This Row],[Day Low]])-1</f>
        <v>5.4262514292358066E-3</v>
      </c>
      <c r="AD502" s="1">
        <f>(Table2[[#This Row],[Day High]]/Table2[[#This Row],[Close Price]])-1</f>
        <v>2.9664038858156161E-2</v>
      </c>
      <c r="AE502" s="1">
        <f>(Table2[[#This Row],[Close Price]]/Table2[[#This Row],[Current Week Low]])-1</f>
        <v>3.9262034013741731E-2</v>
      </c>
      <c r="AF502" s="1">
        <f>(Table2[[#This Row],[Current Week High]]/Table2[[#This Row],[Close Price]])-1</f>
        <v>3.6872843622906215E-2</v>
      </c>
      <c r="AG502" s="1">
        <f>(Table2[[#This Row],[Close Price]]/Table2[[#This Row],[Current Month Low]])-1</f>
        <v>5.8795918367346989E-2</v>
      </c>
      <c r="AH502" s="1">
        <f>(Table2[[#This Row],[Current Month High]]/Table2[[#This Row],[Close Price]])-1</f>
        <v>7.7195890595786576E-2</v>
      </c>
      <c r="AI502">
        <v>50.189857558643801</v>
      </c>
      <c r="AJ502">
        <v>34.0663600186056</v>
      </c>
      <c r="AK502" t="str">
        <f>IF(AND(Table2[[#This Row],[20D EMA]]&gt;Table2[[#This Row],[50D EMA]],Table2[[#This Row],[50D EMA]]&gt;Table2[[#This Row],[200D EMA]]),"Uptrend","Downtrend/NoTrend")</f>
        <v>Downtrend/NoTrend</v>
      </c>
      <c r="AL502">
        <v>0.23</v>
      </c>
      <c r="AM502" t="s">
        <v>3188</v>
      </c>
      <c r="AN502">
        <v>0.13</v>
      </c>
      <c r="AO502" t="s">
        <v>3188</v>
      </c>
      <c r="AP502">
        <v>7.0064607433723003E-2</v>
      </c>
      <c r="AQ502">
        <f>(Table2[[#This Row],[Sharpe Ratio]]-AVERAGE(Table2[Sharpe Ratio]))/_xlfn.STDEV.P(Table2[Sharpe Ratio])</f>
        <v>0.10132195962316184</v>
      </c>
      <c r="AR5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2">
        <f>_xlfn.RANK.AVG(Table2[[#This Row],[1Y Return vs Nifty Z-Score]],Table2[1Y Return vs Nifty Z-Score])</f>
        <v>463</v>
      </c>
      <c r="AT502">
        <f>_xlfn.RANK.AVG(Table2[[#This Row],[6M Return vs Nifty Z-Score]],Table2[6M Return vs Nifty Z-Score])</f>
        <v>628</v>
      </c>
      <c r="AU502">
        <f>_xlfn.RANK.AVG(Table2[[#This Row],[Sharpe Ratio Z-Score]],Table2[Sharpe Ratio Z-Score])</f>
        <v>319</v>
      </c>
      <c r="AV502">
        <f>(Table2[[#This Row],[Rank 1Y]]+Table2[[#This Row],[Rank 6M]]+Table2[[#This Row],[Rank Sharpe]])/3</f>
        <v>470</v>
      </c>
    </row>
    <row r="503" spans="1:48" x14ac:dyDescent="0.3">
      <c r="A503" t="s">
        <v>165</v>
      </c>
      <c r="B503" t="s">
        <v>166</v>
      </c>
      <c r="C503" t="s">
        <v>3143</v>
      </c>
      <c r="D503" t="s">
        <v>167</v>
      </c>
      <c r="E503">
        <v>163203.9014844</v>
      </c>
      <c r="F503">
        <v>3174.3</v>
      </c>
      <c r="G503">
        <v>2.86749157201759</v>
      </c>
      <c r="H503">
        <f>(Table2[[#This Row],[1Y Return vs Nifty]]-AVERAGE(Table2[1Y Return vs Nifty]))/_xlfn.STDEV.P(Table2[1Y Return vs Nifty])</f>
        <v>-0.39760772552253448</v>
      </c>
      <c r="I503">
        <v>-2.2954489645135898</v>
      </c>
      <c r="J503">
        <f>(Table2[[#This Row],[1M Return vs Nifty]]-AVERAGE(Table2[1M Return vs Nifty]))/_xlfn.STDEV.P(Table2[1M Return vs Nifty])</f>
        <v>-7.8641609007297192E-2</v>
      </c>
      <c r="K503">
        <v>-5.0316022166568803</v>
      </c>
      <c r="L503">
        <f>(Table2[[#This Row],[6M Return vs Nifty]]-AVERAGE(Table2[6M Return vs Nifty]))/_xlfn.STDEV.P(Table2[6M Return vs Nifty])</f>
        <v>-0.47309887766379566</v>
      </c>
      <c r="M503">
        <v>0.50632931359289801</v>
      </c>
      <c r="N503">
        <f>(Table2[[#This Row],[1W Return vs Nifty]]-AVERAGE(Table2[1W Return vs Nifty]))/_xlfn.STDEV.P(Table2[1W Return vs Nifty])</f>
        <v>-8.6634413388156917E-2</v>
      </c>
      <c r="O503">
        <v>3240.25</v>
      </c>
      <c r="P503">
        <v>3199.75415814084</v>
      </c>
      <c r="Q503">
        <v>2994.7724063001201</v>
      </c>
      <c r="R503">
        <v>36.222002958175302</v>
      </c>
      <c r="S503" s="1">
        <f>(Table2[[#This Row],[Close Price]]-Table2[[#This Row],[20D EMA]])/Table2[[#This Row],[20D EMA]]</f>
        <v>-2.0353367795694719E-2</v>
      </c>
      <c r="T503" s="1">
        <f>(Table2[[#This Row],[Close Price]]-Table2[[#This Row],[50D EMA]])/Table2[[#This Row],[50D EMA]]</f>
        <v>-7.955035569241823E-3</v>
      </c>
      <c r="U503" s="1">
        <f>(Table2[[#This Row],[Close Price]]-Table2[[#This Row],[200D EMA]])/Table2[[#This Row],[200D EMA]]</f>
        <v>5.9946990736994513E-2</v>
      </c>
      <c r="V503">
        <v>1.18243674230188</v>
      </c>
      <c r="W503">
        <v>3170.05</v>
      </c>
      <c r="X503">
        <v>3239.4</v>
      </c>
      <c r="Y503">
        <v>3102.2</v>
      </c>
      <c r="Z503">
        <v>3239.4</v>
      </c>
      <c r="AA503">
        <v>3102.2</v>
      </c>
      <c r="AB503">
        <v>3396.4</v>
      </c>
      <c r="AC503" s="1">
        <f>(Table2[[#This Row],[Close Price]]/Table2[[#This Row],[Day Low]])-1</f>
        <v>1.3406728600495743E-3</v>
      </c>
      <c r="AD503" s="1">
        <f>(Table2[[#This Row],[Day High]]/Table2[[#This Row],[Close Price]])-1</f>
        <v>2.0508458557792153E-2</v>
      </c>
      <c r="AE503" s="1">
        <f>(Table2[[#This Row],[Close Price]]/Table2[[#This Row],[Current Week Low]])-1</f>
        <v>2.3241570498356179E-2</v>
      </c>
      <c r="AF503" s="1">
        <f>(Table2[[#This Row],[Current Week High]]/Table2[[#This Row],[Close Price]])-1</f>
        <v>2.0508458557792153E-2</v>
      </c>
      <c r="AG503" s="1">
        <f>(Table2[[#This Row],[Close Price]]/Table2[[#This Row],[Current Month Low]])-1</f>
        <v>2.3241570498356179E-2</v>
      </c>
      <c r="AH503" s="1">
        <f>(Table2[[#This Row],[Current Month High]]/Table2[[#This Row],[Close Price]])-1</f>
        <v>6.9968181961377329E-2</v>
      </c>
      <c r="AI503">
        <v>7.58277415493178</v>
      </c>
      <c r="AJ503">
        <v>38.461538461538403</v>
      </c>
      <c r="AK503" t="str">
        <f>IF(AND(Table2[[#This Row],[20D EMA]]&gt;Table2[[#This Row],[50D EMA]],Table2[[#This Row],[50D EMA]]&gt;Table2[[#This Row],[200D EMA]]),"Uptrend","Downtrend/NoTrend")</f>
        <v>Uptrend</v>
      </c>
      <c r="AL503">
        <v>-0.01</v>
      </c>
      <c r="AM503" t="s">
        <v>3189</v>
      </c>
      <c r="AN503">
        <v>-3.43</v>
      </c>
      <c r="AO503" t="s">
        <v>3189</v>
      </c>
      <c r="AP503">
        <v>3.5222324619349999E-3</v>
      </c>
      <c r="AQ503">
        <f>(Table2[[#This Row],[Sharpe Ratio]]-AVERAGE(Table2[Sharpe Ratio]))/_xlfn.STDEV.P(Table2[Sharpe Ratio])</f>
        <v>-0.67453273796401214</v>
      </c>
      <c r="AR5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-1.7105153635457964</v>
      </c>
      <c r="AS503">
        <f>_xlfn.RANK.AVG(Table2[[#This Row],[1Y Return vs Nifty Z-Score]],Table2[1Y Return vs Nifty Z-Score])</f>
        <v>432</v>
      </c>
      <c r="AT503">
        <f>_xlfn.RANK.AVG(Table2[[#This Row],[6M Return vs Nifty Z-Score]],Table2[6M Return vs Nifty Z-Score])</f>
        <v>480</v>
      </c>
      <c r="AU503">
        <f>_xlfn.RANK.AVG(Table2[[#This Row],[Sharpe Ratio Z-Score]],Table2[Sharpe Ratio Z-Score])</f>
        <v>500</v>
      </c>
      <c r="AV503">
        <f>(Table2[[#This Row],[Rank 1Y]]+Table2[[#This Row],[Rank 6M]]+Table2[[#This Row],[Rank Sharpe]])/3</f>
        <v>470.66666666666669</v>
      </c>
    </row>
    <row r="504" spans="1:48" x14ac:dyDescent="0.3">
      <c r="A504" t="s">
        <v>1821</v>
      </c>
      <c r="B504" t="s">
        <v>1822</v>
      </c>
      <c r="C504" t="s">
        <v>3135</v>
      </c>
      <c r="D504" t="s">
        <v>190</v>
      </c>
      <c r="E504">
        <v>4314.6312355440004</v>
      </c>
      <c r="F504">
        <v>173.59</v>
      </c>
      <c r="G504">
        <v>-1.50815388498699</v>
      </c>
      <c r="H504">
        <f>(Table2[[#This Row],[1Y Return vs Nifty]]-AVERAGE(Table2[1Y Return vs Nifty]))/_xlfn.STDEV.P(Table2[1Y Return vs Nifty])</f>
        <v>-0.47112936494535979</v>
      </c>
      <c r="I504">
        <v>2.9153394713959999</v>
      </c>
      <c r="J504">
        <f>(Table2[[#This Row],[1M Return vs Nifty]]-AVERAGE(Table2[1M Return vs Nifty]))/_xlfn.STDEV.P(Table2[1M Return vs Nifty])</f>
        <v>0.4910935774959807</v>
      </c>
      <c r="K504">
        <v>-12.0074794922441</v>
      </c>
      <c r="L504">
        <f>(Table2[[#This Row],[6M Return vs Nifty]]-AVERAGE(Table2[6M Return vs Nifty]))/_xlfn.STDEV.P(Table2[6M Return vs Nifty])</f>
        <v>-0.70087153190188345</v>
      </c>
      <c r="M504">
        <v>3.7695656283561099</v>
      </c>
      <c r="N504">
        <f>(Table2[[#This Row],[1W Return vs Nifty]]-AVERAGE(Table2[1W Return vs Nifty]))/_xlfn.STDEV.P(Table2[1W Return vs Nifty])</f>
        <v>0.81644516261958322</v>
      </c>
      <c r="O504">
        <v>172.29</v>
      </c>
      <c r="P504">
        <v>176.178448925314</v>
      </c>
      <c r="Q504">
        <v>171.42423725411501</v>
      </c>
      <c r="R504">
        <v>40.234729177983702</v>
      </c>
      <c r="S504" s="1">
        <f>(Table2[[#This Row],[Close Price]]-Table2[[#This Row],[20D EMA]])/Table2[[#This Row],[20D EMA]]</f>
        <v>7.5454176098439345E-3</v>
      </c>
      <c r="T504" s="1">
        <f>(Table2[[#This Row],[Close Price]]-Table2[[#This Row],[50D EMA]])/Table2[[#This Row],[50D EMA]]</f>
        <v>-1.4692199534639445E-2</v>
      </c>
      <c r="U504" s="1">
        <f>(Table2[[#This Row],[Close Price]]-Table2[[#This Row],[200D EMA]])/Table2[[#This Row],[200D EMA]]</f>
        <v>1.2633935437463942E-2</v>
      </c>
      <c r="V504">
        <v>0.69444976204119402</v>
      </c>
      <c r="W504">
        <v>171.9</v>
      </c>
      <c r="X504">
        <v>175.79</v>
      </c>
      <c r="Y504">
        <v>160.19999999999999</v>
      </c>
      <c r="Z504">
        <v>175.79</v>
      </c>
      <c r="AA504">
        <v>160.19999999999999</v>
      </c>
      <c r="AB504">
        <v>177.5</v>
      </c>
      <c r="AC504" s="1">
        <f>(Table2[[#This Row],[Close Price]]/Table2[[#This Row],[Day Low]])-1</f>
        <v>9.8312972658523012E-3</v>
      </c>
      <c r="AD504" s="1">
        <f>(Table2[[#This Row],[Day High]]/Table2[[#This Row],[Close Price]])-1</f>
        <v>1.2673541102597996E-2</v>
      </c>
      <c r="AE504" s="1">
        <f>(Table2[[#This Row],[Close Price]]/Table2[[#This Row],[Current Week Low]])-1</f>
        <v>8.3583021223470721E-2</v>
      </c>
      <c r="AF504" s="1">
        <f>(Table2[[#This Row],[Current Week High]]/Table2[[#This Row],[Close Price]])-1</f>
        <v>1.2673541102597996E-2</v>
      </c>
      <c r="AG504" s="1">
        <f>(Table2[[#This Row],[Close Price]]/Table2[[#This Row],[Current Month Low]])-1</f>
        <v>8.3583021223470721E-2</v>
      </c>
      <c r="AH504" s="1">
        <f>(Table2[[#This Row],[Current Month High]]/Table2[[#This Row],[Close Price]])-1</f>
        <v>2.2524338959617474E-2</v>
      </c>
      <c r="AI504">
        <v>30.019010311653801</v>
      </c>
      <c r="AJ504">
        <v>37.715192383974603</v>
      </c>
      <c r="AK504" t="str">
        <f>IF(AND(Table2[[#This Row],[20D EMA]]&gt;Table2[[#This Row],[50D EMA]],Table2[[#This Row],[50D EMA]]&gt;Table2[[#This Row],[200D EMA]]),"Uptrend","Downtrend/NoTrend")</f>
        <v>Downtrend/NoTrend</v>
      </c>
      <c r="AL504">
        <v>-0.18</v>
      </c>
      <c r="AM504" t="s">
        <v>3189</v>
      </c>
      <c r="AN504">
        <v>2.72</v>
      </c>
      <c r="AO504" t="s">
        <v>3188</v>
      </c>
      <c r="AP504">
        <v>4.4586787595643003E-2</v>
      </c>
      <c r="AQ504">
        <f>(Table2[[#This Row],[Sharpe Ratio]]-AVERAGE(Table2[Sharpe Ratio]))/_xlfn.STDEV.P(Table2[Sharpe Ratio])</f>
        <v>-0.19573816505731009</v>
      </c>
      <c r="AR5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4">
        <f>_xlfn.RANK.AVG(Table2[[#This Row],[1Y Return vs Nifty Z-Score]],Table2[1Y Return vs Nifty Z-Score])</f>
        <v>466</v>
      </c>
      <c r="AT504">
        <f>_xlfn.RANK.AVG(Table2[[#This Row],[6M Return vs Nifty Z-Score]],Table2[6M Return vs Nifty Z-Score])</f>
        <v>555</v>
      </c>
      <c r="AU504">
        <f>_xlfn.RANK.AVG(Table2[[#This Row],[Sharpe Ratio Z-Score]],Table2[Sharpe Ratio Z-Score])</f>
        <v>392</v>
      </c>
      <c r="AV504">
        <f>(Table2[[#This Row],[Rank 1Y]]+Table2[[#This Row],[Rank 6M]]+Table2[[#This Row],[Rank Sharpe]])/3</f>
        <v>471</v>
      </c>
    </row>
    <row r="505" spans="1:48" x14ac:dyDescent="0.3">
      <c r="A505" t="s">
        <v>234</v>
      </c>
      <c r="B505" t="s">
        <v>235</v>
      </c>
      <c r="C505" t="s">
        <v>3133</v>
      </c>
      <c r="D505" t="s">
        <v>51</v>
      </c>
      <c r="E505">
        <v>110505.0576214</v>
      </c>
      <c r="F505">
        <v>6664.85</v>
      </c>
      <c r="G505">
        <v>-6.73881255023971</v>
      </c>
      <c r="H505">
        <f>(Table2[[#This Row],[1Y Return vs Nifty]]-AVERAGE(Table2[1Y Return vs Nifty]))/_xlfn.STDEV.P(Table2[1Y Return vs Nifty])</f>
        <v>-0.55901733578517487</v>
      </c>
      <c r="I505">
        <v>-0.54045180817918204</v>
      </c>
      <c r="J505">
        <f>(Table2[[#This Row],[1M Return vs Nifty]]-AVERAGE(Table2[1M Return vs Nifty]))/_xlfn.STDEV.P(Table2[1M Return vs Nifty])</f>
        <v>0.11324559663826603</v>
      </c>
      <c r="K505">
        <v>-2.2738633782031399</v>
      </c>
      <c r="L505">
        <f>(Table2[[#This Row],[6M Return vs Nifty]]-AVERAGE(Table2[6M Return vs Nifty]))/_xlfn.STDEV.P(Table2[6M Return vs Nifty])</f>
        <v>-0.38305464808305179</v>
      </c>
      <c r="M505">
        <v>1.6534329871428799</v>
      </c>
      <c r="N505">
        <f>(Table2[[#This Row],[1W Return vs Nifty]]-AVERAGE(Table2[1W Return vs Nifty]))/_xlfn.STDEV.P(Table2[1W Return vs Nifty])</f>
        <v>0.23081912022808931</v>
      </c>
      <c r="O505">
        <v>6688.58</v>
      </c>
      <c r="P505">
        <v>6687.8130228189302</v>
      </c>
      <c r="Q505">
        <v>6293.9655591070004</v>
      </c>
      <c r="R505">
        <v>37.871415613197897</v>
      </c>
      <c r="S505" s="1">
        <f>(Table2[[#This Row],[Close Price]]-Table2[[#This Row],[20D EMA]])/Table2[[#This Row],[20D EMA]]</f>
        <v>-3.5478382556536014E-3</v>
      </c>
      <c r="T505" s="1">
        <f>(Table2[[#This Row],[Close Price]]-Table2[[#This Row],[50D EMA]])/Table2[[#This Row],[50D EMA]]</f>
        <v>-3.4335623230762639E-3</v>
      </c>
      <c r="U505" s="1">
        <f>(Table2[[#This Row],[Close Price]]-Table2[[#This Row],[200D EMA]])/Table2[[#This Row],[200D EMA]]</f>
        <v>5.8926989258203326E-2</v>
      </c>
      <c r="V505">
        <v>1.08190470154039</v>
      </c>
      <c r="W505">
        <v>6647.1</v>
      </c>
      <c r="X505">
        <v>6754.9</v>
      </c>
      <c r="Y505">
        <v>6575</v>
      </c>
      <c r="Z505">
        <v>6754.9</v>
      </c>
      <c r="AA505">
        <v>6575</v>
      </c>
      <c r="AB505">
        <v>6795</v>
      </c>
      <c r="AC505" s="1">
        <f>(Table2[[#This Row],[Close Price]]/Table2[[#This Row],[Day Low]])-1</f>
        <v>2.6703374403875824E-3</v>
      </c>
      <c r="AD505" s="1">
        <f>(Table2[[#This Row],[Day High]]/Table2[[#This Row],[Close Price]])-1</f>
        <v>1.3511181797039473E-2</v>
      </c>
      <c r="AE505" s="1">
        <f>(Table2[[#This Row],[Close Price]]/Table2[[#This Row],[Current Week Low]])-1</f>
        <v>1.3665399239543685E-2</v>
      </c>
      <c r="AF505" s="1">
        <f>(Table2[[#This Row],[Current Week High]]/Table2[[#This Row],[Close Price]])-1</f>
        <v>1.3511181797039473E-2</v>
      </c>
      <c r="AG505" s="1">
        <f>(Table2[[#This Row],[Close Price]]/Table2[[#This Row],[Current Month Low]])-1</f>
        <v>1.3665399239543685E-2</v>
      </c>
      <c r="AH505" s="1">
        <f>(Table2[[#This Row],[Current Month High]]/Table2[[#This Row],[Close Price]])-1</f>
        <v>1.9527821331312811E-2</v>
      </c>
      <c r="AI505">
        <v>6.6408096206216101</v>
      </c>
      <c r="AJ505">
        <v>28.0335411243768</v>
      </c>
      <c r="AK505" t="str">
        <f>IF(AND(Table2[[#This Row],[20D EMA]]&gt;Table2[[#This Row],[50D EMA]],Table2[[#This Row],[50D EMA]]&gt;Table2[[#This Row],[200D EMA]]),"Uptrend","Downtrend/NoTrend")</f>
        <v>Uptrend</v>
      </c>
      <c r="AL505">
        <v>-0.15</v>
      </c>
      <c r="AM505" t="s">
        <v>3189</v>
      </c>
      <c r="AN505">
        <v>1.74</v>
      </c>
      <c r="AO505" t="s">
        <v>3188</v>
      </c>
      <c r="AP505">
        <v>1.0885700412723E-2</v>
      </c>
      <c r="AQ505">
        <f>(Table2[[#This Row],[Sharpe Ratio]]-AVERAGE(Table2[Sharpe Ratio]))/_xlfn.STDEV.P(Table2[Sharpe Ratio])</f>
        <v>-0.58867795441332571</v>
      </c>
      <c r="AR5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-1.1866852214151968</v>
      </c>
      <c r="AS505">
        <f>_xlfn.RANK.AVG(Table2[[#This Row],[1Y Return vs Nifty Z-Score]],Table2[1Y Return vs Nifty Z-Score])</f>
        <v>494</v>
      </c>
      <c r="AT505">
        <f>_xlfn.RANK.AVG(Table2[[#This Row],[6M Return vs Nifty Z-Score]],Table2[6M Return vs Nifty Z-Score])</f>
        <v>444</v>
      </c>
      <c r="AU505">
        <f>_xlfn.RANK.AVG(Table2[[#This Row],[Sharpe Ratio Z-Score]],Table2[Sharpe Ratio Z-Score])</f>
        <v>479</v>
      </c>
      <c r="AV505">
        <f>(Table2[[#This Row],[Rank 1Y]]+Table2[[#This Row],[Rank 6M]]+Table2[[#This Row],[Rank Sharpe]])/3</f>
        <v>472.33333333333331</v>
      </c>
    </row>
    <row r="506" spans="1:48" x14ac:dyDescent="0.3">
      <c r="A506" t="s">
        <v>390</v>
      </c>
      <c r="B506" t="s">
        <v>391</v>
      </c>
      <c r="C506" t="s">
        <v>3133</v>
      </c>
      <c r="D506" t="s">
        <v>51</v>
      </c>
      <c r="E506">
        <v>59720.207052409998</v>
      </c>
      <c r="F506">
        <v>28640.85</v>
      </c>
      <c r="G506">
        <v>-3.3029521403767701</v>
      </c>
      <c r="H506">
        <f>(Table2[[#This Row],[1Y Return vs Nifty]]-AVERAGE(Table2[1Y Return vs Nifty]))/_xlfn.STDEV.P(Table2[1Y Return vs Nifty])</f>
        <v>-0.50128640382478873</v>
      </c>
      <c r="I506">
        <v>-3.9528219461660199</v>
      </c>
      <c r="J506">
        <f>(Table2[[#This Row],[1M Return vs Nifty]]-AVERAGE(Table2[1M Return vs Nifty]))/_xlfn.STDEV.P(Table2[1M Return vs Nifty])</f>
        <v>-0.25985482010217659</v>
      </c>
      <c r="K506">
        <v>-1.92700970136644</v>
      </c>
      <c r="L506">
        <f>(Table2[[#This Row],[6M Return vs Nifty]]-AVERAGE(Table2[6M Return vs Nifty]))/_xlfn.STDEV.P(Table2[6M Return vs Nifty])</f>
        <v>-0.37172936532874978</v>
      </c>
      <c r="M506">
        <v>1.78172572796649</v>
      </c>
      <c r="N506">
        <f>(Table2[[#This Row],[1W Return vs Nifty]]-AVERAGE(Table2[1W Return vs Nifty]))/_xlfn.STDEV.P(Table2[1W Return vs Nifty])</f>
        <v>0.26632330773167306</v>
      </c>
      <c r="O506">
        <v>28698.880000000001</v>
      </c>
      <c r="P506">
        <v>28605.258736892702</v>
      </c>
      <c r="Q506">
        <v>27078.580788627802</v>
      </c>
      <c r="R506">
        <v>33.279267573129999</v>
      </c>
      <c r="S506" s="1">
        <f>(Table2[[#This Row],[Close Price]]-Table2[[#This Row],[20D EMA]])/Table2[[#This Row],[20D EMA]]</f>
        <v>-2.0220301280050815E-3</v>
      </c>
      <c r="T506" s="1">
        <f>(Table2[[#This Row],[Close Price]]-Table2[[#This Row],[50D EMA]])/Table2[[#This Row],[50D EMA]]</f>
        <v>1.2442209816964287E-3</v>
      </c>
      <c r="U506" s="1">
        <f>(Table2[[#This Row],[Close Price]]-Table2[[#This Row],[200D EMA]])/Table2[[#This Row],[200D EMA]]</f>
        <v>5.7693910311145388E-2</v>
      </c>
      <c r="V506">
        <v>0.67046583074516497</v>
      </c>
      <c r="W506">
        <v>28545.05</v>
      </c>
      <c r="X506">
        <v>28944</v>
      </c>
      <c r="Y506">
        <v>27800</v>
      </c>
      <c r="Z506">
        <v>28944</v>
      </c>
      <c r="AA506">
        <v>27800</v>
      </c>
      <c r="AB506">
        <v>29256.65</v>
      </c>
      <c r="AC506" s="1">
        <f>(Table2[[#This Row],[Close Price]]/Table2[[#This Row],[Day Low]])-1</f>
        <v>3.3560985179565961E-3</v>
      </c>
      <c r="AD506" s="1">
        <f>(Table2[[#This Row],[Day High]]/Table2[[#This Row],[Close Price]])-1</f>
        <v>1.0584532232807309E-2</v>
      </c>
      <c r="AE506" s="1">
        <f>(Table2[[#This Row],[Close Price]]/Table2[[#This Row],[Current Week Low]])-1</f>
        <v>3.0246402877697864E-2</v>
      </c>
      <c r="AF506" s="1">
        <f>(Table2[[#This Row],[Current Week High]]/Table2[[#This Row],[Close Price]])-1</f>
        <v>1.0584532232807309E-2</v>
      </c>
      <c r="AG506" s="1">
        <f>(Table2[[#This Row],[Close Price]]/Table2[[#This Row],[Current Month Low]])-1</f>
        <v>3.0246402877697864E-2</v>
      </c>
      <c r="AH506" s="1">
        <f>(Table2[[#This Row],[Current Month High]]/Table2[[#This Row],[Close Price]])-1</f>
        <v>2.1500758531957098E-2</v>
      </c>
      <c r="AI506">
        <v>6.5645747245629904</v>
      </c>
      <c r="AJ506">
        <v>30.185681818181799</v>
      </c>
      <c r="AK506" t="str">
        <f>IF(AND(Table2[[#This Row],[20D EMA]]&gt;Table2[[#This Row],[50D EMA]],Table2[[#This Row],[50D EMA]]&gt;Table2[[#This Row],[200D EMA]]),"Uptrend","Downtrend/NoTrend")</f>
        <v>Uptrend</v>
      </c>
      <c r="AL506">
        <v>-0.11</v>
      </c>
      <c r="AM506" t="s">
        <v>3189</v>
      </c>
      <c r="AN506">
        <v>1.53</v>
      </c>
      <c r="AO506" t="s">
        <v>3188</v>
      </c>
      <c r="AP506">
        <v>1.7658742862890001E-3</v>
      </c>
      <c r="AQ506">
        <f>(Table2[[#This Row],[Sharpe Ratio]]-AVERAGE(Table2[Sharpe Ratio]))/_xlfn.STDEV.P(Table2[Sharpe Ratio])</f>
        <v>-0.69501109843428865</v>
      </c>
      <c r="AR5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-1.5615583799583306</v>
      </c>
      <c r="AS506">
        <f>_xlfn.RANK.AVG(Table2[[#This Row],[1Y Return vs Nifty Z-Score]],Table2[1Y Return vs Nifty Z-Score])</f>
        <v>475</v>
      </c>
      <c r="AT506">
        <f>_xlfn.RANK.AVG(Table2[[#This Row],[6M Return vs Nifty Z-Score]],Table2[6M Return vs Nifty Z-Score])</f>
        <v>439</v>
      </c>
      <c r="AU506">
        <f>_xlfn.RANK.AVG(Table2[[#This Row],[Sharpe Ratio Z-Score]],Table2[Sharpe Ratio Z-Score])</f>
        <v>503</v>
      </c>
      <c r="AV506">
        <f>(Table2[[#This Row],[Rank 1Y]]+Table2[[#This Row],[Rank 6M]]+Table2[[#This Row],[Rank Sharpe]])/3</f>
        <v>472.33333333333331</v>
      </c>
    </row>
    <row r="507" spans="1:48" x14ac:dyDescent="0.3">
      <c r="A507" t="s">
        <v>1272</v>
      </c>
      <c r="B507" t="s">
        <v>1273</v>
      </c>
      <c r="C507" t="s">
        <v>3132</v>
      </c>
      <c r="D507" t="s">
        <v>48</v>
      </c>
      <c r="E507">
        <v>9162.6232679999994</v>
      </c>
      <c r="F507">
        <v>319.45</v>
      </c>
      <c r="G507">
        <v>-13.553785330285301</v>
      </c>
      <c r="H507">
        <f>(Table2[[#This Row],[1Y Return vs Nifty]]-AVERAGE(Table2[1Y Return vs Nifty]))/_xlfn.STDEV.P(Table2[1Y Return vs Nifty])</f>
        <v>-0.67352569262857465</v>
      </c>
      <c r="I507">
        <v>-8.1925140616825303</v>
      </c>
      <c r="J507">
        <f>(Table2[[#This Row],[1M Return vs Nifty]]-AVERAGE(Table2[1M Return vs Nifty]))/_xlfn.STDEV.P(Table2[1M Return vs Nifty])</f>
        <v>-0.72341264975883746</v>
      </c>
      <c r="K507">
        <v>9.6277925837507592</v>
      </c>
      <c r="L507">
        <f>(Table2[[#This Row],[6M Return vs Nifty]]-AVERAGE(Table2[6M Return vs Nifty]))/_xlfn.STDEV.P(Table2[6M Return vs Nifty])</f>
        <v>5.5519258556510536E-3</v>
      </c>
      <c r="M507">
        <v>-2.0498547118035502</v>
      </c>
      <c r="N507">
        <f>(Table2[[#This Row],[1W Return vs Nifty]]-AVERAGE(Table2[1W Return vs Nifty]))/_xlfn.STDEV.P(Table2[1W Return vs Nifty])</f>
        <v>-0.79404183448394983</v>
      </c>
      <c r="O507">
        <v>332</v>
      </c>
      <c r="P507">
        <v>338.36160546276</v>
      </c>
      <c r="Q507">
        <v>313.82471073494702</v>
      </c>
      <c r="R507">
        <v>37.709576096354503</v>
      </c>
      <c r="S507" s="1">
        <f>(Table2[[#This Row],[Close Price]]-Table2[[#This Row],[20D EMA]])/Table2[[#This Row],[20D EMA]]</f>
        <v>-3.7801204819277144E-2</v>
      </c>
      <c r="T507" s="1">
        <f>(Table2[[#This Row],[Close Price]]-Table2[[#This Row],[50D EMA]])/Table2[[#This Row],[50D EMA]]</f>
        <v>-5.589170035085856E-2</v>
      </c>
      <c r="U507" s="1">
        <f>(Table2[[#This Row],[Close Price]]-Table2[[#This Row],[200D EMA]])/Table2[[#This Row],[200D EMA]]</f>
        <v>1.7924940492668944E-2</v>
      </c>
      <c r="V507">
        <v>0.42900843915041398</v>
      </c>
      <c r="W507">
        <v>317</v>
      </c>
      <c r="X507">
        <v>324</v>
      </c>
      <c r="Y507">
        <v>305.3</v>
      </c>
      <c r="Z507">
        <v>330.55</v>
      </c>
      <c r="AA507">
        <v>305.3</v>
      </c>
      <c r="AB507">
        <v>346</v>
      </c>
      <c r="AC507" s="1">
        <f>(Table2[[#This Row],[Close Price]]/Table2[[#This Row],[Day Low]])-1</f>
        <v>7.7287066246056746E-3</v>
      </c>
      <c r="AD507" s="1">
        <f>(Table2[[#This Row],[Day High]]/Table2[[#This Row],[Close Price]])-1</f>
        <v>1.4243230552512198E-2</v>
      </c>
      <c r="AE507" s="1">
        <f>(Table2[[#This Row],[Close Price]]/Table2[[#This Row],[Current Week Low]])-1</f>
        <v>4.6347854569276148E-2</v>
      </c>
      <c r="AF507" s="1">
        <f>(Table2[[#This Row],[Current Week High]]/Table2[[#This Row],[Close Price]])-1</f>
        <v>3.4747221787447158E-2</v>
      </c>
      <c r="AG507" s="1">
        <f>(Table2[[#This Row],[Close Price]]/Table2[[#This Row],[Current Month Low]])-1</f>
        <v>4.6347854569276148E-2</v>
      </c>
      <c r="AH507" s="1">
        <f>(Table2[[#This Row],[Current Month High]]/Table2[[#This Row],[Close Price]])-1</f>
        <v>8.3111598059164127E-2</v>
      </c>
      <c r="AI507">
        <v>30.0359993739239</v>
      </c>
      <c r="AJ507">
        <v>34.931362196409701</v>
      </c>
      <c r="AK507" t="str">
        <f>IF(AND(Table2[[#This Row],[20D EMA]]&gt;Table2[[#This Row],[50D EMA]],Table2[[#This Row],[50D EMA]]&gt;Table2[[#This Row],[200D EMA]]),"Uptrend","Downtrend/NoTrend")</f>
        <v>Downtrend/NoTrend</v>
      </c>
      <c r="AL507">
        <v>-0.12</v>
      </c>
      <c r="AM507" t="s">
        <v>3189</v>
      </c>
      <c r="AN507">
        <v>1.08</v>
      </c>
      <c r="AO507" t="s">
        <v>3188</v>
      </c>
      <c r="AP507">
        <v>-7.6880695365679997E-3</v>
      </c>
      <c r="AQ507">
        <f>(Table2[[#This Row],[Sharpe Ratio]]-AVERAGE(Table2[Sharpe Ratio]))/_xlfn.STDEV.P(Table2[Sharpe Ratio])</f>
        <v>-0.80523990720161365</v>
      </c>
      <c r="AR5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7">
        <f>_xlfn.RANK.AVG(Table2[[#This Row],[1Y Return vs Nifty Z-Score]],Table2[1Y Return vs Nifty Z-Score])</f>
        <v>538</v>
      </c>
      <c r="AT507">
        <f>_xlfn.RANK.AVG(Table2[[#This Row],[6M Return vs Nifty Z-Score]],Table2[6M Return vs Nifty Z-Score])</f>
        <v>306</v>
      </c>
      <c r="AU507">
        <f>_xlfn.RANK.AVG(Table2[[#This Row],[Sharpe Ratio Z-Score]],Table2[Sharpe Ratio Z-Score])</f>
        <v>576</v>
      </c>
      <c r="AV507">
        <f>(Table2[[#This Row],[Rank 1Y]]+Table2[[#This Row],[Rank 6M]]+Table2[[#This Row],[Rank Sharpe]])/3</f>
        <v>473.33333333333331</v>
      </c>
    </row>
    <row r="508" spans="1:48" x14ac:dyDescent="0.3">
      <c r="A508" t="s">
        <v>1079</v>
      </c>
      <c r="B508" t="s">
        <v>1080</v>
      </c>
      <c r="C508" t="s">
        <v>3131</v>
      </c>
      <c r="D508" t="s">
        <v>120</v>
      </c>
      <c r="E508">
        <v>12400.95038344</v>
      </c>
      <c r="F508">
        <v>1952.9</v>
      </c>
      <c r="G508">
        <v>-1.91995381670154</v>
      </c>
      <c r="H508">
        <f>(Table2[[#This Row],[1Y Return vs Nifty]]-AVERAGE(Table2[1Y Return vs Nifty]))/_xlfn.STDEV.P(Table2[1Y Return vs Nifty])</f>
        <v>-0.47804861980532448</v>
      </c>
      <c r="I508">
        <v>-14.6185054069588</v>
      </c>
      <c r="J508">
        <f>(Table2[[#This Row],[1M Return vs Nifty]]-AVERAGE(Table2[1M Return vs Nifty]))/_xlfn.STDEV.P(Table2[1M Return vs Nifty])</f>
        <v>-1.4260152256644827</v>
      </c>
      <c r="K508">
        <v>14.883089698937001</v>
      </c>
      <c r="L508">
        <f>(Table2[[#This Row],[6M Return vs Nifty]]-AVERAGE(Table2[6M Return vs Nifty]))/_xlfn.STDEV.P(Table2[6M Return vs Nifty])</f>
        <v>0.17714510696346708</v>
      </c>
      <c r="M508">
        <v>2.8549219231563399</v>
      </c>
      <c r="N508">
        <f>(Table2[[#This Row],[1W Return vs Nifty]]-AVERAGE(Table2[1W Return vs Nifty]))/_xlfn.STDEV.P(Table2[1W Return vs Nifty])</f>
        <v>0.56332342400903057</v>
      </c>
      <c r="O508">
        <v>2037.68</v>
      </c>
      <c r="P508">
        <v>2102.3330895818799</v>
      </c>
      <c r="Q508">
        <v>1907.44279930314</v>
      </c>
      <c r="R508">
        <v>19.528470563166898</v>
      </c>
      <c r="S508" s="1">
        <f>(Table2[[#This Row],[Close Price]]-Table2[[#This Row],[20D EMA]])/Table2[[#This Row],[20D EMA]]</f>
        <v>-4.1606140316438285E-2</v>
      </c>
      <c r="T508" s="1">
        <f>(Table2[[#This Row],[Close Price]]-Table2[[#This Row],[50D EMA]])/Table2[[#This Row],[50D EMA]]</f>
        <v>-7.1079644953692678E-2</v>
      </c>
      <c r="U508" s="1">
        <f>(Table2[[#This Row],[Close Price]]-Table2[[#This Row],[200D EMA]])/Table2[[#This Row],[200D EMA]]</f>
        <v>2.3831488269775294E-2</v>
      </c>
      <c r="V508">
        <v>0.86910894304509001</v>
      </c>
      <c r="W508">
        <v>1928.05</v>
      </c>
      <c r="X508">
        <v>1960.2</v>
      </c>
      <c r="Y508">
        <v>1890.15</v>
      </c>
      <c r="Z508">
        <v>1960.2</v>
      </c>
      <c r="AA508">
        <v>1890.15</v>
      </c>
      <c r="AB508">
        <v>2033.6</v>
      </c>
      <c r="AC508" s="1">
        <f>(Table2[[#This Row],[Close Price]]/Table2[[#This Row],[Day Low]])-1</f>
        <v>1.2888669899639549E-2</v>
      </c>
      <c r="AD508" s="1">
        <f>(Table2[[#This Row],[Day High]]/Table2[[#This Row],[Close Price]])-1</f>
        <v>3.7380306211274306E-3</v>
      </c>
      <c r="AE508" s="1">
        <f>(Table2[[#This Row],[Close Price]]/Table2[[#This Row],[Current Week Low]])-1</f>
        <v>3.3198423405549793E-2</v>
      </c>
      <c r="AF508" s="1">
        <f>(Table2[[#This Row],[Current Week High]]/Table2[[#This Row],[Close Price]])-1</f>
        <v>3.7380306211274306E-3</v>
      </c>
      <c r="AG508" s="1">
        <f>(Table2[[#This Row],[Close Price]]/Table2[[#This Row],[Current Month Low]])-1</f>
        <v>3.3198423405549793E-2</v>
      </c>
      <c r="AH508" s="1">
        <f>(Table2[[#This Row],[Current Month High]]/Table2[[#This Row],[Close Price]])-1</f>
        <v>4.1323160428081263E-2</v>
      </c>
      <c r="AI508">
        <v>27.195452916175899</v>
      </c>
      <c r="AJ508">
        <v>35.603930146165297</v>
      </c>
      <c r="AK508" t="str">
        <f>IF(AND(Table2[[#This Row],[20D EMA]]&gt;Table2[[#This Row],[50D EMA]],Table2[[#This Row],[50D EMA]]&gt;Table2[[#This Row],[200D EMA]]),"Uptrend","Downtrend/NoTrend")</f>
        <v>Downtrend/NoTrend</v>
      </c>
      <c r="AL508">
        <v>-0.16</v>
      </c>
      <c r="AM508" t="s">
        <v>3189</v>
      </c>
      <c r="AN508">
        <v>-6.14</v>
      </c>
      <c r="AO508" t="s">
        <v>3189</v>
      </c>
      <c r="AP508">
        <v>-8.0719344551099997E-2</v>
      </c>
      <c r="AQ508">
        <f>(Table2[[#This Row],[Sharpe Ratio]]-AVERAGE(Table2[Sharpe Ratio]))/_xlfn.STDEV.P(Table2[Sharpe Ratio])</f>
        <v>-1.6567523128653476</v>
      </c>
      <c r="AR5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8">
        <f>_xlfn.RANK.AVG(Table2[[#This Row],[1Y Return vs Nifty Z-Score]],Table2[1Y Return vs Nifty Z-Score])</f>
        <v>469</v>
      </c>
      <c r="AT508">
        <f>_xlfn.RANK.AVG(Table2[[#This Row],[6M Return vs Nifty Z-Score]],Table2[6M Return vs Nifty Z-Score])</f>
        <v>263</v>
      </c>
      <c r="AU508">
        <f>_xlfn.RANK.AVG(Table2[[#This Row],[Sharpe Ratio Z-Score]],Table2[Sharpe Ratio Z-Score])</f>
        <v>694</v>
      </c>
      <c r="AV508">
        <f>(Table2[[#This Row],[Rank 1Y]]+Table2[[#This Row],[Rank 6M]]+Table2[[#This Row],[Rank Sharpe]])/3</f>
        <v>475.33333333333331</v>
      </c>
    </row>
    <row r="509" spans="1:48" x14ac:dyDescent="0.3">
      <c r="A509" t="s">
        <v>413</v>
      </c>
      <c r="B509" t="s">
        <v>414</v>
      </c>
      <c r="C509" t="s">
        <v>3135</v>
      </c>
      <c r="D509" t="s">
        <v>415</v>
      </c>
      <c r="E509">
        <v>56580.558620124997</v>
      </c>
      <c r="F509">
        <v>132583.29999999999</v>
      </c>
      <c r="G509">
        <v>-4.4302191442418399</v>
      </c>
      <c r="H509">
        <f>(Table2[[#This Row],[1Y Return vs Nifty]]-AVERAGE(Table2[1Y Return vs Nifty]))/_xlfn.STDEV.P(Table2[1Y Return vs Nifty])</f>
        <v>-0.52022727072220687</v>
      </c>
      <c r="I509">
        <v>-1.66023790755555</v>
      </c>
      <c r="J509">
        <f>(Table2[[#This Row],[1M Return vs Nifty]]-AVERAGE(Table2[1M Return vs Nifty]))/_xlfn.STDEV.P(Table2[1M Return vs Nifty])</f>
        <v>-9.1891462070568947E-3</v>
      </c>
      <c r="K509">
        <v>-10.586987381959799</v>
      </c>
      <c r="L509">
        <f>(Table2[[#This Row],[6M Return vs Nifty]]-AVERAGE(Table2[6M Return vs Nifty]))/_xlfn.STDEV.P(Table2[6M Return vs Nifty])</f>
        <v>-0.65449037502344887</v>
      </c>
      <c r="M509">
        <v>-1.5967908792423799</v>
      </c>
      <c r="N509">
        <f>(Table2[[#This Row],[1W Return vs Nifty]]-AVERAGE(Table2[1W Return vs Nifty]))/_xlfn.STDEV.P(Table2[1W Return vs Nifty])</f>
        <v>-0.66865934472593413</v>
      </c>
      <c r="O509">
        <v>135691.99</v>
      </c>
      <c r="P509">
        <v>135465.33641302399</v>
      </c>
      <c r="Q509">
        <v>130068.74895105</v>
      </c>
      <c r="R509">
        <v>34.672483368316797</v>
      </c>
      <c r="S509" s="1">
        <f>(Table2[[#This Row],[Close Price]]-Table2[[#This Row],[20D EMA]])/Table2[[#This Row],[20D EMA]]</f>
        <v>-2.2909900577034816E-2</v>
      </c>
      <c r="T509" s="1">
        <f>(Table2[[#This Row],[Close Price]]-Table2[[#This Row],[50D EMA]])/Table2[[#This Row],[50D EMA]]</f>
        <v>-2.1275084012908549E-2</v>
      </c>
      <c r="U509" s="1">
        <f>(Table2[[#This Row],[Close Price]]-Table2[[#This Row],[200D EMA]])/Table2[[#This Row],[200D EMA]]</f>
        <v>1.9332476626620829E-2</v>
      </c>
      <c r="V509">
        <v>0.84775469866452102</v>
      </c>
      <c r="W509">
        <v>132450.85</v>
      </c>
      <c r="X509">
        <v>133990</v>
      </c>
      <c r="Y509">
        <v>130555</v>
      </c>
      <c r="Z509">
        <v>135500</v>
      </c>
      <c r="AA509">
        <v>130555</v>
      </c>
      <c r="AB509">
        <v>140447.1</v>
      </c>
      <c r="AC509" s="1">
        <f>(Table2[[#This Row],[Close Price]]/Table2[[#This Row],[Day Low]])-1</f>
        <v>9.9999358252511605E-4</v>
      </c>
      <c r="AD509" s="1">
        <f>(Table2[[#This Row],[Day High]]/Table2[[#This Row],[Close Price]])-1</f>
        <v>1.0609933528581639E-2</v>
      </c>
      <c r="AE509" s="1">
        <f>(Table2[[#This Row],[Close Price]]/Table2[[#This Row],[Current Week Low]])-1</f>
        <v>1.5535981004174415E-2</v>
      </c>
      <c r="AF509" s="1">
        <f>(Table2[[#This Row],[Current Week High]]/Table2[[#This Row],[Close Price]])-1</f>
        <v>2.1998999874041525E-2</v>
      </c>
      <c r="AG509" s="1">
        <f>(Table2[[#This Row],[Close Price]]/Table2[[#This Row],[Current Month Low]])-1</f>
        <v>1.5535981004174415E-2</v>
      </c>
      <c r="AH509" s="1">
        <f>(Table2[[#This Row],[Current Month High]]/Table2[[#This Row],[Close Price]])-1</f>
        <v>5.9312145647302694E-2</v>
      </c>
      <c r="AI509">
        <v>14.2263015025271</v>
      </c>
      <c r="AJ509">
        <v>24.6025092805789</v>
      </c>
      <c r="AK509" t="str">
        <f>IF(AND(Table2[[#This Row],[20D EMA]]&gt;Table2[[#This Row],[50D EMA]],Table2[[#This Row],[50D EMA]]&gt;Table2[[#This Row],[200D EMA]]),"Uptrend","Downtrend/NoTrend")</f>
        <v>Uptrend</v>
      </c>
      <c r="AL509">
        <v>-0.03</v>
      </c>
      <c r="AM509" t="s">
        <v>3189</v>
      </c>
      <c r="AN509">
        <v>-2.4700000000000002</v>
      </c>
      <c r="AO509" t="s">
        <v>3189</v>
      </c>
      <c r="AP509">
        <v>3.9906041669800003E-2</v>
      </c>
      <c r="AQ509">
        <f>(Table2[[#This Row],[Sharpe Ratio]]-AVERAGE(Table2[Sharpe Ratio]))/_xlfn.STDEV.P(Table2[Sharpe Ratio])</f>
        <v>-0.25031359486902027</v>
      </c>
      <c r="AR5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-2.1028797315476671</v>
      </c>
      <c r="AS509">
        <f>_xlfn.RANK.AVG(Table2[[#This Row],[1Y Return vs Nifty Z-Score]],Table2[1Y Return vs Nifty Z-Score])</f>
        <v>483</v>
      </c>
      <c r="AT509">
        <f>_xlfn.RANK.AVG(Table2[[#This Row],[6M Return vs Nifty Z-Score]],Table2[6M Return vs Nifty Z-Score])</f>
        <v>540</v>
      </c>
      <c r="AU509">
        <f>_xlfn.RANK.AVG(Table2[[#This Row],[Sharpe Ratio Z-Score]],Table2[Sharpe Ratio Z-Score])</f>
        <v>404</v>
      </c>
      <c r="AV509">
        <f>(Table2[[#This Row],[Rank 1Y]]+Table2[[#This Row],[Rank 6M]]+Table2[[#This Row],[Rank Sharpe]])/3</f>
        <v>475.66666666666669</v>
      </c>
    </row>
    <row r="510" spans="1:48" x14ac:dyDescent="0.3">
      <c r="A510" t="s">
        <v>131</v>
      </c>
      <c r="B510" t="s">
        <v>132</v>
      </c>
      <c r="C510" t="s">
        <v>3129</v>
      </c>
      <c r="D510" t="s">
        <v>54</v>
      </c>
      <c r="E510">
        <v>215249.26828943999</v>
      </c>
      <c r="F510">
        <v>343</v>
      </c>
      <c r="G510">
        <v>28.126045832427099</v>
      </c>
      <c r="H510">
        <f>(Table2[[#This Row],[1Y Return vs Nifty]]-AVERAGE(Table2[1Y Return vs Nifty]))/_xlfn.STDEV.P(Table2[1Y Return vs Nifty])</f>
        <v>2.6798304838749037E-2</v>
      </c>
      <c r="I510">
        <v>1.8846713907872099</v>
      </c>
      <c r="J510">
        <f>(Table2[[#This Row],[1M Return vs Nifty]]-AVERAGE(Table2[1M Return vs Nifty]))/_xlfn.STDEV.P(Table2[1M Return vs Nifty])</f>
        <v>0.37840278638998526</v>
      </c>
      <c r="K510">
        <v>-17.048333309096201</v>
      </c>
      <c r="L510">
        <f>(Table2[[#This Row],[6M Return vs Nifty]]-AVERAGE(Table2[6M Return vs Nifty]))/_xlfn.STDEV.P(Table2[6M Return vs Nifty])</f>
        <v>-0.86546282388299811</v>
      </c>
      <c r="M510">
        <v>3.4784038502482999</v>
      </c>
      <c r="N510">
        <f>(Table2[[#This Row],[1W Return vs Nifty]]-AVERAGE(Table2[1W Return vs Nifty]))/_xlfn.STDEV.P(Table2[1W Return vs Nifty])</f>
        <v>0.73586802086197178</v>
      </c>
      <c r="O510">
        <v>345.73</v>
      </c>
      <c r="P510">
        <v>343.17043266526298</v>
      </c>
      <c r="Q510">
        <v>314.62940071246697</v>
      </c>
      <c r="R510">
        <v>34.356830922058201</v>
      </c>
      <c r="S510" s="1">
        <f>(Table2[[#This Row],[Close Price]]-Table2[[#This Row],[20D EMA]])/Table2[[#This Row],[20D EMA]]</f>
        <v>-7.8963352905446968E-3</v>
      </c>
      <c r="T510" s="1">
        <f>(Table2[[#This Row],[Close Price]]-Table2[[#This Row],[50D EMA]])/Table2[[#This Row],[50D EMA]]</f>
        <v>-4.9664146161806173E-4</v>
      </c>
      <c r="U510" s="1">
        <f>(Table2[[#This Row],[Close Price]]-Table2[[#This Row],[200D EMA]])/Table2[[#This Row],[200D EMA]]</f>
        <v>9.0171481823659277E-2</v>
      </c>
      <c r="V510">
        <v>1.24785343493879</v>
      </c>
      <c r="W510">
        <v>341.55</v>
      </c>
      <c r="X510">
        <v>348</v>
      </c>
      <c r="Y510">
        <v>329.2</v>
      </c>
      <c r="Z510">
        <v>349.7</v>
      </c>
      <c r="AA510">
        <v>329.2</v>
      </c>
      <c r="AB510">
        <v>353</v>
      </c>
      <c r="AC510" s="1">
        <f>(Table2[[#This Row],[Close Price]]/Table2[[#This Row],[Day Low]])-1</f>
        <v>4.2453520714389459E-3</v>
      </c>
      <c r="AD510" s="1">
        <f>(Table2[[#This Row],[Day High]]/Table2[[#This Row],[Close Price]])-1</f>
        <v>1.4577259475218707E-2</v>
      </c>
      <c r="AE510" s="1">
        <f>(Table2[[#This Row],[Close Price]]/Table2[[#This Row],[Current Week Low]])-1</f>
        <v>4.1919805589307524E-2</v>
      </c>
      <c r="AF510" s="1">
        <f>(Table2[[#This Row],[Current Week High]]/Table2[[#This Row],[Close Price]])-1</f>
        <v>1.9533527696792952E-2</v>
      </c>
      <c r="AG510" s="1">
        <f>(Table2[[#This Row],[Close Price]]/Table2[[#This Row],[Current Month Low]])-1</f>
        <v>4.1919805589307524E-2</v>
      </c>
      <c r="AH510" s="1">
        <f>(Table2[[#This Row],[Current Month High]]/Table2[[#This Row],[Close Price]])-1</f>
        <v>2.9154518950437414E-2</v>
      </c>
      <c r="AI510">
        <v>15.072886297376</v>
      </c>
      <c r="AJ510">
        <v>67.931456548347597</v>
      </c>
      <c r="AK510" t="str">
        <f>IF(AND(Table2[[#This Row],[20D EMA]]&gt;Table2[[#This Row],[50D EMA]],Table2[[#This Row],[50D EMA]]&gt;Table2[[#This Row],[200D EMA]]),"Uptrend","Downtrend/NoTrend")</f>
        <v>Uptrend</v>
      </c>
      <c r="AL510">
        <v>0.01</v>
      </c>
      <c r="AM510" t="s">
        <v>3188</v>
      </c>
      <c r="AN510">
        <v>-3.08</v>
      </c>
      <c r="AO510" t="s">
        <v>3189</v>
      </c>
      <c r="AQ510">
        <f>(Table2[[#This Row],[Sharpe Ratio]]-AVERAGE(Table2[Sharpe Ratio]))/_xlfn.STDEV.P(Table2[Sharpe Ratio])</f>
        <v>-0.71560041255099383</v>
      </c>
      <c r="AR5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-0.43999412434328578</v>
      </c>
      <c r="AS510">
        <f>_xlfn.RANK.AVG(Table2[[#This Row],[1Y Return vs Nifty Z-Score]],Table2[1Y Return vs Nifty Z-Score])</f>
        <v>283</v>
      </c>
      <c r="AT510">
        <f>_xlfn.RANK.AVG(Table2[[#This Row],[6M Return vs Nifty Z-Score]],Table2[6M Return vs Nifty Z-Score])</f>
        <v>605</v>
      </c>
      <c r="AU510">
        <f>_xlfn.RANK.AVG(Table2[[#This Row],[Sharpe Ratio Z-Score]],Table2[Sharpe Ratio Z-Score])</f>
        <v>539.5</v>
      </c>
      <c r="AV510">
        <f>(Table2[[#This Row],[Rank 1Y]]+Table2[[#This Row],[Rank 6M]]+Table2[[#This Row],[Rank Sharpe]])/3</f>
        <v>475.83333333333331</v>
      </c>
    </row>
    <row r="511" spans="1:48" x14ac:dyDescent="0.3">
      <c r="A511" t="s">
        <v>307</v>
      </c>
      <c r="B511" t="s">
        <v>308</v>
      </c>
      <c r="C511" t="s">
        <v>3129</v>
      </c>
      <c r="D511" t="s">
        <v>309</v>
      </c>
      <c r="E511">
        <v>90115.882628674997</v>
      </c>
      <c r="F511">
        <v>83.24</v>
      </c>
      <c r="G511">
        <v>-3.3273576499600899</v>
      </c>
      <c r="H511">
        <f>(Table2[[#This Row],[1Y Return vs Nifty]]-AVERAGE(Table2[1Y Return vs Nifty]))/_xlfn.STDEV.P(Table2[1Y Return vs Nifty])</f>
        <v>-0.50169647659991323</v>
      </c>
      <c r="I511">
        <v>-6.8267324956044</v>
      </c>
      <c r="J511">
        <f>(Table2[[#This Row],[1M Return vs Nifty]]-AVERAGE(Table2[1M Return vs Nifty]))/_xlfn.STDEV.P(Table2[1M Return vs Nifty])</f>
        <v>-0.57408134896952956</v>
      </c>
      <c r="K511">
        <v>-16.168004691801698</v>
      </c>
      <c r="L511">
        <f>(Table2[[#This Row],[6M Return vs Nifty]]-AVERAGE(Table2[6M Return vs Nifty]))/_xlfn.STDEV.P(Table2[6M Return vs Nifty])</f>
        <v>-0.83671879960598905</v>
      </c>
      <c r="M511">
        <v>-0.79346865788342902</v>
      </c>
      <c r="N511">
        <f>(Table2[[#This Row],[1W Return vs Nifty]]-AVERAGE(Table2[1W Return vs Nifty]))/_xlfn.STDEV.P(Table2[1W Return vs Nifty])</f>
        <v>-0.44634510784999437</v>
      </c>
      <c r="O511">
        <v>87.26</v>
      </c>
      <c r="P511">
        <v>89.746401102460695</v>
      </c>
      <c r="Q511">
        <v>84.566831862588401</v>
      </c>
      <c r="R511">
        <v>27.273041954377401</v>
      </c>
      <c r="S511" s="1">
        <f>(Table2[[#This Row],[Close Price]]-Table2[[#This Row],[20D EMA]])/Table2[[#This Row],[20D EMA]]</f>
        <v>-4.6069218427687485E-2</v>
      </c>
      <c r="T511" s="1">
        <f>(Table2[[#This Row],[Close Price]]-Table2[[#This Row],[50D EMA]])/Table2[[#This Row],[50D EMA]]</f>
        <v>-7.2497626896843942E-2</v>
      </c>
      <c r="U511" s="1">
        <f>(Table2[[#This Row],[Close Price]]-Table2[[#This Row],[200D EMA]])/Table2[[#This Row],[200D EMA]]</f>
        <v>-1.5689743051322522E-2</v>
      </c>
      <c r="V511">
        <v>0.31633547631021902</v>
      </c>
      <c r="W511">
        <v>83</v>
      </c>
      <c r="X511">
        <v>84.44</v>
      </c>
      <c r="Y511">
        <v>79.05</v>
      </c>
      <c r="Z511">
        <v>85.33</v>
      </c>
      <c r="AA511">
        <v>79.05</v>
      </c>
      <c r="AB511">
        <v>88.21</v>
      </c>
      <c r="AC511" s="1">
        <f>(Table2[[#This Row],[Close Price]]/Table2[[#This Row],[Day Low]])-1</f>
        <v>2.8915662650601526E-3</v>
      </c>
      <c r="AD511" s="1">
        <f>(Table2[[#This Row],[Day High]]/Table2[[#This Row],[Close Price]])-1</f>
        <v>1.4416146083613635E-2</v>
      </c>
      <c r="AE511" s="1">
        <f>(Table2[[#This Row],[Close Price]]/Table2[[#This Row],[Current Week Low]])-1</f>
        <v>5.3004427577482582E-2</v>
      </c>
      <c r="AF511" s="1">
        <f>(Table2[[#This Row],[Current Week High]]/Table2[[#This Row],[Close Price]])-1</f>
        <v>2.5108121095627212E-2</v>
      </c>
      <c r="AG511" s="1">
        <f>(Table2[[#This Row],[Close Price]]/Table2[[#This Row],[Current Month Low]])-1</f>
        <v>5.3004427577482582E-2</v>
      </c>
      <c r="AH511" s="1">
        <f>(Table2[[#This Row],[Current Month High]]/Table2[[#This Row],[Close Price]])-1</f>
        <v>5.9706871696299846E-2</v>
      </c>
      <c r="AI511">
        <v>29.625180201826002</v>
      </c>
      <c r="AJ511">
        <v>39.899159663865497</v>
      </c>
      <c r="AK511" t="str">
        <f>IF(AND(Table2[[#This Row],[20D EMA]]&gt;Table2[[#This Row],[50D EMA]],Table2[[#This Row],[50D EMA]]&gt;Table2[[#This Row],[200D EMA]]),"Uptrend","Downtrend/NoTrend")</f>
        <v>Downtrend/NoTrend</v>
      </c>
      <c r="AL511">
        <v>-0.05</v>
      </c>
      <c r="AM511" t="s">
        <v>3189</v>
      </c>
      <c r="AN511">
        <v>-6.63</v>
      </c>
      <c r="AO511" t="s">
        <v>3189</v>
      </c>
      <c r="AP511">
        <v>5.7477954677487002E-2</v>
      </c>
      <c r="AQ511">
        <f>(Table2[[#This Row],[Sharpe Ratio]]-AVERAGE(Table2[Sharpe Ratio]))/_xlfn.STDEV.P(Table2[Sharpe Ratio])</f>
        <v>-4.5432851457213604E-2</v>
      </c>
      <c r="AR5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1">
        <f>_xlfn.RANK.AVG(Table2[[#This Row],[1Y Return vs Nifty Z-Score]],Table2[1Y Return vs Nifty Z-Score])</f>
        <v>476</v>
      </c>
      <c r="AT511">
        <f>_xlfn.RANK.AVG(Table2[[#This Row],[6M Return vs Nifty Z-Score]],Table2[6M Return vs Nifty Z-Score])</f>
        <v>600</v>
      </c>
      <c r="AU511">
        <f>_xlfn.RANK.AVG(Table2[[#This Row],[Sharpe Ratio Z-Score]],Table2[Sharpe Ratio Z-Score])</f>
        <v>353</v>
      </c>
      <c r="AV511">
        <f>(Table2[[#This Row],[Rank 1Y]]+Table2[[#This Row],[Rank 6M]]+Table2[[#This Row],[Rank Sharpe]])/3</f>
        <v>476.33333333333331</v>
      </c>
    </row>
    <row r="512" spans="1:48" x14ac:dyDescent="0.3">
      <c r="A512" t="s">
        <v>1021</v>
      </c>
      <c r="B512" t="s">
        <v>1022</v>
      </c>
      <c r="C512" t="s">
        <v>3131</v>
      </c>
      <c r="D512" t="s">
        <v>195</v>
      </c>
      <c r="E512">
        <v>13876.48153632</v>
      </c>
      <c r="F512">
        <v>433.15</v>
      </c>
      <c r="G512">
        <v>0.461551274696891</v>
      </c>
      <c r="H512">
        <f>(Table2[[#This Row],[1Y Return vs Nifty]]-AVERAGE(Table2[1Y Return vs Nifty]))/_xlfn.STDEV.P(Table2[1Y Return vs Nifty])</f>
        <v>-0.43803345853737286</v>
      </c>
      <c r="I512">
        <v>-14.768002393818101</v>
      </c>
      <c r="J512">
        <f>(Table2[[#This Row],[1M Return vs Nifty]]-AVERAGE(Table2[1M Return vs Nifty]))/_xlfn.STDEV.P(Table2[1M Return vs Nifty])</f>
        <v>-1.4423608698481913</v>
      </c>
      <c r="K512">
        <v>-1.9621240369667301</v>
      </c>
      <c r="L512">
        <f>(Table2[[#This Row],[6M Return vs Nifty]]-AVERAGE(Table2[6M Return vs Nifty]))/_xlfn.STDEV.P(Table2[6M Return vs Nifty])</f>
        <v>-0.37287590003764942</v>
      </c>
      <c r="M512">
        <v>1.8035449565214701</v>
      </c>
      <c r="N512">
        <f>(Table2[[#This Row],[1W Return vs Nifty]]-AVERAGE(Table2[1W Return vs Nifty]))/_xlfn.STDEV.P(Table2[1W Return vs Nifty])</f>
        <v>0.27236163832486432</v>
      </c>
      <c r="O512">
        <v>462.57</v>
      </c>
      <c r="P512">
        <v>470.84756491301499</v>
      </c>
      <c r="Q512">
        <v>442.99805392607198</v>
      </c>
      <c r="R512">
        <v>19.451750485242901</v>
      </c>
      <c r="S512" s="1">
        <f>(Table2[[#This Row],[Close Price]]-Table2[[#This Row],[20D EMA]])/Table2[[#This Row],[20D EMA]]</f>
        <v>-6.3601184685561141E-2</v>
      </c>
      <c r="T512" s="1">
        <f>(Table2[[#This Row],[Close Price]]-Table2[[#This Row],[50D EMA]])/Table2[[#This Row],[50D EMA]]</f>
        <v>-8.0063204574455663E-2</v>
      </c>
      <c r="U512" s="1">
        <f>(Table2[[#This Row],[Close Price]]-Table2[[#This Row],[200D EMA]])/Table2[[#This Row],[200D EMA]]</f>
        <v>-2.223046769346633E-2</v>
      </c>
      <c r="V512">
        <v>0.558612160079902</v>
      </c>
      <c r="W512">
        <v>430.3</v>
      </c>
      <c r="X512">
        <v>448.3</v>
      </c>
      <c r="Y512">
        <v>417</v>
      </c>
      <c r="Z512">
        <v>448.3</v>
      </c>
      <c r="AA512">
        <v>417</v>
      </c>
      <c r="AB512">
        <v>456.7</v>
      </c>
      <c r="AC512" s="1">
        <f>(Table2[[#This Row],[Close Price]]/Table2[[#This Row],[Day Low]])-1</f>
        <v>6.6232860794792625E-3</v>
      </c>
      <c r="AD512" s="1">
        <f>(Table2[[#This Row],[Day High]]/Table2[[#This Row],[Close Price]])-1</f>
        <v>3.4976336142214182E-2</v>
      </c>
      <c r="AE512" s="1">
        <f>(Table2[[#This Row],[Close Price]]/Table2[[#This Row],[Current Week Low]])-1</f>
        <v>3.8729016786570591E-2</v>
      </c>
      <c r="AF512" s="1">
        <f>(Table2[[#This Row],[Current Week High]]/Table2[[#This Row],[Close Price]])-1</f>
        <v>3.4976336142214182E-2</v>
      </c>
      <c r="AG512" s="1">
        <f>(Table2[[#This Row],[Close Price]]/Table2[[#This Row],[Current Month Low]])-1</f>
        <v>3.8729016786570591E-2</v>
      </c>
      <c r="AH512" s="1">
        <f>(Table2[[#This Row],[Current Month High]]/Table2[[#This Row],[Close Price]])-1</f>
        <v>5.4369156181461431E-2</v>
      </c>
      <c r="AI512">
        <v>26.284197160337001</v>
      </c>
      <c r="AJ512">
        <v>69.001170503316402</v>
      </c>
      <c r="AK512" t="str">
        <f>IF(AND(Table2[[#This Row],[20D EMA]]&gt;Table2[[#This Row],[50D EMA]],Table2[[#This Row],[50D EMA]]&gt;Table2[[#This Row],[200D EMA]]),"Uptrend","Downtrend/NoTrend")</f>
        <v>Downtrend/NoTrend</v>
      </c>
      <c r="AL512">
        <v>-0.09</v>
      </c>
      <c r="AM512" t="s">
        <v>3189</v>
      </c>
      <c r="AN512">
        <v>-9.31</v>
      </c>
      <c r="AO512" t="s">
        <v>3189</v>
      </c>
      <c r="AQ512">
        <f>(Table2[[#This Row],[Sharpe Ratio]]-AVERAGE(Table2[Sharpe Ratio]))/_xlfn.STDEV.P(Table2[Sharpe Ratio])</f>
        <v>-0.71560041255099383</v>
      </c>
      <c r="AR5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2">
        <f>_xlfn.RANK.AVG(Table2[[#This Row],[1Y Return vs Nifty Z-Score]],Table2[1Y Return vs Nifty Z-Score])</f>
        <v>453</v>
      </c>
      <c r="AT512">
        <f>_xlfn.RANK.AVG(Table2[[#This Row],[6M Return vs Nifty Z-Score]],Table2[6M Return vs Nifty Z-Score])</f>
        <v>441</v>
      </c>
      <c r="AU512">
        <f>_xlfn.RANK.AVG(Table2[[#This Row],[Sharpe Ratio Z-Score]],Table2[Sharpe Ratio Z-Score])</f>
        <v>539.5</v>
      </c>
      <c r="AV512">
        <f>(Table2[[#This Row],[Rank 1Y]]+Table2[[#This Row],[Rank 6M]]+Table2[[#This Row],[Rank Sharpe]])/3</f>
        <v>477.83333333333331</v>
      </c>
    </row>
    <row r="513" spans="1:48" x14ac:dyDescent="0.3">
      <c r="A513" t="s">
        <v>746</v>
      </c>
      <c r="B513" t="s">
        <v>747</v>
      </c>
      <c r="C513" t="s">
        <v>3143</v>
      </c>
      <c r="D513" t="s">
        <v>167</v>
      </c>
      <c r="E513">
        <v>22642.476100299999</v>
      </c>
      <c r="F513">
        <v>7908.95</v>
      </c>
      <c r="G513">
        <v>-13.1484456961281</v>
      </c>
      <c r="H513">
        <f>(Table2[[#This Row],[1Y Return vs Nifty]]-AVERAGE(Table2[1Y Return vs Nifty]))/_xlfn.STDEV.P(Table2[1Y Return vs Nifty])</f>
        <v>-0.66671498670664497</v>
      </c>
      <c r="I513">
        <v>-1.3581692310979501</v>
      </c>
      <c r="J513">
        <f>(Table2[[#This Row],[1M Return vs Nifty]]-AVERAGE(Table2[1M Return vs Nifty]))/_xlfn.STDEV.P(Table2[1M Return vs Nifty])</f>
        <v>2.3838322828601155E-2</v>
      </c>
      <c r="K513">
        <v>24.189922260676699</v>
      </c>
      <c r="L513">
        <f>(Table2[[#This Row],[6M Return vs Nifty]]-AVERAGE(Table2[6M Return vs Nifty]))/_xlfn.STDEV.P(Table2[6M Return vs Nifty])</f>
        <v>0.48102688002095939</v>
      </c>
      <c r="M513">
        <v>1.0046154934089999</v>
      </c>
      <c r="N513">
        <f>(Table2[[#This Row],[1W Return vs Nifty]]-AVERAGE(Table2[1W Return vs Nifty]))/_xlfn.STDEV.P(Table2[1W Return vs Nifty])</f>
        <v>5.1263068925039991E-2</v>
      </c>
      <c r="O513">
        <v>7757.55</v>
      </c>
      <c r="P513">
        <v>7641.1522571903197</v>
      </c>
      <c r="Q513">
        <v>7019.3660771916402</v>
      </c>
      <c r="R513">
        <v>46.138292118143703</v>
      </c>
      <c r="S513" s="1">
        <f>(Table2[[#This Row],[Close Price]]-Table2[[#This Row],[20D EMA]])/Table2[[#This Row],[20D EMA]]</f>
        <v>1.951647105078274E-2</v>
      </c>
      <c r="T513" s="1">
        <f>(Table2[[#This Row],[Close Price]]-Table2[[#This Row],[50D EMA]])/Table2[[#This Row],[50D EMA]]</f>
        <v>3.5046774857506943E-2</v>
      </c>
      <c r="U513" s="1">
        <f>(Table2[[#This Row],[Close Price]]-Table2[[#This Row],[200D EMA]])/Table2[[#This Row],[200D EMA]]</f>
        <v>0.12673280080076274</v>
      </c>
      <c r="V513">
        <v>1.2495197509881699</v>
      </c>
      <c r="W513">
        <v>7815</v>
      </c>
      <c r="X513">
        <v>8032.9</v>
      </c>
      <c r="Y513">
        <v>7440.1</v>
      </c>
      <c r="Z513">
        <v>8032.9</v>
      </c>
      <c r="AA513">
        <v>7440.1</v>
      </c>
      <c r="AB513">
        <v>8062.65</v>
      </c>
      <c r="AC513" s="1">
        <f>(Table2[[#This Row],[Close Price]]/Table2[[#This Row],[Day Low]])-1</f>
        <v>1.2021753039027416E-2</v>
      </c>
      <c r="AD513" s="1">
        <f>(Table2[[#This Row],[Day High]]/Table2[[#This Row],[Close Price]])-1</f>
        <v>1.5672118296360393E-2</v>
      </c>
      <c r="AE513" s="1">
        <f>(Table2[[#This Row],[Close Price]]/Table2[[#This Row],[Current Week Low]])-1</f>
        <v>6.3016626120616648E-2</v>
      </c>
      <c r="AF513" s="1">
        <f>(Table2[[#This Row],[Current Week High]]/Table2[[#This Row],[Close Price]])-1</f>
        <v>1.5672118296360393E-2</v>
      </c>
      <c r="AG513" s="1">
        <f>(Table2[[#This Row],[Close Price]]/Table2[[#This Row],[Current Month Low]])-1</f>
        <v>6.3016626120616648E-2</v>
      </c>
      <c r="AH513" s="1">
        <f>(Table2[[#This Row],[Current Month High]]/Table2[[#This Row],[Close Price]])-1</f>
        <v>1.9433679565555417E-2</v>
      </c>
      <c r="AI513">
        <v>2.8632119307872599</v>
      </c>
      <c r="AJ513">
        <v>52.834381672898701</v>
      </c>
      <c r="AK513" t="str">
        <f>IF(AND(Table2[[#This Row],[20D EMA]]&gt;Table2[[#This Row],[50D EMA]],Table2[[#This Row],[50D EMA]]&gt;Table2[[#This Row],[200D EMA]]),"Uptrend","Downtrend/NoTrend")</f>
        <v>Uptrend</v>
      </c>
      <c r="AL513">
        <v>7.0000000000000007E-2</v>
      </c>
      <c r="AM513" t="s">
        <v>3188</v>
      </c>
      <c r="AN513">
        <v>3.11</v>
      </c>
      <c r="AO513" t="s">
        <v>3188</v>
      </c>
      <c r="AP513">
        <v>-0.10870780814001101</v>
      </c>
      <c r="AQ513">
        <f>(Table2[[#This Row],[Sharpe Ratio]]-AVERAGE(Table2[Sharpe Ratio]))/_xlfn.STDEV.P(Table2[Sharpe Ratio])</f>
        <v>-1.9830854346228848</v>
      </c>
      <c r="AR5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-2.0936721495549295</v>
      </c>
      <c r="AS513">
        <f>_xlfn.RANK.AVG(Table2[[#This Row],[1Y Return vs Nifty Z-Score]],Table2[1Y Return vs Nifty Z-Score])</f>
        <v>536</v>
      </c>
      <c r="AT513">
        <f>_xlfn.RANK.AVG(Table2[[#This Row],[6M Return vs Nifty Z-Score]],Table2[6M Return vs Nifty Z-Score])</f>
        <v>182</v>
      </c>
      <c r="AU513">
        <f>_xlfn.RANK.AVG(Table2[[#This Row],[Sharpe Ratio Z-Score]],Table2[Sharpe Ratio Z-Score])</f>
        <v>719</v>
      </c>
      <c r="AV513">
        <f>(Table2[[#This Row],[Rank 1Y]]+Table2[[#This Row],[Rank 6M]]+Table2[[#This Row],[Rank Sharpe]])/3</f>
        <v>479</v>
      </c>
    </row>
    <row r="514" spans="1:48" x14ac:dyDescent="0.3">
      <c r="A514" t="s">
        <v>1178</v>
      </c>
      <c r="B514" t="s">
        <v>1179</v>
      </c>
      <c r="C514" t="s">
        <v>3136</v>
      </c>
      <c r="D514" t="s">
        <v>130</v>
      </c>
      <c r="E514">
        <v>10624.38</v>
      </c>
      <c r="F514">
        <v>328.45</v>
      </c>
      <c r="G514">
        <v>-25.246310859558999</v>
      </c>
      <c r="H514">
        <f>(Table2[[#This Row],[1Y Return vs Nifty]]-AVERAGE(Table2[1Y Return vs Nifty]))/_xlfn.STDEV.P(Table2[1Y Return vs Nifty])</f>
        <v>-0.8699889697273393</v>
      </c>
      <c r="I514">
        <v>-12.0122318103473</v>
      </c>
      <c r="J514">
        <f>(Table2[[#This Row],[1M Return vs Nifty]]-AVERAGE(Table2[1M Return vs Nifty]))/_xlfn.STDEV.P(Table2[1M Return vs Nifty])</f>
        <v>-1.1410514832467151</v>
      </c>
      <c r="K514">
        <v>-27.031382486002599</v>
      </c>
      <c r="L514">
        <f>(Table2[[#This Row],[6M Return vs Nifty]]-AVERAGE(Table2[6M Return vs Nifty]))/_xlfn.STDEV.P(Table2[6M Return vs Nifty])</f>
        <v>-1.1914240641087901</v>
      </c>
      <c r="M514">
        <v>-4.5759422229656899</v>
      </c>
      <c r="N514">
        <f>(Table2[[#This Row],[1W Return vs Nifty]]-AVERAGE(Table2[1W Return vs Nifty]))/_xlfn.STDEV.P(Table2[1W Return vs Nifty])</f>
        <v>-1.4931202396298198</v>
      </c>
      <c r="O514">
        <v>350.74</v>
      </c>
      <c r="P514">
        <v>365.10527704614799</v>
      </c>
      <c r="Q514">
        <v>370.37667784441402</v>
      </c>
      <c r="R514">
        <v>11.004394648985899</v>
      </c>
      <c r="S514" s="1">
        <f>(Table2[[#This Row],[Close Price]]-Table2[[#This Row],[20D EMA]])/Table2[[#This Row],[20D EMA]]</f>
        <v>-6.3551348577293776E-2</v>
      </c>
      <c r="T514" s="1">
        <f>(Table2[[#This Row],[Close Price]]-Table2[[#This Row],[50D EMA]])/Table2[[#This Row],[50D EMA]]</f>
        <v>-0.10039645918761921</v>
      </c>
      <c r="U514" s="1">
        <f>(Table2[[#This Row],[Close Price]]-Table2[[#This Row],[200D EMA]])/Table2[[#This Row],[200D EMA]]</f>
        <v>-0.11320010236180794</v>
      </c>
      <c r="V514">
        <v>0.85190853893787899</v>
      </c>
      <c r="W514">
        <v>325</v>
      </c>
      <c r="X514">
        <v>332.35</v>
      </c>
      <c r="Y514">
        <v>308.8</v>
      </c>
      <c r="Z514">
        <v>338</v>
      </c>
      <c r="AA514">
        <v>308.8</v>
      </c>
      <c r="AB514">
        <v>361.45</v>
      </c>
      <c r="AC514" s="1">
        <f>(Table2[[#This Row],[Close Price]]/Table2[[#This Row],[Day Low]])-1</f>
        <v>1.0615384615384471E-2</v>
      </c>
      <c r="AD514" s="1">
        <f>(Table2[[#This Row],[Day High]]/Table2[[#This Row],[Close Price]])-1</f>
        <v>1.1873953417567362E-2</v>
      </c>
      <c r="AE514" s="1">
        <f>(Table2[[#This Row],[Close Price]]/Table2[[#This Row],[Current Week Low]])-1</f>
        <v>6.3633419689119064E-2</v>
      </c>
      <c r="AF514" s="1">
        <f>(Table2[[#This Row],[Current Week High]]/Table2[[#This Row],[Close Price]])-1</f>
        <v>2.9075962855838133E-2</v>
      </c>
      <c r="AG514" s="1">
        <f>(Table2[[#This Row],[Close Price]]/Table2[[#This Row],[Current Month Low]])-1</f>
        <v>6.3633419689119064E-2</v>
      </c>
      <c r="AH514" s="1">
        <f>(Table2[[#This Row],[Current Month High]]/Table2[[#This Row],[Close Price]])-1</f>
        <v>0.10047191353326235</v>
      </c>
      <c r="AI514">
        <v>54.056934084335502</v>
      </c>
      <c r="AJ514">
        <v>6.9521328557472897</v>
      </c>
      <c r="AK514" t="str">
        <f>IF(AND(Table2[[#This Row],[20D EMA]]&gt;Table2[[#This Row],[50D EMA]],Table2[[#This Row],[50D EMA]]&gt;Table2[[#This Row],[200D EMA]]),"Uptrend","Downtrend/NoTrend")</f>
        <v>Downtrend/NoTrend</v>
      </c>
      <c r="AL514">
        <v>-0.21</v>
      </c>
      <c r="AM514" t="s">
        <v>3189</v>
      </c>
      <c r="AN514">
        <v>-9.6999999999999993</v>
      </c>
      <c r="AO514" t="s">
        <v>3189</v>
      </c>
      <c r="AP514">
        <v>0.13456216344730401</v>
      </c>
      <c r="AQ514">
        <f>(Table2[[#This Row],[Sharpe Ratio]]-AVERAGE(Table2[Sharpe Ratio]))/_xlfn.STDEV.P(Table2[Sharpe Ratio])</f>
        <v>0.85333497144073667</v>
      </c>
      <c r="AR5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4">
        <f>_xlfn.RANK.AVG(Table2[[#This Row],[1Y Return vs Nifty Z-Score]],Table2[1Y Return vs Nifty Z-Score])</f>
        <v>611</v>
      </c>
      <c r="AT514">
        <f>_xlfn.RANK.AVG(Table2[[#This Row],[6M Return vs Nifty Z-Score]],Table2[6M Return vs Nifty Z-Score])</f>
        <v>686</v>
      </c>
      <c r="AU514">
        <f>_xlfn.RANK.AVG(Table2[[#This Row],[Sharpe Ratio Z-Score]],Table2[Sharpe Ratio Z-Score])</f>
        <v>140</v>
      </c>
      <c r="AV514">
        <f>(Table2[[#This Row],[Rank 1Y]]+Table2[[#This Row],[Rank 6M]]+Table2[[#This Row],[Rank Sharpe]])/3</f>
        <v>479</v>
      </c>
    </row>
    <row r="515" spans="1:48" x14ac:dyDescent="0.3">
      <c r="A515" t="s">
        <v>1765</v>
      </c>
      <c r="B515" t="s">
        <v>1766</v>
      </c>
      <c r="C515" t="s">
        <v>3141</v>
      </c>
      <c r="D515" t="s">
        <v>271</v>
      </c>
      <c r="E515">
        <v>4581.7945841250003</v>
      </c>
      <c r="F515">
        <v>493.5</v>
      </c>
      <c r="G515">
        <v>-6.71879313436565</v>
      </c>
      <c r="H515">
        <f>(Table2[[#This Row],[1Y Return vs Nifty]]-AVERAGE(Table2[1Y Return vs Nifty]))/_xlfn.STDEV.P(Table2[1Y Return vs Nifty])</f>
        <v>-0.55868096020588931</v>
      </c>
      <c r="I515">
        <v>-3.8914025630719098</v>
      </c>
      <c r="J515">
        <f>(Table2[[#This Row],[1M Return vs Nifty]]-AVERAGE(Table2[1M Return vs Nifty]))/_xlfn.STDEV.P(Table2[1M Return vs Nifty])</f>
        <v>-0.2531393711614961</v>
      </c>
      <c r="K515">
        <v>11.0414555045511</v>
      </c>
      <c r="L515">
        <f>(Table2[[#This Row],[6M Return vs Nifty]]-AVERAGE(Table2[6M Return vs Nifty]))/_xlfn.STDEV.P(Table2[6M Return vs Nifty])</f>
        <v>5.1710099652015104E-2</v>
      </c>
      <c r="M515">
        <v>-0.39044728525837202</v>
      </c>
      <c r="N515">
        <f>(Table2[[#This Row],[1W Return vs Nifty]]-AVERAGE(Table2[1W Return vs Nifty]))/_xlfn.STDEV.P(Table2[1W Return vs Nifty])</f>
        <v>-0.3348115457032077</v>
      </c>
      <c r="O515">
        <v>506.12</v>
      </c>
      <c r="P515">
        <v>515.61557972124797</v>
      </c>
      <c r="Q515">
        <v>482.40362825362098</v>
      </c>
      <c r="R515">
        <v>45.234839197157498</v>
      </c>
      <c r="S515" s="1">
        <f>(Table2[[#This Row],[Close Price]]-Table2[[#This Row],[20D EMA]])/Table2[[#This Row],[20D EMA]]</f>
        <v>-2.4934798071603582E-2</v>
      </c>
      <c r="T515" s="1">
        <f>(Table2[[#This Row],[Close Price]]-Table2[[#This Row],[50D EMA]])/Table2[[#This Row],[50D EMA]]</f>
        <v>-4.2891604891388442E-2</v>
      </c>
      <c r="U515" s="1">
        <f>(Table2[[#This Row],[Close Price]]-Table2[[#This Row],[200D EMA]])/Table2[[#This Row],[200D EMA]]</f>
        <v>2.3002255987480187E-2</v>
      </c>
      <c r="V515">
        <v>0.60576233459047801</v>
      </c>
      <c r="W515">
        <v>490.05</v>
      </c>
      <c r="X515">
        <v>501</v>
      </c>
      <c r="Y515">
        <v>473.55</v>
      </c>
      <c r="Z515">
        <v>505.75</v>
      </c>
      <c r="AA515">
        <v>473.55</v>
      </c>
      <c r="AB515">
        <v>528.95000000000005</v>
      </c>
      <c r="AC515" s="1">
        <f>(Table2[[#This Row],[Close Price]]/Table2[[#This Row],[Day Low]])-1</f>
        <v>7.0400979491889171E-3</v>
      </c>
      <c r="AD515" s="1">
        <f>(Table2[[#This Row],[Day High]]/Table2[[#This Row],[Close Price]])-1</f>
        <v>1.5197568389057725E-2</v>
      </c>
      <c r="AE515" s="1">
        <f>(Table2[[#This Row],[Close Price]]/Table2[[#This Row],[Current Week Low]])-1</f>
        <v>4.2128603104212736E-2</v>
      </c>
      <c r="AF515" s="1">
        <f>(Table2[[#This Row],[Current Week High]]/Table2[[#This Row],[Close Price]])-1</f>
        <v>2.4822695035461084E-2</v>
      </c>
      <c r="AG515" s="1">
        <f>(Table2[[#This Row],[Close Price]]/Table2[[#This Row],[Current Month Low]])-1</f>
        <v>4.2128603104212736E-2</v>
      </c>
      <c r="AH515" s="1">
        <f>(Table2[[#This Row],[Current Month High]]/Table2[[#This Row],[Close Price]])-1</f>
        <v>7.1833839918946429E-2</v>
      </c>
      <c r="AI515">
        <v>24.387031408308001</v>
      </c>
      <c r="AJ515">
        <v>37.045265204109903</v>
      </c>
      <c r="AK515" t="str">
        <f>IF(AND(Table2[[#This Row],[20D EMA]]&gt;Table2[[#This Row],[50D EMA]],Table2[[#This Row],[50D EMA]]&gt;Table2[[#This Row],[200D EMA]]),"Uptrend","Downtrend/NoTrend")</f>
        <v>Downtrend/NoTrend</v>
      </c>
      <c r="AL515">
        <v>-0.05</v>
      </c>
      <c r="AM515" t="s">
        <v>3189</v>
      </c>
      <c r="AN515">
        <v>-2.63</v>
      </c>
      <c r="AO515" t="s">
        <v>3189</v>
      </c>
      <c r="AP515">
        <v>-4.2853889342315002E-2</v>
      </c>
      <c r="AQ515">
        <f>(Table2[[#This Row],[Sharpe Ratio]]-AVERAGE(Table2[Sharpe Ratio]))/_xlfn.STDEV.P(Table2[Sharpe Ratio])</f>
        <v>-1.2152578319053879</v>
      </c>
      <c r="AR5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5">
        <f>_xlfn.RANK.AVG(Table2[[#This Row],[1Y Return vs Nifty Z-Score]],Table2[1Y Return vs Nifty Z-Score])</f>
        <v>493</v>
      </c>
      <c r="AT515">
        <f>_xlfn.RANK.AVG(Table2[[#This Row],[6M Return vs Nifty Z-Score]],Table2[6M Return vs Nifty Z-Score])</f>
        <v>294</v>
      </c>
      <c r="AU515">
        <f>_xlfn.RANK.AVG(Table2[[#This Row],[Sharpe Ratio Z-Score]],Table2[Sharpe Ratio Z-Score])</f>
        <v>650</v>
      </c>
      <c r="AV515">
        <f>(Table2[[#This Row],[Rank 1Y]]+Table2[[#This Row],[Rank 6M]]+Table2[[#This Row],[Rank Sharpe]])/3</f>
        <v>479</v>
      </c>
    </row>
    <row r="516" spans="1:48" x14ac:dyDescent="0.3">
      <c r="A516" t="s">
        <v>1783</v>
      </c>
      <c r="B516" t="s">
        <v>1784</v>
      </c>
      <c r="C516" t="s">
        <v>3132</v>
      </c>
      <c r="D516" t="s">
        <v>48</v>
      </c>
      <c r="E516">
        <v>4495.7527730129996</v>
      </c>
      <c r="F516">
        <v>55.39</v>
      </c>
      <c r="G516">
        <v>-15.564472424005199</v>
      </c>
      <c r="H516">
        <f>(Table2[[#This Row],[1Y Return vs Nifty]]-AVERAGE(Table2[1Y Return vs Nifty]))/_xlfn.STDEV.P(Table2[1Y Return vs Nifty])</f>
        <v>-0.70731019664042438</v>
      </c>
      <c r="I516">
        <v>-3.3885833179831399</v>
      </c>
      <c r="J516">
        <f>(Table2[[#This Row],[1M Return vs Nifty]]-AVERAGE(Table2[1M Return vs Nifty]))/_xlfn.STDEV.P(Table2[1M Return vs Nifty])</f>
        <v>-0.19816231348556285</v>
      </c>
      <c r="K516">
        <v>-17.860115978335099</v>
      </c>
      <c r="L516">
        <f>(Table2[[#This Row],[6M Return vs Nifty]]-AVERAGE(Table2[6M Return vs Nifty]))/_xlfn.STDEV.P(Table2[6M Return vs Nifty])</f>
        <v>-0.89196872212809863</v>
      </c>
      <c r="M516">
        <v>1.7064462796523601</v>
      </c>
      <c r="N516">
        <f>(Table2[[#This Row],[1W Return vs Nifty]]-AVERAGE(Table2[1W Return vs Nifty]))/_xlfn.STDEV.P(Table2[1W Return vs Nifty])</f>
        <v>0.24549020656824902</v>
      </c>
      <c r="O516">
        <v>56.81</v>
      </c>
      <c r="P516">
        <v>57.662540258207997</v>
      </c>
      <c r="Q516">
        <v>57.521528557194699</v>
      </c>
      <c r="R516">
        <v>34.1934997299524</v>
      </c>
      <c r="S516" s="1">
        <f>(Table2[[#This Row],[Close Price]]-Table2[[#This Row],[20D EMA]])/Table2[[#This Row],[20D EMA]]</f>
        <v>-2.4995599366308779E-2</v>
      </c>
      <c r="T516" s="1">
        <f>(Table2[[#This Row],[Close Price]]-Table2[[#This Row],[50D EMA]])/Table2[[#This Row],[50D EMA]]</f>
        <v>-3.9411032674449523E-2</v>
      </c>
      <c r="U516" s="1">
        <f>(Table2[[#This Row],[Close Price]]-Table2[[#This Row],[200D EMA]])/Table2[[#This Row],[200D EMA]]</f>
        <v>-3.7056187668505387E-2</v>
      </c>
      <c r="V516">
        <v>0.54739521832293503</v>
      </c>
      <c r="W516">
        <v>54.95</v>
      </c>
      <c r="X516">
        <v>56.33</v>
      </c>
      <c r="Y516">
        <v>52.21</v>
      </c>
      <c r="Z516">
        <v>56.33</v>
      </c>
      <c r="AA516">
        <v>52.21</v>
      </c>
      <c r="AB516">
        <v>57.8</v>
      </c>
      <c r="AC516" s="1">
        <f>(Table2[[#This Row],[Close Price]]/Table2[[#This Row],[Day Low]])-1</f>
        <v>8.0072793448588975E-3</v>
      </c>
      <c r="AD516" s="1">
        <f>(Table2[[#This Row],[Day High]]/Table2[[#This Row],[Close Price]])-1</f>
        <v>1.6970572305470277E-2</v>
      </c>
      <c r="AE516" s="1">
        <f>(Table2[[#This Row],[Close Price]]/Table2[[#This Row],[Current Week Low]])-1</f>
        <v>6.0907872055161905E-2</v>
      </c>
      <c r="AF516" s="1">
        <f>(Table2[[#This Row],[Current Week High]]/Table2[[#This Row],[Close Price]])-1</f>
        <v>1.6970572305470277E-2</v>
      </c>
      <c r="AG516" s="1">
        <f>(Table2[[#This Row],[Close Price]]/Table2[[#This Row],[Current Month Low]])-1</f>
        <v>6.0907872055161905E-2</v>
      </c>
      <c r="AH516" s="1">
        <f>(Table2[[#This Row],[Current Month High]]/Table2[[#This Row],[Close Price]])-1</f>
        <v>4.350965878317381E-2</v>
      </c>
      <c r="AI516">
        <v>42.625022567250397</v>
      </c>
      <c r="AJ516">
        <v>31.724137931034502</v>
      </c>
      <c r="AK516" t="str">
        <f>IF(AND(Table2[[#This Row],[20D EMA]]&gt;Table2[[#This Row],[50D EMA]],Table2[[#This Row],[50D EMA]]&gt;Table2[[#This Row],[200D EMA]]),"Uptrend","Downtrend/NoTrend")</f>
        <v>Downtrend/NoTrend</v>
      </c>
      <c r="AL516">
        <v>-0.06</v>
      </c>
      <c r="AM516" t="s">
        <v>3189</v>
      </c>
      <c r="AN516">
        <v>-5.74</v>
      </c>
      <c r="AO516" t="s">
        <v>3189</v>
      </c>
      <c r="AP516">
        <v>8.6620122214186995E-2</v>
      </c>
      <c r="AQ516">
        <f>(Table2[[#This Row],[Sharpe Ratio]]-AVERAGE(Table2[Sharpe Ratio]))/_xlfn.STDEV.P(Table2[Sharpe Ratio])</f>
        <v>0.29435194869167103</v>
      </c>
      <c r="AR5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6">
        <f>_xlfn.RANK.AVG(Table2[[#This Row],[1Y Return vs Nifty Z-Score]],Table2[1Y Return vs Nifty Z-Score])</f>
        <v>553</v>
      </c>
      <c r="AT516">
        <f>_xlfn.RANK.AVG(Table2[[#This Row],[6M Return vs Nifty Z-Score]],Table2[6M Return vs Nifty Z-Score])</f>
        <v>618</v>
      </c>
      <c r="AU516">
        <f>_xlfn.RANK.AVG(Table2[[#This Row],[Sharpe Ratio Z-Score]],Table2[Sharpe Ratio Z-Score])</f>
        <v>267</v>
      </c>
      <c r="AV516">
        <f>(Table2[[#This Row],[Rank 1Y]]+Table2[[#This Row],[Rank 6M]]+Table2[[#This Row],[Rank Sharpe]])/3</f>
        <v>479.33333333333331</v>
      </c>
    </row>
    <row r="517" spans="1:48" x14ac:dyDescent="0.3">
      <c r="A517" t="s">
        <v>228</v>
      </c>
      <c r="B517" t="s">
        <v>229</v>
      </c>
      <c r="C517" t="s">
        <v>3131</v>
      </c>
      <c r="D517" t="s">
        <v>230</v>
      </c>
      <c r="E517">
        <v>111842.17695288001</v>
      </c>
      <c r="F517">
        <v>1117.8</v>
      </c>
      <c r="G517">
        <v>0.47518058825987097</v>
      </c>
      <c r="H517">
        <f>(Table2[[#This Row],[1Y Return vs Nifty]]-AVERAGE(Table2[1Y Return vs Nifty]))/_xlfn.STDEV.P(Table2[1Y Return vs Nifty])</f>
        <v>-0.43780445244279681</v>
      </c>
      <c r="I517">
        <v>-5.0698348150113999</v>
      </c>
      <c r="J517">
        <f>(Table2[[#This Row],[1M Return vs Nifty]]-AVERAGE(Table2[1M Return vs Nifty]))/_xlfn.STDEV.P(Table2[1M Return vs Nifty])</f>
        <v>-0.38198634453185626</v>
      </c>
      <c r="K517">
        <v>-9.7895107423994396</v>
      </c>
      <c r="L517">
        <f>(Table2[[#This Row],[6M Return vs Nifty]]-AVERAGE(Table2[6M Return vs Nifty]))/_xlfn.STDEV.P(Table2[6M Return vs Nifty])</f>
        <v>-0.62845158969085524</v>
      </c>
      <c r="M517">
        <v>-2.41028474592895</v>
      </c>
      <c r="N517">
        <f>(Table2[[#This Row],[1W Return vs Nifty]]-AVERAGE(Table2[1W Return vs Nifty]))/_xlfn.STDEV.P(Table2[1W Return vs Nifty])</f>
        <v>-0.89378851875742404</v>
      </c>
      <c r="O517">
        <v>1172.24</v>
      </c>
      <c r="P517">
        <v>1178.0148349072199</v>
      </c>
      <c r="Q517">
        <v>1110.1307919553999</v>
      </c>
      <c r="R517">
        <v>20.4982801368885</v>
      </c>
      <c r="S517" s="1">
        <f>(Table2[[#This Row],[Close Price]]-Table2[[#This Row],[20D EMA]])/Table2[[#This Row],[20D EMA]]</f>
        <v>-4.6441001842626131E-2</v>
      </c>
      <c r="T517" s="1">
        <f>(Table2[[#This Row],[Close Price]]-Table2[[#This Row],[50D EMA]])/Table2[[#This Row],[50D EMA]]</f>
        <v>-5.1115514951865983E-2</v>
      </c>
      <c r="U517" s="1">
        <f>(Table2[[#This Row],[Close Price]]-Table2[[#This Row],[200D EMA]])/Table2[[#This Row],[200D EMA]]</f>
        <v>6.9083824177972796E-3</v>
      </c>
      <c r="V517">
        <v>1.0266004613709001</v>
      </c>
      <c r="W517">
        <v>1110</v>
      </c>
      <c r="X517">
        <v>1132</v>
      </c>
      <c r="Y517">
        <v>1105.45</v>
      </c>
      <c r="Z517">
        <v>1142.6500000000001</v>
      </c>
      <c r="AA517">
        <v>1105.45</v>
      </c>
      <c r="AB517">
        <v>1205.45</v>
      </c>
      <c r="AC517" s="1">
        <f>(Table2[[#This Row],[Close Price]]/Table2[[#This Row],[Day Low]])-1</f>
        <v>7.0270270270269553E-3</v>
      </c>
      <c r="AD517" s="1">
        <f>(Table2[[#This Row],[Day High]]/Table2[[#This Row],[Close Price]])-1</f>
        <v>1.2703524780819597E-2</v>
      </c>
      <c r="AE517" s="1">
        <f>(Table2[[#This Row],[Close Price]]/Table2[[#This Row],[Current Week Low]])-1</f>
        <v>1.1171920937174784E-2</v>
      </c>
      <c r="AF517" s="1">
        <f>(Table2[[#This Row],[Current Week High]]/Table2[[#This Row],[Close Price]])-1</f>
        <v>2.223116836643424E-2</v>
      </c>
      <c r="AG517" s="1">
        <f>(Table2[[#This Row],[Close Price]]/Table2[[#This Row],[Current Month Low]])-1</f>
        <v>1.1171920937174784E-2</v>
      </c>
      <c r="AH517" s="1">
        <f>(Table2[[#This Row],[Current Month High]]/Table2[[#This Row],[Close Price]])-1</f>
        <v>7.8412954016818803E-2</v>
      </c>
      <c r="AI517">
        <v>12.132796459397399</v>
      </c>
      <c r="AJ517">
        <v>30.5599774406504</v>
      </c>
      <c r="AK517" t="str">
        <f>IF(AND(Table2[[#This Row],[20D EMA]]&gt;Table2[[#This Row],[50D EMA]],Table2[[#This Row],[50D EMA]]&gt;Table2[[#This Row],[200D EMA]]),"Uptrend","Downtrend/NoTrend")</f>
        <v>Downtrend/NoTrend</v>
      </c>
      <c r="AL517">
        <v>-0.08</v>
      </c>
      <c r="AM517" t="s">
        <v>3189</v>
      </c>
      <c r="AN517">
        <v>-8.14</v>
      </c>
      <c r="AO517" t="s">
        <v>3189</v>
      </c>
      <c r="AP517">
        <v>1.8928261377752002E-2</v>
      </c>
      <c r="AQ517">
        <f>(Table2[[#This Row],[Sharpe Ratio]]-AVERAGE(Table2[Sharpe Ratio]))/_xlfn.STDEV.P(Table2[Sharpe Ratio])</f>
        <v>-0.49490524630072069</v>
      </c>
      <c r="AR5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7">
        <f>_xlfn.RANK.AVG(Table2[[#This Row],[1Y Return vs Nifty Z-Score]],Table2[1Y Return vs Nifty Z-Score])</f>
        <v>452</v>
      </c>
      <c r="AT517">
        <f>_xlfn.RANK.AVG(Table2[[#This Row],[6M Return vs Nifty Z-Score]],Table2[6M Return vs Nifty Z-Score])</f>
        <v>528</v>
      </c>
      <c r="AU517">
        <f>_xlfn.RANK.AVG(Table2[[#This Row],[Sharpe Ratio Z-Score]],Table2[Sharpe Ratio Z-Score])</f>
        <v>460</v>
      </c>
      <c r="AV517">
        <f>(Table2[[#This Row],[Rank 1Y]]+Table2[[#This Row],[Rank 6M]]+Table2[[#This Row],[Rank Sharpe]])/3</f>
        <v>480</v>
      </c>
    </row>
    <row r="518" spans="1:48" x14ac:dyDescent="0.3">
      <c r="A518" t="s">
        <v>577</v>
      </c>
      <c r="B518" t="s">
        <v>578</v>
      </c>
      <c r="C518" t="s">
        <v>3129</v>
      </c>
      <c r="D518" t="s">
        <v>579</v>
      </c>
      <c r="E518">
        <v>34920.749555000002</v>
      </c>
      <c r="F518">
        <v>617.20000000000005</v>
      </c>
      <c r="G518">
        <v>4.3864585650747001</v>
      </c>
      <c r="H518">
        <f>(Table2[[#This Row],[1Y Return vs Nifty]]-AVERAGE(Table2[1Y Return vs Nifty]))/_xlfn.STDEV.P(Table2[1Y Return vs Nifty])</f>
        <v>-0.37208533239080926</v>
      </c>
      <c r="I518">
        <v>-12.019019216440601</v>
      </c>
      <c r="J518">
        <f>(Table2[[#This Row],[1M Return vs Nifty]]-AVERAGE(Table2[1M Return vs Nifty]))/_xlfn.STDEV.P(Table2[1M Return vs Nifty])</f>
        <v>-1.1417936020496569</v>
      </c>
      <c r="K518">
        <v>-15.573857554998799</v>
      </c>
      <c r="L518">
        <f>(Table2[[#This Row],[6M Return vs Nifty]]-AVERAGE(Table2[6M Return vs Nifty]))/_xlfn.STDEV.P(Table2[6M Return vs Nifty])</f>
        <v>-0.81731902162664316</v>
      </c>
      <c r="M518">
        <v>-2.6219102076779399</v>
      </c>
      <c r="N518">
        <f>(Table2[[#This Row],[1W Return vs Nifty]]-AVERAGE(Table2[1W Return vs Nifty]))/_xlfn.STDEV.P(Table2[1W Return vs Nifty])</f>
        <v>-0.95235449861125743</v>
      </c>
      <c r="O518">
        <v>654.29</v>
      </c>
      <c r="P518">
        <v>676.40161432400805</v>
      </c>
      <c r="Q518">
        <v>643.966016795001</v>
      </c>
      <c r="R518">
        <v>25.2683265654846</v>
      </c>
      <c r="S518" s="1">
        <f>(Table2[[#This Row],[Close Price]]-Table2[[#This Row],[20D EMA]])/Table2[[#This Row],[20D EMA]]</f>
        <v>-5.6687401610906359E-2</v>
      </c>
      <c r="T518" s="1">
        <f>(Table2[[#This Row],[Close Price]]-Table2[[#This Row],[50D EMA]])/Table2[[#This Row],[50D EMA]]</f>
        <v>-8.7524353978920888E-2</v>
      </c>
      <c r="U518" s="1">
        <f>(Table2[[#This Row],[Close Price]]-Table2[[#This Row],[200D EMA]])/Table2[[#This Row],[200D EMA]]</f>
        <v>-4.1564331186627813E-2</v>
      </c>
      <c r="V518">
        <v>0.65900174511543397</v>
      </c>
      <c r="W518">
        <v>615.1</v>
      </c>
      <c r="X518">
        <v>628.20000000000005</v>
      </c>
      <c r="Y518">
        <v>601</v>
      </c>
      <c r="Z518">
        <v>637.85</v>
      </c>
      <c r="AA518">
        <v>601</v>
      </c>
      <c r="AB518">
        <v>668.75</v>
      </c>
      <c r="AC518" s="1">
        <f>(Table2[[#This Row],[Close Price]]/Table2[[#This Row],[Day Low]])-1</f>
        <v>3.4140790115428921E-3</v>
      </c>
      <c r="AD518" s="1">
        <f>(Table2[[#This Row],[Day High]]/Table2[[#This Row],[Close Price]])-1</f>
        <v>1.7822423849643609E-2</v>
      </c>
      <c r="AE518" s="1">
        <f>(Table2[[#This Row],[Close Price]]/Table2[[#This Row],[Current Week Low]])-1</f>
        <v>2.6955074875208096E-2</v>
      </c>
      <c r="AF518" s="1">
        <f>(Table2[[#This Row],[Current Week High]]/Table2[[#This Row],[Close Price]])-1</f>
        <v>3.3457550226830834E-2</v>
      </c>
      <c r="AG518" s="1">
        <f>(Table2[[#This Row],[Close Price]]/Table2[[#This Row],[Current Month Low]])-1</f>
        <v>2.6955074875208096E-2</v>
      </c>
      <c r="AH518" s="1">
        <f>(Table2[[#This Row],[Current Month High]]/Table2[[#This Row],[Close Price]])-1</f>
        <v>8.3522359040829386E-2</v>
      </c>
      <c r="AI518">
        <v>33.951717433570899</v>
      </c>
      <c r="AJ518">
        <v>42.870370370370303</v>
      </c>
      <c r="AK518" t="str">
        <f>IF(AND(Table2[[#This Row],[20D EMA]]&gt;Table2[[#This Row],[50D EMA]],Table2[[#This Row],[50D EMA]]&gt;Table2[[#This Row],[200D EMA]]),"Uptrend","Downtrend/NoTrend")</f>
        <v>Downtrend/NoTrend</v>
      </c>
      <c r="AL518">
        <v>-0.22</v>
      </c>
      <c r="AM518" t="s">
        <v>3189</v>
      </c>
      <c r="AN518">
        <v>-7.58</v>
      </c>
      <c r="AO518" t="s">
        <v>3189</v>
      </c>
      <c r="AP518">
        <v>3.0866497515652999E-2</v>
      </c>
      <c r="AQ518">
        <f>(Table2[[#This Row],[Sharpe Ratio]]-AVERAGE(Table2[Sharpe Ratio]))/_xlfn.STDEV.P(Table2[Sharpe Ratio])</f>
        <v>-0.35571068655706256</v>
      </c>
      <c r="AR5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8">
        <f>_xlfn.RANK.AVG(Table2[[#This Row],[1Y Return vs Nifty Z-Score]],Table2[1Y Return vs Nifty Z-Score])</f>
        <v>420</v>
      </c>
      <c r="AT518">
        <f>_xlfn.RANK.AVG(Table2[[#This Row],[6M Return vs Nifty Z-Score]],Table2[6M Return vs Nifty Z-Score])</f>
        <v>594</v>
      </c>
      <c r="AU518">
        <f>_xlfn.RANK.AVG(Table2[[#This Row],[Sharpe Ratio Z-Score]],Table2[Sharpe Ratio Z-Score])</f>
        <v>431</v>
      </c>
      <c r="AV518">
        <f>(Table2[[#This Row],[Rank 1Y]]+Table2[[#This Row],[Rank 6M]]+Table2[[#This Row],[Rank Sharpe]])/3</f>
        <v>481.66666666666669</v>
      </c>
    </row>
    <row r="519" spans="1:48" x14ac:dyDescent="0.3">
      <c r="A519" t="s">
        <v>1357</v>
      </c>
      <c r="B519" t="s">
        <v>1358</v>
      </c>
      <c r="C519" t="s">
        <v>3129</v>
      </c>
      <c r="D519" t="s">
        <v>21</v>
      </c>
      <c r="E519">
        <v>8297.99270204799</v>
      </c>
      <c r="F519">
        <v>28.81</v>
      </c>
      <c r="G519">
        <v>20.157890315944599</v>
      </c>
      <c r="H519">
        <f>(Table2[[#This Row],[1Y Return vs Nifty]]-AVERAGE(Table2[1Y Return vs Nifty]))/_xlfn.STDEV.P(Table2[1Y Return vs Nifty])</f>
        <v>-0.10708636714947557</v>
      </c>
      <c r="I519">
        <v>1.3194796939643301</v>
      </c>
      <c r="J519">
        <f>(Table2[[#This Row],[1M Return vs Nifty]]-AVERAGE(Table2[1M Return vs Nifty]))/_xlfn.STDEV.P(Table2[1M Return vs Nifty])</f>
        <v>0.31660607352012604</v>
      </c>
      <c r="K519">
        <v>-27.279716458736601</v>
      </c>
      <c r="L519">
        <f>(Table2[[#This Row],[6M Return vs Nifty]]-AVERAGE(Table2[6M Return vs Nifty]))/_xlfn.STDEV.P(Table2[6M Return vs Nifty])</f>
        <v>-1.1995325336062486</v>
      </c>
      <c r="M519">
        <v>3.4009802632864301</v>
      </c>
      <c r="N519">
        <f>(Table2[[#This Row],[1W Return vs Nifty]]-AVERAGE(Table2[1W Return vs Nifty]))/_xlfn.STDEV.P(Table2[1W Return vs Nifty])</f>
        <v>0.71444154317471387</v>
      </c>
      <c r="O519">
        <v>29.04</v>
      </c>
      <c r="P519">
        <v>29.012375782192699</v>
      </c>
      <c r="Q519">
        <v>28.073737519197302</v>
      </c>
      <c r="R519">
        <v>58.640602451792397</v>
      </c>
      <c r="S519" s="1">
        <f>(Table2[[#This Row],[Close Price]]-Table2[[#This Row],[20D EMA]])/Table2[[#This Row],[20D EMA]]</f>
        <v>-7.9201101928374797E-3</v>
      </c>
      <c r="T519" s="1">
        <f>(Table2[[#This Row],[Close Price]]-Table2[[#This Row],[50D EMA]])/Table2[[#This Row],[50D EMA]]</f>
        <v>-6.9754984463187165E-3</v>
      </c>
      <c r="U519" s="1">
        <f>(Table2[[#This Row],[Close Price]]-Table2[[#This Row],[200D EMA]])/Table2[[#This Row],[200D EMA]]</f>
        <v>2.6226022819342394E-2</v>
      </c>
      <c r="V519">
        <v>1.0163376855902599</v>
      </c>
      <c r="W519">
        <v>28.7</v>
      </c>
      <c r="X519">
        <v>29.76</v>
      </c>
      <c r="Y519">
        <v>27.73</v>
      </c>
      <c r="Z519">
        <v>30.31</v>
      </c>
      <c r="AA519">
        <v>27.73</v>
      </c>
      <c r="AB519">
        <v>32.299999999999997</v>
      </c>
      <c r="AC519" s="1">
        <f>(Table2[[#This Row],[Close Price]]/Table2[[#This Row],[Day Low]])-1</f>
        <v>3.8327526132404532E-3</v>
      </c>
      <c r="AD519" s="1">
        <f>(Table2[[#This Row],[Day High]]/Table2[[#This Row],[Close Price]])-1</f>
        <v>3.2974661575841724E-2</v>
      </c>
      <c r="AE519" s="1">
        <f>(Table2[[#This Row],[Close Price]]/Table2[[#This Row],[Current Week Low]])-1</f>
        <v>3.8946988820771633E-2</v>
      </c>
      <c r="AF519" s="1">
        <f>(Table2[[#This Row],[Current Week High]]/Table2[[#This Row],[Close Price]])-1</f>
        <v>5.206525511975002E-2</v>
      </c>
      <c r="AG519" s="1">
        <f>(Table2[[#This Row],[Close Price]]/Table2[[#This Row],[Current Month Low]])-1</f>
        <v>3.8946988820771633E-2</v>
      </c>
      <c r="AH519" s="1">
        <f>(Table2[[#This Row],[Current Month High]]/Table2[[#This Row],[Close Price]])-1</f>
        <v>0.12113849357861839</v>
      </c>
      <c r="AI519">
        <v>40.585884401559802</v>
      </c>
      <c r="AJ519">
        <v>70.313414278776094</v>
      </c>
      <c r="AK519" t="str">
        <f>IF(AND(Table2[[#This Row],[20D EMA]]&gt;Table2[[#This Row],[50D EMA]],Table2[[#This Row],[50D EMA]]&gt;Table2[[#This Row],[200D EMA]]),"Uptrend","Downtrend/NoTrend")</f>
        <v>Uptrend</v>
      </c>
      <c r="AL519">
        <v>-0.06</v>
      </c>
      <c r="AM519" t="s">
        <v>3189</v>
      </c>
      <c r="AN519">
        <v>2.56</v>
      </c>
      <c r="AO519" t="s">
        <v>3188</v>
      </c>
      <c r="AP519">
        <v>3.2270748938473003E-2</v>
      </c>
      <c r="AQ519">
        <f>(Table2[[#This Row],[Sharpe Ratio]]-AVERAGE(Table2[Sharpe Ratio]))/_xlfn.STDEV.P(Table2[Sharpe Ratio])</f>
        <v>-0.33933773528427907</v>
      </c>
      <c r="AR5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-0.61490901934516329</v>
      </c>
      <c r="AS519">
        <f>_xlfn.RANK.AVG(Table2[[#This Row],[1Y Return vs Nifty Z-Score]],Table2[1Y Return vs Nifty Z-Score])</f>
        <v>335</v>
      </c>
      <c r="AT519">
        <f>_xlfn.RANK.AVG(Table2[[#This Row],[6M Return vs Nifty Z-Score]],Table2[6M Return vs Nifty Z-Score])</f>
        <v>689</v>
      </c>
      <c r="AU519">
        <f>_xlfn.RANK.AVG(Table2[[#This Row],[Sharpe Ratio Z-Score]],Table2[Sharpe Ratio Z-Score])</f>
        <v>422</v>
      </c>
      <c r="AV519">
        <f>(Table2[[#This Row],[Rank 1Y]]+Table2[[#This Row],[Rank 6M]]+Table2[[#This Row],[Rank Sharpe]])/3</f>
        <v>482</v>
      </c>
    </row>
    <row r="520" spans="1:48" x14ac:dyDescent="0.3">
      <c r="A520" t="s">
        <v>416</v>
      </c>
      <c r="B520" t="s">
        <v>417</v>
      </c>
      <c r="C520" t="s">
        <v>3129</v>
      </c>
      <c r="D520" t="s">
        <v>34</v>
      </c>
      <c r="E520">
        <v>55858.236598272</v>
      </c>
      <c r="F520">
        <v>45.78</v>
      </c>
      <c r="G520">
        <v>-14.714645816979001</v>
      </c>
      <c r="H520">
        <f>(Table2[[#This Row],[1Y Return vs Nifty]]-AVERAGE(Table2[1Y Return vs Nifty]))/_xlfn.STDEV.P(Table2[1Y Return vs Nifty])</f>
        <v>-0.69303101292052693</v>
      </c>
      <c r="I520">
        <v>-6.9355382622126198</v>
      </c>
      <c r="J520">
        <f>(Table2[[#This Row],[1M Return vs Nifty]]-AVERAGE(Table2[1M Return vs Nifty]))/_xlfn.STDEV.P(Table2[1M Return vs Nifty])</f>
        <v>-0.58597791212760475</v>
      </c>
      <c r="K520">
        <v>-28.944233952736798</v>
      </c>
      <c r="L520">
        <f>(Table2[[#This Row],[6M Return vs Nifty]]-AVERAGE(Table2[6M Return vs Nifty]))/_xlfn.STDEV.P(Table2[6M Return vs Nifty])</f>
        <v>-1.2538814782129668</v>
      </c>
      <c r="M520">
        <v>-0.91606840684188295</v>
      </c>
      <c r="N520">
        <f>(Table2[[#This Row],[1W Return vs Nifty]]-AVERAGE(Table2[1W Return vs Nifty]))/_xlfn.STDEV.P(Table2[1W Return vs Nifty])</f>
        <v>-0.480273796620452</v>
      </c>
      <c r="O520">
        <v>47.84</v>
      </c>
      <c r="P520">
        <v>49.863524343245601</v>
      </c>
      <c r="Q520">
        <v>49.491036163313701</v>
      </c>
      <c r="R520">
        <v>28.714052975030999</v>
      </c>
      <c r="S520" s="1">
        <f>(Table2[[#This Row],[Close Price]]-Table2[[#This Row],[20D EMA]])/Table2[[#This Row],[20D EMA]]</f>
        <v>-4.3060200668896369E-2</v>
      </c>
      <c r="T520" s="1">
        <f>(Table2[[#This Row],[Close Price]]-Table2[[#This Row],[50D EMA]])/Table2[[#This Row],[50D EMA]]</f>
        <v>-8.1894017661805013E-2</v>
      </c>
      <c r="U520" s="1">
        <f>(Table2[[#This Row],[Close Price]]-Table2[[#This Row],[200D EMA]])/Table2[[#This Row],[200D EMA]]</f>
        <v>-7.4984006216151644E-2</v>
      </c>
      <c r="V520">
        <v>0.54784151499062606</v>
      </c>
      <c r="W520">
        <v>44.2</v>
      </c>
      <c r="X520">
        <v>46.43</v>
      </c>
      <c r="Y520">
        <v>44.16</v>
      </c>
      <c r="Z520">
        <v>47.44</v>
      </c>
      <c r="AA520">
        <v>44.16</v>
      </c>
      <c r="AB520">
        <v>48.54</v>
      </c>
      <c r="AC520" s="1">
        <f>(Table2[[#This Row],[Close Price]]/Table2[[#This Row],[Day Low]])-1</f>
        <v>3.5746606334841502E-2</v>
      </c>
      <c r="AD520" s="1">
        <f>(Table2[[#This Row],[Day High]]/Table2[[#This Row],[Close Price]])-1</f>
        <v>1.4198339886413169E-2</v>
      </c>
      <c r="AE520" s="1">
        <f>(Table2[[#This Row],[Close Price]]/Table2[[#This Row],[Current Week Low]])-1</f>
        <v>3.6684782608695787E-2</v>
      </c>
      <c r="AF520" s="1">
        <f>(Table2[[#This Row],[Current Week High]]/Table2[[#This Row],[Close Price]])-1</f>
        <v>3.6260375709916914E-2</v>
      </c>
      <c r="AG520" s="1">
        <f>(Table2[[#This Row],[Close Price]]/Table2[[#This Row],[Current Month Low]])-1</f>
        <v>3.6684782608695787E-2</v>
      </c>
      <c r="AH520" s="1">
        <f>(Table2[[#This Row],[Current Month High]]/Table2[[#This Row],[Close Price]])-1</f>
        <v>6.0288335517693303E-2</v>
      </c>
      <c r="AI520">
        <v>54.325032765399698</v>
      </c>
      <c r="AJ520">
        <v>31.741007194244499</v>
      </c>
      <c r="AK520" t="str">
        <f>IF(AND(Table2[[#This Row],[20D EMA]]&gt;Table2[[#This Row],[50D EMA]],Table2[[#This Row],[50D EMA]]&gt;Table2[[#This Row],[200D EMA]]),"Uptrend","Downtrend/NoTrend")</f>
        <v>Downtrend/NoTrend</v>
      </c>
      <c r="AL520">
        <v>-0.16</v>
      </c>
      <c r="AM520" t="s">
        <v>3189</v>
      </c>
      <c r="AN520">
        <v>-4.49</v>
      </c>
      <c r="AO520" t="s">
        <v>3189</v>
      </c>
      <c r="AP520">
        <v>0.10687850432158701</v>
      </c>
      <c r="AQ520">
        <f>(Table2[[#This Row],[Sharpe Ratio]]-AVERAGE(Table2[Sharpe Ratio]))/_xlfn.STDEV.P(Table2[Sharpe Ratio])</f>
        <v>0.53055573507900744</v>
      </c>
      <c r="AR5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0">
        <f>_xlfn.RANK.AVG(Table2[[#This Row],[1Y Return vs Nifty Z-Score]],Table2[1Y Return vs Nifty Z-Score])</f>
        <v>546</v>
      </c>
      <c r="AT520">
        <f>_xlfn.RANK.AVG(Table2[[#This Row],[6M Return vs Nifty Z-Score]],Table2[6M Return vs Nifty Z-Score])</f>
        <v>695</v>
      </c>
      <c r="AU520">
        <f>_xlfn.RANK.AVG(Table2[[#This Row],[Sharpe Ratio Z-Score]],Table2[Sharpe Ratio Z-Score])</f>
        <v>212</v>
      </c>
      <c r="AV520">
        <f>(Table2[[#This Row],[Rank 1Y]]+Table2[[#This Row],[Rank 6M]]+Table2[[#This Row],[Rank Sharpe]])/3</f>
        <v>484.33333333333331</v>
      </c>
    </row>
    <row r="521" spans="1:48" x14ac:dyDescent="0.3">
      <c r="A521" t="s">
        <v>1827</v>
      </c>
      <c r="B521" t="s">
        <v>1828</v>
      </c>
      <c r="C521" t="s">
        <v>3141</v>
      </c>
      <c r="D521" t="s">
        <v>1829</v>
      </c>
      <c r="E521">
        <v>4289.4980860919904</v>
      </c>
      <c r="F521">
        <v>63.01</v>
      </c>
      <c r="G521">
        <v>-25.659422260504702</v>
      </c>
      <c r="H521">
        <f>(Table2[[#This Row],[1Y Return vs Nifty]]-AVERAGE(Table2[1Y Return vs Nifty]))/_xlfn.STDEV.P(Table2[1Y Return vs Nifty])</f>
        <v>-0.87693026050609002</v>
      </c>
      <c r="I521">
        <v>-7.3640980663858597</v>
      </c>
      <c r="J521">
        <f>(Table2[[#This Row],[1M Return vs Nifty]]-AVERAGE(Table2[1M Return vs Nifty]))/_xlfn.STDEV.P(Table2[1M Return vs Nifty])</f>
        <v>-0.63283561954781165</v>
      </c>
      <c r="K521">
        <v>-1.8799539756858401</v>
      </c>
      <c r="L521">
        <f>(Table2[[#This Row],[6M Return vs Nifty]]-AVERAGE(Table2[6M Return vs Nifty]))/_xlfn.STDEV.P(Table2[6M Return vs Nifty])</f>
        <v>-0.37019292666850007</v>
      </c>
      <c r="M521">
        <v>0.83959206353634197</v>
      </c>
      <c r="N521">
        <f>(Table2[[#This Row],[1W Return vs Nifty]]-AVERAGE(Table2[1W Return vs Nifty]))/_xlfn.STDEV.P(Table2[1W Return vs Nifty])</f>
        <v>5.5939004353050079E-3</v>
      </c>
      <c r="O521">
        <v>65.569999999999993</v>
      </c>
      <c r="P521">
        <v>67.6023691542878</v>
      </c>
      <c r="Q521">
        <v>64.902599595702497</v>
      </c>
      <c r="R521">
        <v>25.9562353896609</v>
      </c>
      <c r="S521" s="1">
        <f>(Table2[[#This Row],[Close Price]]-Table2[[#This Row],[20D EMA]])/Table2[[#This Row],[20D EMA]]</f>
        <v>-3.9042244929083356E-2</v>
      </c>
      <c r="T521" s="1">
        <f>(Table2[[#This Row],[Close Price]]-Table2[[#This Row],[50D EMA]])/Table2[[#This Row],[50D EMA]]</f>
        <v>-6.7932074152707744E-2</v>
      </c>
      <c r="U521" s="1">
        <f>(Table2[[#This Row],[Close Price]]-Table2[[#This Row],[200D EMA]])/Table2[[#This Row],[200D EMA]]</f>
        <v>-2.9160613095500991E-2</v>
      </c>
      <c r="V521">
        <v>0.47434857240296002</v>
      </c>
      <c r="W521">
        <v>62.89</v>
      </c>
      <c r="X521">
        <v>64.25</v>
      </c>
      <c r="Y521">
        <v>59.8</v>
      </c>
      <c r="Z521">
        <v>64.489999999999995</v>
      </c>
      <c r="AA521">
        <v>59.8</v>
      </c>
      <c r="AB521">
        <v>66.64</v>
      </c>
      <c r="AC521" s="1">
        <f>(Table2[[#This Row],[Close Price]]/Table2[[#This Row],[Day Low]])-1</f>
        <v>1.9080934965813867E-3</v>
      </c>
      <c r="AD521" s="1">
        <f>(Table2[[#This Row],[Day High]]/Table2[[#This Row],[Close Price]])-1</f>
        <v>1.9679415965719649E-2</v>
      </c>
      <c r="AE521" s="1">
        <f>(Table2[[#This Row],[Close Price]]/Table2[[#This Row],[Current Week Low]])-1</f>
        <v>5.3678929765886396E-2</v>
      </c>
      <c r="AF521" s="1">
        <f>(Table2[[#This Row],[Current Week High]]/Table2[[#This Row],[Close Price]])-1</f>
        <v>2.3488335184891129E-2</v>
      </c>
      <c r="AG521" s="1">
        <f>(Table2[[#This Row],[Close Price]]/Table2[[#This Row],[Current Month Low]])-1</f>
        <v>5.3678929765886396E-2</v>
      </c>
      <c r="AH521" s="1">
        <f>(Table2[[#This Row],[Current Month High]]/Table2[[#This Row],[Close Price]])-1</f>
        <v>5.7609903189969947E-2</v>
      </c>
      <c r="AI521">
        <v>33.613712109189002</v>
      </c>
      <c r="AJ521">
        <v>44.5183486238532</v>
      </c>
      <c r="AK521" t="str">
        <f>IF(AND(Table2[[#This Row],[20D EMA]]&gt;Table2[[#This Row],[50D EMA]],Table2[[#This Row],[50D EMA]]&gt;Table2[[#This Row],[200D EMA]]),"Uptrend","Downtrend/NoTrend")</f>
        <v>Downtrend/NoTrend</v>
      </c>
      <c r="AL521">
        <v>-0.18</v>
      </c>
      <c r="AM521" t="s">
        <v>3189</v>
      </c>
      <c r="AN521">
        <v>-4.93</v>
      </c>
      <c r="AO521" t="s">
        <v>3189</v>
      </c>
      <c r="AP521">
        <v>3.9536802227348997E-2</v>
      </c>
      <c r="AQ521">
        <f>(Table2[[#This Row],[Sharpe Ratio]]-AVERAGE(Table2[Sharpe Ratio]))/_xlfn.STDEV.P(Table2[Sharpe Ratio])</f>
        <v>-0.25461876365930675</v>
      </c>
      <c r="AR5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1">
        <f>_xlfn.RANK.AVG(Table2[[#This Row],[1Y Return vs Nifty Z-Score]],Table2[1Y Return vs Nifty Z-Score])</f>
        <v>613</v>
      </c>
      <c r="AT521">
        <f>_xlfn.RANK.AVG(Table2[[#This Row],[6M Return vs Nifty Z-Score]],Table2[6M Return vs Nifty Z-Score])</f>
        <v>438</v>
      </c>
      <c r="AU521">
        <f>_xlfn.RANK.AVG(Table2[[#This Row],[Sharpe Ratio Z-Score]],Table2[Sharpe Ratio Z-Score])</f>
        <v>407</v>
      </c>
      <c r="AV521">
        <f>(Table2[[#This Row],[Rank 1Y]]+Table2[[#This Row],[Rank 6M]]+Table2[[#This Row],[Rank Sharpe]])/3</f>
        <v>486</v>
      </c>
    </row>
    <row r="522" spans="1:48" x14ac:dyDescent="0.3">
      <c r="A522" t="s">
        <v>1680</v>
      </c>
      <c r="B522" t="s">
        <v>1681</v>
      </c>
      <c r="C522" t="s">
        <v>3129</v>
      </c>
      <c r="D522" t="s">
        <v>54</v>
      </c>
      <c r="E522">
        <v>5199.6746442000003</v>
      </c>
      <c r="F522">
        <v>52.7</v>
      </c>
      <c r="G522">
        <v>30.226780758110898</v>
      </c>
      <c r="H522">
        <f>(Table2[[#This Row],[1Y Return vs Nifty]]-AVERAGE(Table2[1Y Return vs Nifty]))/_xlfn.STDEV.P(Table2[1Y Return vs Nifty])</f>
        <v>6.2095834596745267E-2</v>
      </c>
      <c r="I522">
        <v>-12.8836293292193</v>
      </c>
      <c r="J522">
        <f>(Table2[[#This Row],[1M Return vs Nifty]]-AVERAGE(Table2[1M Return vs Nifty]))/_xlfn.STDEV.P(Table2[1M Return vs Nifty])</f>
        <v>-1.2363280107893977</v>
      </c>
      <c r="K522">
        <v>-46.683557624234403</v>
      </c>
      <c r="L522">
        <f>(Table2[[#This Row],[6M Return vs Nifty]]-AVERAGE(Table2[6M Return vs Nifty]))/_xlfn.STDEV.P(Table2[6M Return vs Nifty])</f>
        <v>-1.8330964898052433</v>
      </c>
      <c r="M522">
        <v>-6.4011926258310297</v>
      </c>
      <c r="N522">
        <f>(Table2[[#This Row],[1W Return vs Nifty]]-AVERAGE(Table2[1W Return vs Nifty]))/_xlfn.STDEV.P(Table2[1W Return vs Nifty])</f>
        <v>-1.9982465010869819</v>
      </c>
      <c r="O522">
        <v>59.06</v>
      </c>
      <c r="P522">
        <v>62.111761335840299</v>
      </c>
      <c r="Q522">
        <v>61.750342976787103</v>
      </c>
      <c r="R522">
        <v>25.1039880329505</v>
      </c>
      <c r="S522" s="1">
        <f>(Table2[[#This Row],[Close Price]]-Table2[[#This Row],[20D EMA]])/Table2[[#This Row],[20D EMA]]</f>
        <v>-0.10768709786657635</v>
      </c>
      <c r="T522" s="1">
        <f>(Table2[[#This Row],[Close Price]]-Table2[[#This Row],[50D EMA]])/Table2[[#This Row],[50D EMA]]</f>
        <v>-0.15152945486363845</v>
      </c>
      <c r="U522" s="1">
        <f>(Table2[[#This Row],[Close Price]]-Table2[[#This Row],[200D EMA]])/Table2[[#This Row],[200D EMA]]</f>
        <v>-0.14656344467899168</v>
      </c>
      <c r="V522">
        <v>0.85572563013129099</v>
      </c>
      <c r="W522">
        <v>52.32</v>
      </c>
      <c r="X522">
        <v>55.84</v>
      </c>
      <c r="Y522">
        <v>52.32</v>
      </c>
      <c r="Z522">
        <v>58.33</v>
      </c>
      <c r="AA522">
        <v>52.32</v>
      </c>
      <c r="AB522">
        <v>61.2</v>
      </c>
      <c r="AC522" s="1">
        <f>(Table2[[#This Row],[Close Price]]/Table2[[#This Row],[Day Low]])-1</f>
        <v>7.2629969418960272E-3</v>
      </c>
      <c r="AD522" s="1">
        <f>(Table2[[#This Row],[Day High]]/Table2[[#This Row],[Close Price]])-1</f>
        <v>5.9582542694497143E-2</v>
      </c>
      <c r="AE522" s="1">
        <f>(Table2[[#This Row],[Close Price]]/Table2[[#This Row],[Current Week Low]])-1</f>
        <v>7.2629969418960272E-3</v>
      </c>
      <c r="AF522" s="1">
        <f>(Table2[[#This Row],[Current Week High]]/Table2[[#This Row],[Close Price]])-1</f>
        <v>0.1068311195445919</v>
      </c>
      <c r="AG522" s="1">
        <f>(Table2[[#This Row],[Close Price]]/Table2[[#This Row],[Current Month Low]])-1</f>
        <v>7.2629969418960272E-3</v>
      </c>
      <c r="AH522" s="1">
        <f>(Table2[[#This Row],[Current Month High]]/Table2[[#This Row],[Close Price]])-1</f>
        <v>0.16129032258064524</v>
      </c>
      <c r="AI522">
        <v>89.051233396584394</v>
      </c>
      <c r="AJ522">
        <v>61.904761904761898</v>
      </c>
      <c r="AK522" t="str">
        <f>IF(AND(Table2[[#This Row],[20D EMA]]&gt;Table2[[#This Row],[50D EMA]],Table2[[#This Row],[50D EMA]]&gt;Table2[[#This Row],[200D EMA]]),"Uptrend","Downtrend/NoTrend")</f>
        <v>Downtrend/NoTrend</v>
      </c>
      <c r="AL522">
        <v>-0.25</v>
      </c>
      <c r="AM522" t="s">
        <v>3189</v>
      </c>
      <c r="AN522">
        <v>-11.58</v>
      </c>
      <c r="AO522" t="s">
        <v>3189</v>
      </c>
      <c r="AP522">
        <v>1.8485286172296E-2</v>
      </c>
      <c r="AQ522">
        <f>(Table2[[#This Row],[Sharpe Ratio]]-AVERAGE(Table2[Sharpe Ratio]))/_xlfn.STDEV.P(Table2[Sharpe Ratio])</f>
        <v>-0.50007014151543761</v>
      </c>
      <c r="AR5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2">
        <f>_xlfn.RANK.AVG(Table2[[#This Row],[1Y Return vs Nifty Z-Score]],Table2[1Y Return vs Nifty Z-Score])</f>
        <v>275</v>
      </c>
      <c r="AT522">
        <f>_xlfn.RANK.AVG(Table2[[#This Row],[6M Return vs Nifty Z-Score]],Table2[6M Return vs Nifty Z-Score])</f>
        <v>726</v>
      </c>
      <c r="AU522">
        <f>_xlfn.RANK.AVG(Table2[[#This Row],[Sharpe Ratio Z-Score]],Table2[Sharpe Ratio Z-Score])</f>
        <v>461</v>
      </c>
      <c r="AV522">
        <f>(Table2[[#This Row],[Rank 1Y]]+Table2[[#This Row],[Rank 6M]]+Table2[[#This Row],[Rank Sharpe]])/3</f>
        <v>487.33333333333331</v>
      </c>
    </row>
    <row r="523" spans="1:48" x14ac:dyDescent="0.3">
      <c r="A523" t="s">
        <v>514</v>
      </c>
      <c r="B523" t="s">
        <v>515</v>
      </c>
      <c r="C523" t="s">
        <v>3127</v>
      </c>
      <c r="D523" t="s">
        <v>176</v>
      </c>
      <c r="E523">
        <v>42435.809255624998</v>
      </c>
      <c r="F523">
        <v>597.54999999999995</v>
      </c>
      <c r="G523">
        <v>13.2834095756478</v>
      </c>
      <c r="H523">
        <f>(Table2[[#This Row],[1Y Return vs Nifty]]-AVERAGE(Table2[1Y Return vs Nifty]))/_xlfn.STDEV.P(Table2[1Y Return vs Nifty])</f>
        <v>-0.22259460454521163</v>
      </c>
      <c r="I523">
        <v>-9.2742591204039506</v>
      </c>
      <c r="J523">
        <f>(Table2[[#This Row],[1M Return vs Nifty]]-AVERAGE(Table2[1M Return vs Nifty]))/_xlfn.STDEV.P(Table2[1M Return vs Nifty])</f>
        <v>-0.84168807589827266</v>
      </c>
      <c r="K523">
        <v>-3.1181976499947601</v>
      </c>
      <c r="L523">
        <f>(Table2[[#This Row],[6M Return vs Nifty]]-AVERAGE(Table2[6M Return vs Nifty]))/_xlfn.STDEV.P(Table2[6M Return vs Nifty])</f>
        <v>-0.41062340403338804</v>
      </c>
      <c r="M523">
        <v>2.4101293186613999</v>
      </c>
      <c r="N523">
        <f>(Table2[[#This Row],[1W Return vs Nifty]]-AVERAGE(Table2[1W Return vs Nifty]))/_xlfn.STDEV.P(Table2[1W Return vs Nifty])</f>
        <v>0.4402299432024418</v>
      </c>
      <c r="O523">
        <v>614.54999999999995</v>
      </c>
      <c r="P523">
        <v>619.53295055946899</v>
      </c>
      <c r="Q523">
        <v>580.11574729212998</v>
      </c>
      <c r="R523">
        <v>48.496938914687597</v>
      </c>
      <c r="S523" s="1">
        <f>(Table2[[#This Row],[Close Price]]-Table2[[#This Row],[20D EMA]])/Table2[[#This Row],[20D EMA]]</f>
        <v>-2.7662517289073308E-2</v>
      </c>
      <c r="T523" s="1">
        <f>(Table2[[#This Row],[Close Price]]-Table2[[#This Row],[50D EMA]])/Table2[[#This Row],[50D EMA]]</f>
        <v>-3.548310148736615E-2</v>
      </c>
      <c r="U523" s="1">
        <f>(Table2[[#This Row],[Close Price]]-Table2[[#This Row],[200D EMA]])/Table2[[#This Row],[200D EMA]]</f>
        <v>3.0053058875318849E-2</v>
      </c>
      <c r="V523">
        <v>0.59746455222604999</v>
      </c>
      <c r="W523">
        <v>595.5</v>
      </c>
      <c r="X523">
        <v>607.54999999999995</v>
      </c>
      <c r="Y523">
        <v>585</v>
      </c>
      <c r="Z523">
        <v>620</v>
      </c>
      <c r="AA523">
        <v>585</v>
      </c>
      <c r="AB523">
        <v>627</v>
      </c>
      <c r="AC523" s="1">
        <f>(Table2[[#This Row],[Close Price]]/Table2[[#This Row],[Day Low]])-1</f>
        <v>3.4424853064651817E-3</v>
      </c>
      <c r="AD523" s="1">
        <f>(Table2[[#This Row],[Day High]]/Table2[[#This Row],[Close Price]])-1</f>
        <v>1.6735001255125059E-2</v>
      </c>
      <c r="AE523" s="1">
        <f>(Table2[[#This Row],[Close Price]]/Table2[[#This Row],[Current Week Low]])-1</f>
        <v>2.1452991452991288E-2</v>
      </c>
      <c r="AF523" s="1">
        <f>(Table2[[#This Row],[Current Week High]]/Table2[[#This Row],[Close Price]])-1</f>
        <v>3.7570077817755898E-2</v>
      </c>
      <c r="AG523" s="1">
        <f>(Table2[[#This Row],[Close Price]]/Table2[[#This Row],[Current Month Low]])-1</f>
        <v>2.1452991452991288E-2</v>
      </c>
      <c r="AH523" s="1">
        <f>(Table2[[#This Row],[Current Month High]]/Table2[[#This Row],[Close Price]])-1</f>
        <v>4.9284578696343395E-2</v>
      </c>
      <c r="AI523">
        <v>15.4631411597355</v>
      </c>
      <c r="AJ523">
        <v>50.4974184611509</v>
      </c>
      <c r="AK523" t="str">
        <f>IF(AND(Table2[[#This Row],[20D EMA]]&gt;Table2[[#This Row],[50D EMA]],Table2[[#This Row],[50D EMA]]&gt;Table2[[#This Row],[200D EMA]]),"Uptrend","Downtrend/NoTrend")</f>
        <v>Downtrend/NoTrend</v>
      </c>
      <c r="AL523">
        <v>-0.06</v>
      </c>
      <c r="AM523" t="s">
        <v>3189</v>
      </c>
      <c r="AN523">
        <v>-2.71</v>
      </c>
      <c r="AO523" t="s">
        <v>3189</v>
      </c>
      <c r="AP523">
        <v>-3.3030561551845E-2</v>
      </c>
      <c r="AQ523">
        <f>(Table2[[#This Row],[Sharpe Ratio]]-AVERAGE(Table2[Sharpe Ratio]))/_xlfn.STDEV.P(Table2[Sharpe Ratio])</f>
        <v>-1.1007221692482305</v>
      </c>
      <c r="AR5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3">
        <f>_xlfn.RANK.AVG(Table2[[#This Row],[1Y Return vs Nifty Z-Score]],Table2[1Y Return vs Nifty Z-Score])</f>
        <v>370</v>
      </c>
      <c r="AT523">
        <f>_xlfn.RANK.AVG(Table2[[#This Row],[6M Return vs Nifty Z-Score]],Table2[6M Return vs Nifty Z-Score])</f>
        <v>460</v>
      </c>
      <c r="AU523">
        <f>_xlfn.RANK.AVG(Table2[[#This Row],[Sharpe Ratio Z-Score]],Table2[Sharpe Ratio Z-Score])</f>
        <v>634</v>
      </c>
      <c r="AV523">
        <f>(Table2[[#This Row],[Rank 1Y]]+Table2[[#This Row],[Rank 6M]]+Table2[[#This Row],[Rank Sharpe]])/3</f>
        <v>488</v>
      </c>
    </row>
    <row r="524" spans="1:48" x14ac:dyDescent="0.3">
      <c r="A524" t="s">
        <v>510</v>
      </c>
      <c r="B524" t="s">
        <v>511</v>
      </c>
      <c r="C524" t="s">
        <v>3141</v>
      </c>
      <c r="D524" t="s">
        <v>140</v>
      </c>
      <c r="E524">
        <v>42636.476362900001</v>
      </c>
      <c r="F524">
        <v>49417.1</v>
      </c>
      <c r="G524">
        <v>0.477836201122467</v>
      </c>
      <c r="H524">
        <f>(Table2[[#This Row],[1Y Return vs Nifty]]-AVERAGE(Table2[1Y Return vs Nifty]))/_xlfn.STDEV.P(Table2[1Y Return vs Nifty])</f>
        <v>-0.43775983159468446</v>
      </c>
      <c r="I524">
        <v>-2.6124906454785402</v>
      </c>
      <c r="J524">
        <f>(Table2[[#This Row],[1M Return vs Nifty]]-AVERAGE(Table2[1M Return vs Nifty]))/_xlfn.STDEV.P(Table2[1M Return vs Nifty])</f>
        <v>-0.11330619066428557</v>
      </c>
      <c r="K524">
        <v>4.4729781301782499</v>
      </c>
      <c r="L524">
        <f>(Table2[[#This Row],[6M Return vs Nifty]]-AVERAGE(Table2[6M Return vs Nifty]))/_xlfn.STDEV.P(Table2[6M Return vs Nifty])</f>
        <v>-0.16276034854516722</v>
      </c>
      <c r="M524">
        <v>1.5229780630974401</v>
      </c>
      <c r="N524">
        <f>(Table2[[#This Row],[1W Return vs Nifty]]-AVERAGE(Table2[1W Return vs Nifty]))/_xlfn.STDEV.P(Table2[1W Return vs Nifty])</f>
        <v>0.19471656248132485</v>
      </c>
      <c r="O524">
        <v>49295.57</v>
      </c>
      <c r="P524">
        <v>50457.719623268698</v>
      </c>
      <c r="Q524">
        <v>47643.9854084619</v>
      </c>
      <c r="R524">
        <v>28.738981449855899</v>
      </c>
      <c r="S524" s="1">
        <f>(Table2[[#This Row],[Close Price]]-Table2[[#This Row],[20D EMA]])/Table2[[#This Row],[20D EMA]]</f>
        <v>2.4653330917970688E-3</v>
      </c>
      <c r="T524" s="1">
        <f>(Table2[[#This Row],[Close Price]]-Table2[[#This Row],[50D EMA]])/Table2[[#This Row],[50D EMA]]</f>
        <v>-2.0623595973782684E-2</v>
      </c>
      <c r="U524" s="1">
        <f>(Table2[[#This Row],[Close Price]]-Table2[[#This Row],[200D EMA]])/Table2[[#This Row],[200D EMA]]</f>
        <v>3.7215916685743526E-2</v>
      </c>
      <c r="V524">
        <v>0.73793219423452205</v>
      </c>
      <c r="W524">
        <v>48273.65</v>
      </c>
      <c r="X524">
        <v>49500</v>
      </c>
      <c r="Y524">
        <v>46827.95</v>
      </c>
      <c r="Z524">
        <v>49500</v>
      </c>
      <c r="AA524">
        <v>46827.95</v>
      </c>
      <c r="AB524">
        <v>49650.25</v>
      </c>
      <c r="AC524" s="1">
        <f>(Table2[[#This Row],[Close Price]]/Table2[[#This Row],[Day Low]])-1</f>
        <v>2.3686835364634673E-2</v>
      </c>
      <c r="AD524" s="1">
        <f>(Table2[[#This Row],[Day High]]/Table2[[#This Row],[Close Price]])-1</f>
        <v>1.6775569590283812E-3</v>
      </c>
      <c r="AE524" s="1">
        <f>(Table2[[#This Row],[Close Price]]/Table2[[#This Row],[Current Week Low]])-1</f>
        <v>5.5290697115718324E-2</v>
      </c>
      <c r="AF524" s="1">
        <f>(Table2[[#This Row],[Current Week High]]/Table2[[#This Row],[Close Price]])-1</f>
        <v>1.6775569590283812E-3</v>
      </c>
      <c r="AG524" s="1">
        <f>(Table2[[#This Row],[Close Price]]/Table2[[#This Row],[Current Month Low]])-1</f>
        <v>5.5290697115718324E-2</v>
      </c>
      <c r="AH524" s="1">
        <f>(Table2[[#This Row],[Current Month High]]/Table2[[#This Row],[Close Price]])-1</f>
        <v>4.7180024728281644E-3</v>
      </c>
      <c r="AI524">
        <v>21.403319903434198</v>
      </c>
      <c r="AJ524">
        <v>41.281730931421997</v>
      </c>
      <c r="AK524" t="str">
        <f>IF(AND(Table2[[#This Row],[20D EMA]]&gt;Table2[[#This Row],[50D EMA]],Table2[[#This Row],[50D EMA]]&gt;Table2[[#This Row],[200D EMA]]),"Uptrend","Downtrend/NoTrend")</f>
        <v>Downtrend/NoTrend</v>
      </c>
      <c r="AL524">
        <v>-0.16</v>
      </c>
      <c r="AM524" t="s">
        <v>3189</v>
      </c>
      <c r="AN524">
        <v>-0.28999999999999998</v>
      </c>
      <c r="AO524" t="s">
        <v>3189</v>
      </c>
      <c r="AP524">
        <v>-3.6091142694282999E-2</v>
      </c>
      <c r="AQ524">
        <f>(Table2[[#This Row],[Sharpe Ratio]]-AVERAGE(Table2[Sharpe Ratio]))/_xlfn.STDEV.P(Table2[Sharpe Ratio])</f>
        <v>-1.1364071933808075</v>
      </c>
      <c r="AR5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4">
        <f>_xlfn.RANK.AVG(Table2[[#This Row],[1Y Return vs Nifty Z-Score]],Table2[1Y Return vs Nifty Z-Score])</f>
        <v>451</v>
      </c>
      <c r="AT524">
        <f>_xlfn.RANK.AVG(Table2[[#This Row],[6M Return vs Nifty Z-Score]],Table2[6M Return vs Nifty Z-Score])</f>
        <v>376</v>
      </c>
      <c r="AU524">
        <f>_xlfn.RANK.AVG(Table2[[#This Row],[Sharpe Ratio Z-Score]],Table2[Sharpe Ratio Z-Score])</f>
        <v>640</v>
      </c>
      <c r="AV524">
        <f>(Table2[[#This Row],[Rank 1Y]]+Table2[[#This Row],[Rank 6M]]+Table2[[#This Row],[Rank Sharpe]])/3</f>
        <v>489</v>
      </c>
    </row>
    <row r="525" spans="1:48" x14ac:dyDescent="0.3">
      <c r="A525" t="s">
        <v>1334</v>
      </c>
      <c r="B525" t="s">
        <v>1335</v>
      </c>
      <c r="C525" t="s">
        <v>3143</v>
      </c>
      <c r="D525" t="s">
        <v>406</v>
      </c>
      <c r="E525">
        <v>8516.2617711599996</v>
      </c>
      <c r="F525">
        <v>212.16</v>
      </c>
      <c r="G525">
        <v>-1.40658940704083</v>
      </c>
      <c r="H525">
        <f>(Table2[[#This Row],[1Y Return vs Nifty]]-AVERAGE(Table2[1Y Return vs Nifty]))/_xlfn.STDEV.P(Table2[1Y Return vs Nifty])</f>
        <v>-0.46942283113244049</v>
      </c>
      <c r="I525">
        <v>-8.5576099464756208</v>
      </c>
      <c r="J525">
        <f>(Table2[[#This Row],[1M Return vs Nifty]]-AVERAGE(Table2[1M Return vs Nifty]))/_xlfn.STDEV.P(Table2[1M Return vs Nifty])</f>
        <v>-0.76333136351445763</v>
      </c>
      <c r="K525">
        <v>-19.973149341720401</v>
      </c>
      <c r="L525">
        <f>(Table2[[#This Row],[6M Return vs Nifty]]-AVERAGE(Table2[6M Return vs Nifty]))/_xlfn.STDEV.P(Table2[6M Return vs Nifty])</f>
        <v>-0.96096236961616877</v>
      </c>
      <c r="M525">
        <v>-1.3292790139719901</v>
      </c>
      <c r="N525">
        <f>(Table2[[#This Row],[1W Return vs Nifty]]-AVERAGE(Table2[1W Return vs Nifty]))/_xlfn.STDEV.P(Table2[1W Return vs Nifty])</f>
        <v>-0.59462716361405121</v>
      </c>
      <c r="O525">
        <v>218.94</v>
      </c>
      <c r="P525">
        <v>225.30559660768199</v>
      </c>
      <c r="Q525">
        <v>224.203503137913</v>
      </c>
      <c r="R525">
        <v>32.862654872611898</v>
      </c>
      <c r="S525" s="1">
        <f>(Table2[[#This Row],[Close Price]]-Table2[[#This Row],[20D EMA]])/Table2[[#This Row],[20D EMA]]</f>
        <v>-3.0967388325568654E-2</v>
      </c>
      <c r="T525" s="1">
        <f>(Table2[[#This Row],[Close Price]]-Table2[[#This Row],[50D EMA]])/Table2[[#This Row],[50D EMA]]</f>
        <v>-5.8345628362583619E-2</v>
      </c>
      <c r="U525" s="1">
        <f>(Table2[[#This Row],[Close Price]]-Table2[[#This Row],[200D EMA]])/Table2[[#This Row],[200D EMA]]</f>
        <v>-5.3716837468434898E-2</v>
      </c>
      <c r="V525">
        <v>0.57042731467273</v>
      </c>
      <c r="W525">
        <v>209.65</v>
      </c>
      <c r="X525">
        <v>215.65</v>
      </c>
      <c r="Y525">
        <v>201.91</v>
      </c>
      <c r="Z525">
        <v>215.65</v>
      </c>
      <c r="AA525">
        <v>201.91</v>
      </c>
      <c r="AB525">
        <v>224.95</v>
      </c>
      <c r="AC525" s="1">
        <f>(Table2[[#This Row],[Close Price]]/Table2[[#This Row],[Day Low]])-1</f>
        <v>1.1972334843787236E-2</v>
      </c>
      <c r="AD525" s="1">
        <f>(Table2[[#This Row],[Day High]]/Table2[[#This Row],[Close Price]])-1</f>
        <v>1.6449849170437458E-2</v>
      </c>
      <c r="AE525" s="1">
        <f>(Table2[[#This Row],[Close Price]]/Table2[[#This Row],[Current Week Low]])-1</f>
        <v>5.0765192412461024E-2</v>
      </c>
      <c r="AF525" s="1">
        <f>(Table2[[#This Row],[Current Week High]]/Table2[[#This Row],[Close Price]])-1</f>
        <v>1.6449849170437458E-2</v>
      </c>
      <c r="AG525" s="1">
        <f>(Table2[[#This Row],[Close Price]]/Table2[[#This Row],[Current Month Low]])-1</f>
        <v>5.0765192412461024E-2</v>
      </c>
      <c r="AH525" s="1">
        <f>(Table2[[#This Row],[Current Month High]]/Table2[[#This Row],[Close Price]])-1</f>
        <v>6.0284690799396579E-2</v>
      </c>
      <c r="AI525">
        <v>51.890082956259398</v>
      </c>
      <c r="AJ525">
        <v>27.653429602888099</v>
      </c>
      <c r="AK525" t="str">
        <f>IF(AND(Table2[[#This Row],[20D EMA]]&gt;Table2[[#This Row],[50D EMA]],Table2[[#This Row],[50D EMA]]&gt;Table2[[#This Row],[200D EMA]]),"Uptrend","Downtrend/NoTrend")</f>
        <v>Downtrend/NoTrend</v>
      </c>
      <c r="AL525">
        <v>-0.15</v>
      </c>
      <c r="AM525" t="s">
        <v>3189</v>
      </c>
      <c r="AN525">
        <v>-3.01</v>
      </c>
      <c r="AO525" t="s">
        <v>3189</v>
      </c>
      <c r="AP525">
        <v>4.9931347024535E-2</v>
      </c>
      <c r="AQ525">
        <f>(Table2[[#This Row],[Sharpe Ratio]]-AVERAGE(Table2[Sharpe Ratio]))/_xlfn.STDEV.P(Table2[Sharpe Ratio])</f>
        <v>-0.13342296303457321</v>
      </c>
      <c r="AR5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5">
        <f>_xlfn.RANK.AVG(Table2[[#This Row],[1Y Return vs Nifty Z-Score]],Table2[1Y Return vs Nifty Z-Score])</f>
        <v>465</v>
      </c>
      <c r="AT525">
        <f>_xlfn.RANK.AVG(Table2[[#This Row],[6M Return vs Nifty Z-Score]],Table2[6M Return vs Nifty Z-Score])</f>
        <v>635</v>
      </c>
      <c r="AU525">
        <f>_xlfn.RANK.AVG(Table2[[#This Row],[Sharpe Ratio Z-Score]],Table2[Sharpe Ratio Z-Score])</f>
        <v>374</v>
      </c>
      <c r="AV525">
        <f>(Table2[[#This Row],[Rank 1Y]]+Table2[[#This Row],[Rank 6M]]+Table2[[#This Row],[Rank Sharpe]])/3</f>
        <v>491.33333333333331</v>
      </c>
    </row>
    <row r="526" spans="1:48" x14ac:dyDescent="0.3">
      <c r="A526" t="s">
        <v>41</v>
      </c>
      <c r="B526" t="s">
        <v>42</v>
      </c>
      <c r="C526" t="s">
        <v>3129</v>
      </c>
      <c r="D526" t="s">
        <v>43</v>
      </c>
      <c r="E526">
        <v>614252.15173261496</v>
      </c>
      <c r="F526">
        <v>970.95</v>
      </c>
      <c r="G526">
        <v>24.801829598861001</v>
      </c>
      <c r="H526">
        <f>(Table2[[#This Row],[1Y Return vs Nifty]]-AVERAGE(Table2[1Y Return vs Nifty]))/_xlfn.STDEV.P(Table2[1Y Return vs Nifty])</f>
        <v>-2.9056729507442855E-2</v>
      </c>
      <c r="I526">
        <v>-7.8690818522439798</v>
      </c>
      <c r="J526">
        <f>(Table2[[#This Row],[1M Return vs Nifty]]-AVERAGE(Table2[1M Return vs Nifty]))/_xlfn.STDEV.P(Table2[1M Return vs Nifty])</f>
        <v>-0.68804934295179887</v>
      </c>
      <c r="K526">
        <v>-11.1784880587704</v>
      </c>
      <c r="L526">
        <f>(Table2[[#This Row],[6M Return vs Nifty]]-AVERAGE(Table2[6M Return vs Nifty]))/_xlfn.STDEV.P(Table2[6M Return vs Nifty])</f>
        <v>-0.67380374219122707</v>
      </c>
      <c r="M526">
        <v>0.75561925923080697</v>
      </c>
      <c r="N526">
        <f>(Table2[[#This Row],[1W Return vs Nifty]]-AVERAGE(Table2[1W Return vs Nifty]))/_xlfn.STDEV.P(Table2[1W Return vs Nifty])</f>
        <v>-1.7645030856720093E-2</v>
      </c>
      <c r="O526">
        <v>1001.8</v>
      </c>
      <c r="P526">
        <v>1029.3750804488</v>
      </c>
      <c r="Q526">
        <v>969.61248168493</v>
      </c>
      <c r="R526">
        <v>25.650050262808399</v>
      </c>
      <c r="S526" s="1">
        <f>(Table2[[#This Row],[Close Price]]-Table2[[#This Row],[20D EMA]])/Table2[[#This Row],[20D EMA]]</f>
        <v>-3.0794569774405981E-2</v>
      </c>
      <c r="T526" s="1">
        <f>(Table2[[#This Row],[Close Price]]-Table2[[#This Row],[50D EMA]])/Table2[[#This Row],[50D EMA]]</f>
        <v>-5.6757815065162656E-2</v>
      </c>
      <c r="U526" s="1">
        <f>(Table2[[#This Row],[Close Price]]-Table2[[#This Row],[200D EMA]])/Table2[[#This Row],[200D EMA]]</f>
        <v>1.3794359502734424E-3</v>
      </c>
      <c r="V526">
        <v>0.61419605082592099</v>
      </c>
      <c r="W526">
        <v>964</v>
      </c>
      <c r="X526">
        <v>977.25</v>
      </c>
      <c r="Y526">
        <v>923.1</v>
      </c>
      <c r="Z526">
        <v>977.25</v>
      </c>
      <c r="AA526">
        <v>923.1</v>
      </c>
      <c r="AB526">
        <v>1012.4</v>
      </c>
      <c r="AC526" s="1">
        <f>(Table2[[#This Row],[Close Price]]/Table2[[#This Row],[Day Low]])-1</f>
        <v>7.2095435684647047E-3</v>
      </c>
      <c r="AD526" s="1">
        <f>(Table2[[#This Row],[Day High]]/Table2[[#This Row],[Close Price]])-1</f>
        <v>6.4884906534836695E-3</v>
      </c>
      <c r="AE526" s="1">
        <f>(Table2[[#This Row],[Close Price]]/Table2[[#This Row],[Current Week Low]])-1</f>
        <v>5.1836204094897642E-2</v>
      </c>
      <c r="AF526" s="1">
        <f>(Table2[[#This Row],[Current Week High]]/Table2[[#This Row],[Close Price]])-1</f>
        <v>6.4884906534836695E-3</v>
      </c>
      <c r="AG526" s="1">
        <f>(Table2[[#This Row],[Close Price]]/Table2[[#This Row],[Current Month Low]])-1</f>
        <v>5.1836204094897642E-2</v>
      </c>
      <c r="AH526" s="1">
        <f>(Table2[[#This Row],[Current Month High]]/Table2[[#This Row],[Close Price]])-1</f>
        <v>4.2690148823317342E-2</v>
      </c>
      <c r="AI526">
        <v>25.856120294556799</v>
      </c>
      <c r="AJ526">
        <v>62.542897798610497</v>
      </c>
      <c r="AK526" t="str">
        <f>IF(AND(Table2[[#This Row],[20D EMA]]&gt;Table2[[#This Row],[50D EMA]],Table2[[#This Row],[50D EMA]]&gt;Table2[[#This Row],[200D EMA]]),"Uptrend","Downtrend/NoTrend")</f>
        <v>Downtrend/NoTrend</v>
      </c>
      <c r="AL526">
        <v>-0.13</v>
      </c>
      <c r="AM526" t="s">
        <v>3189</v>
      </c>
      <c r="AN526">
        <v>-3.9</v>
      </c>
      <c r="AO526" t="s">
        <v>3189</v>
      </c>
      <c r="AP526">
        <v>-3.0820847308506E-2</v>
      </c>
      <c r="AQ526">
        <f>(Table2[[#This Row],[Sharpe Ratio]]-AVERAGE(Table2[Sharpe Ratio]))/_xlfn.STDEV.P(Table2[Sharpe Ratio])</f>
        <v>-1.07495787729522</v>
      </c>
      <c r="AR5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6">
        <f>_xlfn.RANK.AVG(Table2[[#This Row],[1Y Return vs Nifty Z-Score]],Table2[1Y Return vs Nifty Z-Score])</f>
        <v>303</v>
      </c>
      <c r="AT526">
        <f>_xlfn.RANK.AVG(Table2[[#This Row],[6M Return vs Nifty Z-Score]],Table2[6M Return vs Nifty Z-Score])</f>
        <v>544</v>
      </c>
      <c r="AU526">
        <f>_xlfn.RANK.AVG(Table2[[#This Row],[Sharpe Ratio Z-Score]],Table2[Sharpe Ratio Z-Score])</f>
        <v>628</v>
      </c>
      <c r="AV526">
        <f>(Table2[[#This Row],[Rank 1Y]]+Table2[[#This Row],[Rank 6M]]+Table2[[#This Row],[Rank Sharpe]])/3</f>
        <v>491.66666666666669</v>
      </c>
    </row>
    <row r="527" spans="1:48" x14ac:dyDescent="0.3">
      <c r="A527" t="s">
        <v>1019</v>
      </c>
      <c r="B527" t="s">
        <v>1020</v>
      </c>
      <c r="C527" t="s">
        <v>3139</v>
      </c>
      <c r="D527" t="s">
        <v>527</v>
      </c>
      <c r="E527">
        <v>13961.926261410001</v>
      </c>
      <c r="F527">
        <v>892.1</v>
      </c>
      <c r="G527">
        <v>-32.706371981100503</v>
      </c>
      <c r="H527">
        <f>(Table2[[#This Row],[1Y Return vs Nifty]]-AVERAGE(Table2[1Y Return vs Nifty]))/_xlfn.STDEV.P(Table2[1Y Return vs Nifty])</f>
        <v>-0.99533640229233544</v>
      </c>
      <c r="I527">
        <v>8.1941398624518396</v>
      </c>
      <c r="J527">
        <f>(Table2[[#This Row],[1M Return vs Nifty]]-AVERAGE(Table2[1M Return vs Nifty]))/_xlfn.STDEV.P(Table2[1M Return vs Nifty])</f>
        <v>1.0682650290532507</v>
      </c>
      <c r="K527">
        <v>-0.25625073353769001</v>
      </c>
      <c r="L527">
        <f>(Table2[[#This Row],[6M Return vs Nifty]]-AVERAGE(Table2[6M Return vs Nifty]))/_xlfn.STDEV.P(Table2[6M Return vs Nifty])</f>
        <v>-0.31717662742061226</v>
      </c>
      <c r="M527">
        <v>3.6314617559616398</v>
      </c>
      <c r="N527">
        <f>(Table2[[#This Row],[1W Return vs Nifty]]-AVERAGE(Table2[1W Return vs Nifty]))/_xlfn.STDEV.P(Table2[1W Return vs Nifty])</f>
        <v>0.77822580781442097</v>
      </c>
      <c r="O527">
        <v>878.77</v>
      </c>
      <c r="P527">
        <v>856.29389745274796</v>
      </c>
      <c r="Q527">
        <v>834.86479226137703</v>
      </c>
      <c r="R527">
        <v>55.423336892956797</v>
      </c>
      <c r="S527" s="1">
        <f>(Table2[[#This Row],[Close Price]]-Table2[[#This Row],[20D EMA]])/Table2[[#This Row],[20D EMA]]</f>
        <v>1.5168929298906474E-2</v>
      </c>
      <c r="T527" s="1">
        <f>(Table2[[#This Row],[Close Price]]-Table2[[#This Row],[50D EMA]])/Table2[[#This Row],[50D EMA]]</f>
        <v>4.1815202296508154E-2</v>
      </c>
      <c r="U527" s="1">
        <f>(Table2[[#This Row],[Close Price]]-Table2[[#This Row],[200D EMA]])/Table2[[#This Row],[200D EMA]]</f>
        <v>6.8556259970661157E-2</v>
      </c>
      <c r="V527">
        <v>3.1350119976691899</v>
      </c>
      <c r="W527">
        <v>886.5</v>
      </c>
      <c r="X527">
        <v>904</v>
      </c>
      <c r="Y527">
        <v>857.1</v>
      </c>
      <c r="Z527">
        <v>904</v>
      </c>
      <c r="AA527">
        <v>857.1</v>
      </c>
      <c r="AB527">
        <v>944.35</v>
      </c>
      <c r="AC527" s="1">
        <f>(Table2[[#This Row],[Close Price]]/Table2[[#This Row],[Day Low]])-1</f>
        <v>6.3169768753525979E-3</v>
      </c>
      <c r="AD527" s="1">
        <f>(Table2[[#This Row],[Day High]]/Table2[[#This Row],[Close Price]])-1</f>
        <v>1.3339311736352499E-2</v>
      </c>
      <c r="AE527" s="1">
        <f>(Table2[[#This Row],[Close Price]]/Table2[[#This Row],[Current Week Low]])-1</f>
        <v>4.0835375102088456E-2</v>
      </c>
      <c r="AF527" s="1">
        <f>(Table2[[#This Row],[Current Week High]]/Table2[[#This Row],[Close Price]])-1</f>
        <v>1.3339311736352499E-2</v>
      </c>
      <c r="AG527" s="1">
        <f>(Table2[[#This Row],[Close Price]]/Table2[[#This Row],[Current Month Low]])-1</f>
        <v>4.0835375102088456E-2</v>
      </c>
      <c r="AH527" s="1">
        <f>(Table2[[#This Row],[Current Month High]]/Table2[[#This Row],[Close Price]])-1</f>
        <v>5.8569667077681853E-2</v>
      </c>
      <c r="AI527">
        <v>7.2749691738594304</v>
      </c>
      <c r="AJ527">
        <v>25.833979829324999</v>
      </c>
      <c r="AK527" t="str">
        <f>IF(AND(Table2[[#This Row],[20D EMA]]&gt;Table2[[#This Row],[50D EMA]],Table2[[#This Row],[50D EMA]]&gt;Table2[[#This Row],[200D EMA]]),"Uptrend","Downtrend/NoTrend")</f>
        <v>Uptrend</v>
      </c>
      <c r="AL527">
        <v>0.03</v>
      </c>
      <c r="AM527" t="s">
        <v>3188</v>
      </c>
      <c r="AN527">
        <v>1.83</v>
      </c>
      <c r="AO527" t="s">
        <v>3188</v>
      </c>
      <c r="AP527">
        <v>4.4136786622946997E-2</v>
      </c>
      <c r="AQ527">
        <f>(Table2[[#This Row],[Sharpe Ratio]]-AVERAGE(Table2[Sharpe Ratio]))/_xlfn.STDEV.P(Table2[Sharpe Ratio])</f>
        <v>-0.2009849776144666</v>
      </c>
      <c r="AR5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0.33299282954025744</v>
      </c>
      <c r="AS527">
        <f>_xlfn.RANK.AVG(Table2[[#This Row],[1Y Return vs Nifty Z-Score]],Table2[1Y Return vs Nifty Z-Score])</f>
        <v>658</v>
      </c>
      <c r="AT527">
        <f>_xlfn.RANK.AVG(Table2[[#This Row],[6M Return vs Nifty Z-Score]],Table2[6M Return vs Nifty Z-Score])</f>
        <v>423</v>
      </c>
      <c r="AU527">
        <f>_xlfn.RANK.AVG(Table2[[#This Row],[Sharpe Ratio Z-Score]],Table2[Sharpe Ratio Z-Score])</f>
        <v>394</v>
      </c>
      <c r="AV527">
        <f>(Table2[[#This Row],[Rank 1Y]]+Table2[[#This Row],[Rank 6M]]+Table2[[#This Row],[Rank Sharpe]])/3</f>
        <v>491.66666666666669</v>
      </c>
    </row>
    <row r="528" spans="1:48" x14ac:dyDescent="0.3">
      <c r="A528" t="s">
        <v>1130</v>
      </c>
      <c r="B528" t="s">
        <v>1131</v>
      </c>
      <c r="C528" t="s">
        <v>3129</v>
      </c>
      <c r="D528" t="s">
        <v>579</v>
      </c>
      <c r="E528">
        <v>11280.151699374999</v>
      </c>
      <c r="F528">
        <v>870.2</v>
      </c>
      <c r="G528">
        <v>-12.0666587368211</v>
      </c>
      <c r="H528">
        <f>(Table2[[#This Row],[1Y Return vs Nifty]]-AVERAGE(Table2[1Y Return vs Nifty]))/_xlfn.STDEV.P(Table2[1Y Return vs Nifty])</f>
        <v>-0.64853829676775532</v>
      </c>
      <c r="I528">
        <v>-1.11025470421193</v>
      </c>
      <c r="J528">
        <f>(Table2[[#This Row],[1M Return vs Nifty]]-AVERAGE(Table2[1M Return vs Nifty]))/_xlfn.STDEV.P(Table2[1M Return vs Nifty])</f>
        <v>5.0944706238623995E-2</v>
      </c>
      <c r="K528">
        <v>-2.9717000765622701</v>
      </c>
      <c r="L528">
        <f>(Table2[[#This Row],[6M Return vs Nifty]]-AVERAGE(Table2[6M Return vs Nifty]))/_xlfn.STDEV.P(Table2[6M Return vs Nifty])</f>
        <v>-0.4058400427697183</v>
      </c>
      <c r="M528">
        <v>-0.93765014733146002</v>
      </c>
      <c r="N528">
        <f>(Table2[[#This Row],[1W Return vs Nifty]]-AVERAGE(Table2[1W Return vs Nifty]))/_xlfn.STDEV.P(Table2[1W Return vs Nifty])</f>
        <v>-0.48624640392524981</v>
      </c>
      <c r="O528">
        <v>869.22</v>
      </c>
      <c r="P528">
        <v>861.67622150037505</v>
      </c>
      <c r="Q528">
        <v>813.03496156636004</v>
      </c>
      <c r="R528">
        <v>35.9981026200306</v>
      </c>
      <c r="S528" s="1">
        <f>(Table2[[#This Row],[Close Price]]-Table2[[#This Row],[20D EMA]])/Table2[[#This Row],[20D EMA]]</f>
        <v>1.1274475966959092E-3</v>
      </c>
      <c r="T528" s="1">
        <f>(Table2[[#This Row],[Close Price]]-Table2[[#This Row],[50D EMA]])/Table2[[#This Row],[50D EMA]]</f>
        <v>9.8920897280687994E-3</v>
      </c>
      <c r="U528" s="1">
        <f>(Table2[[#This Row],[Close Price]]-Table2[[#This Row],[200D EMA]])/Table2[[#This Row],[200D EMA]]</f>
        <v>7.0310676829331148E-2</v>
      </c>
      <c r="V528">
        <v>0.85975807063671095</v>
      </c>
      <c r="W528">
        <v>842.75</v>
      </c>
      <c r="X528">
        <v>880.35</v>
      </c>
      <c r="Y528">
        <v>821</v>
      </c>
      <c r="Z528">
        <v>880.35</v>
      </c>
      <c r="AA528">
        <v>821</v>
      </c>
      <c r="AB528">
        <v>925.45</v>
      </c>
      <c r="AC528" s="1">
        <f>(Table2[[#This Row],[Close Price]]/Table2[[#This Row],[Day Low]])-1</f>
        <v>3.2571937110649651E-2</v>
      </c>
      <c r="AD528" s="1">
        <f>(Table2[[#This Row],[Day High]]/Table2[[#This Row],[Close Price]])-1</f>
        <v>1.1663985290737644E-2</v>
      </c>
      <c r="AE528" s="1">
        <f>(Table2[[#This Row],[Close Price]]/Table2[[#This Row],[Current Week Low]])-1</f>
        <v>5.9926918392204653E-2</v>
      </c>
      <c r="AF528" s="1">
        <f>(Table2[[#This Row],[Current Week High]]/Table2[[#This Row],[Close Price]])-1</f>
        <v>1.1663985290737644E-2</v>
      </c>
      <c r="AG528" s="1">
        <f>(Table2[[#This Row],[Close Price]]/Table2[[#This Row],[Current Month Low]])-1</f>
        <v>5.9926918392204653E-2</v>
      </c>
      <c r="AH528" s="1">
        <f>(Table2[[#This Row],[Current Month High]]/Table2[[#This Row],[Close Price]])-1</f>
        <v>6.3491151459434514E-2</v>
      </c>
      <c r="AI528">
        <v>9.3714088715237907</v>
      </c>
      <c r="AJ528">
        <v>27.970588235294102</v>
      </c>
      <c r="AK528" t="str">
        <f>IF(AND(Table2[[#This Row],[20D EMA]]&gt;Table2[[#This Row],[50D EMA]],Table2[[#This Row],[50D EMA]]&gt;Table2[[#This Row],[200D EMA]]),"Uptrend","Downtrend/NoTrend")</f>
        <v>Uptrend</v>
      </c>
      <c r="AL528">
        <v>0.03</v>
      </c>
      <c r="AM528" t="s">
        <v>3188</v>
      </c>
      <c r="AN528">
        <v>0.88</v>
      </c>
      <c r="AO528" t="s">
        <v>3188</v>
      </c>
      <c r="AP528">
        <v>7.2072141381530003E-3</v>
      </c>
      <c r="AQ528">
        <f>(Table2[[#This Row],[Sharpe Ratio]]-AVERAGE(Table2[Sharpe Ratio]))/_xlfn.STDEV.P(Table2[Sharpe Ratio])</f>
        <v>-0.63156747943170799</v>
      </c>
      <c r="AR5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-2.1212475166558074</v>
      </c>
      <c r="AS528">
        <f>_xlfn.RANK.AVG(Table2[[#This Row],[1Y Return vs Nifty Z-Score]],Table2[1Y Return vs Nifty Z-Score])</f>
        <v>528</v>
      </c>
      <c r="AT528">
        <f>_xlfn.RANK.AVG(Table2[[#This Row],[6M Return vs Nifty Z-Score]],Table2[6M Return vs Nifty Z-Score])</f>
        <v>458</v>
      </c>
      <c r="AU528">
        <f>_xlfn.RANK.AVG(Table2[[#This Row],[Sharpe Ratio Z-Score]],Table2[Sharpe Ratio Z-Score])</f>
        <v>490</v>
      </c>
      <c r="AV528">
        <f>(Table2[[#This Row],[Rank 1Y]]+Table2[[#This Row],[Rank 6M]]+Table2[[#This Row],[Rank Sharpe]])/3</f>
        <v>492</v>
      </c>
    </row>
    <row r="529" spans="1:48" x14ac:dyDescent="0.3">
      <c r="A529" t="s">
        <v>467</v>
      </c>
      <c r="B529" t="s">
        <v>468</v>
      </c>
      <c r="C529" t="s">
        <v>607</v>
      </c>
      <c r="D529" t="s">
        <v>469</v>
      </c>
      <c r="E529">
        <v>46165.382561669998</v>
      </c>
      <c r="F529">
        <v>43935.4</v>
      </c>
      <c r="G529">
        <v>-16.700727966079999</v>
      </c>
      <c r="H529">
        <f>(Table2[[#This Row],[1Y Return vs Nifty]]-AVERAGE(Table2[1Y Return vs Nifty]))/_xlfn.STDEV.P(Table2[1Y Return vs Nifty])</f>
        <v>-0.72640209315660109</v>
      </c>
      <c r="I529">
        <v>4.4785064871232798</v>
      </c>
      <c r="J529">
        <f>(Table2[[#This Row],[1M Return vs Nifty]]-AVERAGE(Table2[1M Return vs Nifty]))/_xlfn.STDEV.P(Table2[1M Return vs Nifty])</f>
        <v>0.66200653283758315</v>
      </c>
      <c r="K529">
        <v>10.597654884467699</v>
      </c>
      <c r="L529">
        <f>(Table2[[#This Row],[6M Return vs Nifty]]-AVERAGE(Table2[6M Return vs Nifty]))/_xlfn.STDEV.P(Table2[6M Return vs Nifty])</f>
        <v>3.7219356596275746E-2</v>
      </c>
      <c r="M529">
        <v>2.6445744480131199</v>
      </c>
      <c r="N529">
        <f>(Table2[[#This Row],[1W Return vs Nifty]]-AVERAGE(Table2[1W Return vs Nifty]))/_xlfn.STDEV.P(Table2[1W Return vs Nifty])</f>
        <v>0.50511111869505831</v>
      </c>
      <c r="O529">
        <v>42274.78</v>
      </c>
      <c r="P529">
        <v>41652.110185200603</v>
      </c>
      <c r="Q529">
        <v>39399.525180468998</v>
      </c>
      <c r="R529">
        <v>35.247776063416097</v>
      </c>
      <c r="S529" s="1">
        <f>(Table2[[#This Row],[Close Price]]-Table2[[#This Row],[20D EMA]])/Table2[[#This Row],[20D EMA]]</f>
        <v>3.9281576391408841E-2</v>
      </c>
      <c r="T529" s="1">
        <f>(Table2[[#This Row],[Close Price]]-Table2[[#This Row],[50D EMA]])/Table2[[#This Row],[50D EMA]]</f>
        <v>5.4818106565238875E-2</v>
      </c>
      <c r="U529" s="1">
        <f>(Table2[[#This Row],[Close Price]]-Table2[[#This Row],[200D EMA]])/Table2[[#This Row],[200D EMA]]</f>
        <v>0.11512511378638422</v>
      </c>
      <c r="V529">
        <v>1.0706646266269499</v>
      </c>
      <c r="W529">
        <v>42269.95</v>
      </c>
      <c r="X529">
        <v>44179</v>
      </c>
      <c r="Y529">
        <v>40805</v>
      </c>
      <c r="Z529">
        <v>44179</v>
      </c>
      <c r="AA529">
        <v>40805</v>
      </c>
      <c r="AB529">
        <v>44179</v>
      </c>
      <c r="AC529" s="1">
        <f>(Table2[[#This Row],[Close Price]]/Table2[[#This Row],[Day Low]])-1</f>
        <v>3.9400330494831604E-2</v>
      </c>
      <c r="AD529" s="1">
        <f>(Table2[[#This Row],[Day High]]/Table2[[#This Row],[Close Price]])-1</f>
        <v>5.5445039762924697E-3</v>
      </c>
      <c r="AE529" s="1">
        <f>(Table2[[#This Row],[Close Price]]/Table2[[#This Row],[Current Week Low]])-1</f>
        <v>7.6716088714618325E-2</v>
      </c>
      <c r="AF529" s="1">
        <f>(Table2[[#This Row],[Current Week High]]/Table2[[#This Row],[Close Price]])-1</f>
        <v>5.5445039762924697E-3</v>
      </c>
      <c r="AG529" s="1">
        <f>(Table2[[#This Row],[Close Price]]/Table2[[#This Row],[Current Month Low]])-1</f>
        <v>7.6716088714618325E-2</v>
      </c>
      <c r="AH529" s="1">
        <f>(Table2[[#This Row],[Current Month High]]/Table2[[#This Row],[Close Price]])-1</f>
        <v>5.5445039762924697E-3</v>
      </c>
      <c r="AI529">
        <v>0.55445039762924697</v>
      </c>
      <c r="AJ529">
        <v>32.855559637799097</v>
      </c>
      <c r="AK529" t="str">
        <f>IF(AND(Table2[[#This Row],[20D EMA]]&gt;Table2[[#This Row],[50D EMA]],Table2[[#This Row],[50D EMA]]&gt;Table2[[#This Row],[200D EMA]]),"Uptrend","Downtrend/NoTrend")</f>
        <v>Uptrend</v>
      </c>
      <c r="AL529">
        <v>0</v>
      </c>
      <c r="AM529" t="s">
        <v>3190</v>
      </c>
      <c r="AN529">
        <v>2.0499999999999998</v>
      </c>
      <c r="AO529" t="s">
        <v>3188</v>
      </c>
      <c r="AP529">
        <v>-2.8713530890319999E-2</v>
      </c>
      <c r="AQ529">
        <f>(Table2[[#This Row],[Sharpe Ratio]]-AVERAGE(Table2[Sharpe Ratio]))/_xlfn.STDEV.P(Table2[Sharpe Ratio])</f>
        <v>-1.0503874987500392</v>
      </c>
      <c r="AR5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-0.57245258377772323</v>
      </c>
      <c r="AS529">
        <f>_xlfn.RANK.AVG(Table2[[#This Row],[1Y Return vs Nifty Z-Score]],Table2[1Y Return vs Nifty Z-Score])</f>
        <v>559</v>
      </c>
      <c r="AT529">
        <f>_xlfn.RANK.AVG(Table2[[#This Row],[6M Return vs Nifty Z-Score]],Table2[6M Return vs Nifty Z-Score])</f>
        <v>297</v>
      </c>
      <c r="AU529">
        <f>_xlfn.RANK.AVG(Table2[[#This Row],[Sharpe Ratio Z-Score]],Table2[Sharpe Ratio Z-Score])</f>
        <v>621</v>
      </c>
      <c r="AV529">
        <f>(Table2[[#This Row],[Rank 1Y]]+Table2[[#This Row],[Rank 6M]]+Table2[[#This Row],[Rank Sharpe]])/3</f>
        <v>492.33333333333331</v>
      </c>
    </row>
    <row r="530" spans="1:48" x14ac:dyDescent="0.3">
      <c r="A530" t="s">
        <v>1105</v>
      </c>
      <c r="B530" t="s">
        <v>1106</v>
      </c>
      <c r="C530" t="s">
        <v>3128</v>
      </c>
      <c r="D530" t="s">
        <v>287</v>
      </c>
      <c r="E530">
        <v>11717.4178609399</v>
      </c>
      <c r="F530">
        <v>2097.1</v>
      </c>
      <c r="G530">
        <v>-31.519903106479902</v>
      </c>
      <c r="H530">
        <f>(Table2[[#This Row],[1Y Return vs Nifty]]-AVERAGE(Table2[1Y Return vs Nifty]))/_xlfn.STDEV.P(Table2[1Y Return vs Nifty])</f>
        <v>-0.97540079790130307</v>
      </c>
      <c r="I530">
        <v>6.6034074452943203</v>
      </c>
      <c r="J530">
        <f>(Table2[[#This Row],[1M Return vs Nifty]]-AVERAGE(Table2[1M Return vs Nifty]))/_xlfn.STDEV.P(Table2[1M Return vs Nifty])</f>
        <v>0.89433813842756249</v>
      </c>
      <c r="K530">
        <v>1.84347755657931</v>
      </c>
      <c r="L530">
        <f>(Table2[[#This Row],[6M Return vs Nifty]]-AVERAGE(Table2[6M Return vs Nifty]))/_xlfn.STDEV.P(Table2[6M Return vs Nifty])</f>
        <v>-0.24861741014589442</v>
      </c>
      <c r="M530">
        <v>1.8259214818721801</v>
      </c>
      <c r="N530">
        <f>(Table2[[#This Row],[1W Return vs Nifty]]-AVERAGE(Table2[1W Return vs Nifty]))/_xlfn.STDEV.P(Table2[1W Return vs Nifty])</f>
        <v>0.27855419720723013</v>
      </c>
      <c r="O530">
        <v>2112.5700000000002</v>
      </c>
      <c r="P530">
        <v>2132.3669607164902</v>
      </c>
      <c r="Q530">
        <v>2037.59250927986</v>
      </c>
      <c r="R530">
        <v>59.266210901744799</v>
      </c>
      <c r="S530" s="1">
        <f>(Table2[[#This Row],[Close Price]]-Table2[[#This Row],[20D EMA]])/Table2[[#This Row],[20D EMA]]</f>
        <v>-7.3228342729472883E-3</v>
      </c>
      <c r="T530" s="1">
        <f>(Table2[[#This Row],[Close Price]]-Table2[[#This Row],[50D EMA]])/Table2[[#This Row],[50D EMA]]</f>
        <v>-1.6538879736084616E-2</v>
      </c>
      <c r="U530" s="1">
        <f>(Table2[[#This Row],[Close Price]]-Table2[[#This Row],[200D EMA]])/Table2[[#This Row],[200D EMA]]</f>
        <v>2.9204804419491835E-2</v>
      </c>
      <c r="V530">
        <v>0.82800134973821105</v>
      </c>
      <c r="W530">
        <v>2090.0500000000002</v>
      </c>
      <c r="X530">
        <v>2160</v>
      </c>
      <c r="Y530">
        <v>2017</v>
      </c>
      <c r="Z530">
        <v>2171.9499999999998</v>
      </c>
      <c r="AA530">
        <v>2017</v>
      </c>
      <c r="AB530">
        <v>2218</v>
      </c>
      <c r="AC530" s="1">
        <f>(Table2[[#This Row],[Close Price]]/Table2[[#This Row],[Day Low]])-1</f>
        <v>3.3731250448552075E-3</v>
      </c>
      <c r="AD530" s="1">
        <f>(Table2[[#This Row],[Day High]]/Table2[[#This Row],[Close Price]])-1</f>
        <v>2.9993800963235007E-2</v>
      </c>
      <c r="AE530" s="1">
        <f>(Table2[[#This Row],[Close Price]]/Table2[[#This Row],[Current Week Low]])-1</f>
        <v>3.9712444224095256E-2</v>
      </c>
      <c r="AF530" s="1">
        <f>(Table2[[#This Row],[Current Week High]]/Table2[[#This Row],[Close Price]])-1</f>
        <v>3.5692146297267691E-2</v>
      </c>
      <c r="AG530" s="1">
        <f>(Table2[[#This Row],[Close Price]]/Table2[[#This Row],[Current Month Low]])-1</f>
        <v>3.9712444224095256E-2</v>
      </c>
      <c r="AH530" s="1">
        <f>(Table2[[#This Row],[Current Month High]]/Table2[[#This Row],[Close Price]])-1</f>
        <v>5.7651041915025569E-2</v>
      </c>
      <c r="AI530">
        <v>31.030947498926999</v>
      </c>
      <c r="AJ530">
        <v>31.068750000000001</v>
      </c>
      <c r="AK530" t="str">
        <f>IF(AND(Table2[[#This Row],[20D EMA]]&gt;Table2[[#This Row],[50D EMA]],Table2[[#This Row],[50D EMA]]&gt;Table2[[#This Row],[200D EMA]]),"Uptrend","Downtrend/NoTrend")</f>
        <v>Downtrend/NoTrend</v>
      </c>
      <c r="AL530">
        <v>-0.13</v>
      </c>
      <c r="AM530" t="s">
        <v>3189</v>
      </c>
      <c r="AN530">
        <v>1.32</v>
      </c>
      <c r="AO530" t="s">
        <v>3188</v>
      </c>
      <c r="AP530">
        <v>3.1605751387486003E-2</v>
      </c>
      <c r="AQ530">
        <f>(Table2[[#This Row],[Sharpe Ratio]]-AVERAGE(Table2[Sharpe Ratio]))/_xlfn.STDEV.P(Table2[Sharpe Ratio])</f>
        <v>-0.34709131297121876</v>
      </c>
      <c r="AR5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0">
        <f>_xlfn.RANK.AVG(Table2[[#This Row],[1Y Return vs Nifty Z-Score]],Table2[1Y Return vs Nifty Z-Score])</f>
        <v>651</v>
      </c>
      <c r="AT530">
        <f>_xlfn.RANK.AVG(Table2[[#This Row],[6M Return vs Nifty Z-Score]],Table2[6M Return vs Nifty Z-Score])</f>
        <v>402</v>
      </c>
      <c r="AU530">
        <f>_xlfn.RANK.AVG(Table2[[#This Row],[Sharpe Ratio Z-Score]],Table2[Sharpe Ratio Z-Score])</f>
        <v>424</v>
      </c>
      <c r="AV530">
        <f>(Table2[[#This Row],[Rank 1Y]]+Table2[[#This Row],[Rank 6M]]+Table2[[#This Row],[Rank Sharpe]])/3</f>
        <v>492.33333333333331</v>
      </c>
    </row>
    <row r="531" spans="1:48" x14ac:dyDescent="0.3">
      <c r="A531" t="s">
        <v>1038</v>
      </c>
      <c r="B531" t="s">
        <v>1039</v>
      </c>
      <c r="C531" t="s">
        <v>607</v>
      </c>
      <c r="D531" t="s">
        <v>607</v>
      </c>
      <c r="E531">
        <v>13549.285254</v>
      </c>
      <c r="F531">
        <v>469</v>
      </c>
      <c r="G531">
        <v>-6.6703699830041199</v>
      </c>
      <c r="H531">
        <f>(Table2[[#This Row],[1Y Return vs Nifty]]-AVERAGE(Table2[1Y Return vs Nifty]))/_xlfn.STDEV.P(Table2[1Y Return vs Nifty])</f>
        <v>-0.55786733179172687</v>
      </c>
      <c r="I531">
        <v>-6.4174825127594204</v>
      </c>
      <c r="J531">
        <f>(Table2[[#This Row],[1M Return vs Nifty]]-AVERAGE(Table2[1M Return vs Nifty]))/_xlfn.STDEV.P(Table2[1M Return vs Nifty])</f>
        <v>-0.52933493138407894</v>
      </c>
      <c r="K531">
        <v>-7.4912996984519102</v>
      </c>
      <c r="L531">
        <f>(Table2[[#This Row],[6M Return vs Nifty]]-AVERAGE(Table2[6M Return vs Nifty]))/_xlfn.STDEV.P(Table2[6M Return vs Nifty])</f>
        <v>-0.55341161854469567</v>
      </c>
      <c r="M531">
        <v>2.9651767887415299</v>
      </c>
      <c r="N531">
        <f>(Table2[[#This Row],[1W Return vs Nifty]]-AVERAGE(Table2[1W Return vs Nifty]))/_xlfn.STDEV.P(Table2[1W Return vs Nifty])</f>
        <v>0.59383574602965894</v>
      </c>
      <c r="O531">
        <v>474.46</v>
      </c>
      <c r="P531">
        <v>485.77626718633098</v>
      </c>
      <c r="Q531">
        <v>460.63927878548799</v>
      </c>
      <c r="R531">
        <v>36.853513371920897</v>
      </c>
      <c r="S531" s="1">
        <f>(Table2[[#This Row],[Close Price]]-Table2[[#This Row],[20D EMA]])/Table2[[#This Row],[20D EMA]]</f>
        <v>-1.1507819415756819E-2</v>
      </c>
      <c r="T531" s="1">
        <f>(Table2[[#This Row],[Close Price]]-Table2[[#This Row],[50D EMA]])/Table2[[#This Row],[50D EMA]]</f>
        <v>-3.4534966649360926E-2</v>
      </c>
      <c r="U531" s="1">
        <f>(Table2[[#This Row],[Close Price]]-Table2[[#This Row],[200D EMA]])/Table2[[#This Row],[200D EMA]]</f>
        <v>1.815025682689439E-2</v>
      </c>
      <c r="V531">
        <v>0.42745846704363499</v>
      </c>
      <c r="W531">
        <v>464.1</v>
      </c>
      <c r="X531">
        <v>470</v>
      </c>
      <c r="Y531">
        <v>442</v>
      </c>
      <c r="Z531">
        <v>470.5</v>
      </c>
      <c r="AA531">
        <v>442</v>
      </c>
      <c r="AB531">
        <v>477.05</v>
      </c>
      <c r="AC531" s="1">
        <f>(Table2[[#This Row],[Close Price]]/Table2[[#This Row],[Day Low]])-1</f>
        <v>1.0558069381598756E-2</v>
      </c>
      <c r="AD531" s="1">
        <f>(Table2[[#This Row],[Day High]]/Table2[[#This Row],[Close Price]])-1</f>
        <v>2.132196162046851E-3</v>
      </c>
      <c r="AE531" s="1">
        <f>(Table2[[#This Row],[Close Price]]/Table2[[#This Row],[Current Week Low]])-1</f>
        <v>6.1085972850678738E-2</v>
      </c>
      <c r="AF531" s="1">
        <f>(Table2[[#This Row],[Current Week High]]/Table2[[#This Row],[Close Price]])-1</f>
        <v>3.1982942430703876E-3</v>
      </c>
      <c r="AG531" s="1">
        <f>(Table2[[#This Row],[Close Price]]/Table2[[#This Row],[Current Month Low]])-1</f>
        <v>6.1085972850678738E-2</v>
      </c>
      <c r="AH531" s="1">
        <f>(Table2[[#This Row],[Current Month High]]/Table2[[#This Row],[Close Price]])-1</f>
        <v>1.716417910447765E-2</v>
      </c>
      <c r="AI531">
        <v>26.226012793176899</v>
      </c>
      <c r="AJ531">
        <v>38.552437223042801</v>
      </c>
      <c r="AK531" t="str">
        <f>IF(AND(Table2[[#This Row],[20D EMA]]&gt;Table2[[#This Row],[50D EMA]],Table2[[#This Row],[50D EMA]]&gt;Table2[[#This Row],[200D EMA]]),"Uptrend","Downtrend/NoTrend")</f>
        <v>Downtrend/NoTrend</v>
      </c>
      <c r="AL531">
        <v>-0.19</v>
      </c>
      <c r="AM531" t="s">
        <v>3189</v>
      </c>
      <c r="AN531">
        <v>-1.91</v>
      </c>
      <c r="AO531" t="s">
        <v>3189</v>
      </c>
      <c r="AP531">
        <v>1.0954124325951E-2</v>
      </c>
      <c r="AQ531">
        <f>(Table2[[#This Row],[Sharpe Ratio]]-AVERAGE(Table2[Sharpe Ratio]))/_xlfn.STDEV.P(Table2[Sharpe Ratio])</f>
        <v>-0.58788016181082614</v>
      </c>
      <c r="AR5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1">
        <f>_xlfn.RANK.AVG(Table2[[#This Row],[1Y Return vs Nifty Z-Score]],Table2[1Y Return vs Nifty Z-Score])</f>
        <v>492</v>
      </c>
      <c r="AT531">
        <f>_xlfn.RANK.AVG(Table2[[#This Row],[6M Return vs Nifty Z-Score]],Table2[6M Return vs Nifty Z-Score])</f>
        <v>512</v>
      </c>
      <c r="AU531">
        <f>_xlfn.RANK.AVG(Table2[[#This Row],[Sharpe Ratio Z-Score]],Table2[Sharpe Ratio Z-Score])</f>
        <v>478</v>
      </c>
      <c r="AV531">
        <f>(Table2[[#This Row],[Rank 1Y]]+Table2[[#This Row],[Rank 6M]]+Table2[[#This Row],[Rank Sharpe]])/3</f>
        <v>494</v>
      </c>
    </row>
    <row r="532" spans="1:48" x14ac:dyDescent="0.3">
      <c r="A532" t="s">
        <v>827</v>
      </c>
      <c r="B532" t="s">
        <v>828</v>
      </c>
      <c r="C532" t="s">
        <v>3141</v>
      </c>
      <c r="D532" t="s">
        <v>540</v>
      </c>
      <c r="E532">
        <v>19623.798824275</v>
      </c>
      <c r="F532">
        <v>1734.55</v>
      </c>
      <c r="G532">
        <v>-7.8145457331583996</v>
      </c>
      <c r="H532">
        <f>(Table2[[#This Row],[1Y Return vs Nifty]]-AVERAGE(Table2[1Y Return vs Nifty]))/_xlfn.STDEV.P(Table2[1Y Return vs Nifty])</f>
        <v>-0.57709230734465267</v>
      </c>
      <c r="I532">
        <v>11.877476055964101</v>
      </c>
      <c r="J532">
        <f>(Table2[[#This Row],[1M Return vs Nifty]]-AVERAGE(Table2[1M Return vs Nifty]))/_xlfn.STDEV.P(Table2[1M Return vs Nifty])</f>
        <v>1.4709922283966772</v>
      </c>
      <c r="K532">
        <v>-1.9520071831825001</v>
      </c>
      <c r="L532">
        <f>(Table2[[#This Row],[6M Return vs Nifty]]-AVERAGE(Table2[6M Return vs Nifty]))/_xlfn.STDEV.P(Table2[6M Return vs Nifty])</f>
        <v>-0.37254556988017418</v>
      </c>
      <c r="M532">
        <v>6.0130555299876498</v>
      </c>
      <c r="N532">
        <f>(Table2[[#This Row],[1W Return vs Nifty]]-AVERAGE(Table2[1W Return vs Nifty]))/_xlfn.STDEV.P(Table2[1W Return vs Nifty])</f>
        <v>1.4373165043538618</v>
      </c>
      <c r="O532">
        <v>1705.29</v>
      </c>
      <c r="P532">
        <v>1686.6616545817201</v>
      </c>
      <c r="Q532">
        <v>1618.3752332888</v>
      </c>
      <c r="R532">
        <v>68.316112626713505</v>
      </c>
      <c r="S532" s="1">
        <f>(Table2[[#This Row],[Close Price]]-Table2[[#This Row],[20D EMA]])/Table2[[#This Row],[20D EMA]]</f>
        <v>1.7158371889825184E-2</v>
      </c>
      <c r="T532" s="1">
        <f>(Table2[[#This Row],[Close Price]]-Table2[[#This Row],[50D EMA]])/Table2[[#This Row],[50D EMA]]</f>
        <v>2.8392384025684055E-2</v>
      </c>
      <c r="U532" s="1">
        <f>(Table2[[#This Row],[Close Price]]-Table2[[#This Row],[200D EMA]])/Table2[[#This Row],[200D EMA]]</f>
        <v>7.1784814993191684E-2</v>
      </c>
      <c r="V532">
        <v>0.66935225488442296</v>
      </c>
      <c r="W532">
        <v>1723.95</v>
      </c>
      <c r="X532">
        <v>1762.45</v>
      </c>
      <c r="Y532">
        <v>1698.75</v>
      </c>
      <c r="Z532">
        <v>1789.95</v>
      </c>
      <c r="AA532">
        <v>1680</v>
      </c>
      <c r="AB532">
        <v>1789.95</v>
      </c>
      <c r="AC532" s="1">
        <f>(Table2[[#This Row],[Close Price]]/Table2[[#This Row],[Day Low]])-1</f>
        <v>6.1486702050523867E-3</v>
      </c>
      <c r="AD532" s="1">
        <f>(Table2[[#This Row],[Day High]]/Table2[[#This Row],[Close Price]])-1</f>
        <v>1.6084863509267633E-2</v>
      </c>
      <c r="AE532" s="1">
        <f>(Table2[[#This Row],[Close Price]]/Table2[[#This Row],[Current Week Low]])-1</f>
        <v>2.1074319352464954E-2</v>
      </c>
      <c r="AF532" s="1">
        <f>(Table2[[#This Row],[Current Week High]]/Table2[[#This Row],[Close Price]])-1</f>
        <v>3.1939119656395176E-2</v>
      </c>
      <c r="AG532" s="1">
        <f>(Table2[[#This Row],[Close Price]]/Table2[[#This Row],[Current Month Low]])-1</f>
        <v>3.2470238095237969E-2</v>
      </c>
      <c r="AH532" s="1">
        <f>(Table2[[#This Row],[Current Month High]]/Table2[[#This Row],[Close Price]])-1</f>
        <v>3.1939119656395176E-2</v>
      </c>
      <c r="AI532">
        <v>9.65091810556053</v>
      </c>
      <c r="AJ532">
        <v>32.6108562691131</v>
      </c>
      <c r="AK532" t="str">
        <f>IF(AND(Table2[[#This Row],[20D EMA]]&gt;Table2[[#This Row],[50D EMA]],Table2[[#This Row],[50D EMA]]&gt;Table2[[#This Row],[200D EMA]]),"Uptrend","Downtrend/NoTrend")</f>
        <v>Uptrend</v>
      </c>
      <c r="AL532">
        <v>-0.08</v>
      </c>
      <c r="AM532" t="s">
        <v>3189</v>
      </c>
      <c r="AN532">
        <v>1.58</v>
      </c>
      <c r="AO532" t="s">
        <v>3188</v>
      </c>
      <c r="AQ532">
        <f>(Table2[[#This Row],[Sharpe Ratio]]-AVERAGE(Table2[Sharpe Ratio]))/_xlfn.STDEV.P(Table2[Sharpe Ratio])</f>
        <v>-0.71560041255099383</v>
      </c>
      <c r="AR5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1.2430704429747186</v>
      </c>
      <c r="AS532">
        <f>_xlfn.RANK.AVG(Table2[[#This Row],[1Y Return vs Nifty Z-Score]],Table2[1Y Return vs Nifty Z-Score])</f>
        <v>503</v>
      </c>
      <c r="AT532">
        <f>_xlfn.RANK.AVG(Table2[[#This Row],[6M Return vs Nifty Z-Score]],Table2[6M Return vs Nifty Z-Score])</f>
        <v>440</v>
      </c>
      <c r="AU532">
        <f>_xlfn.RANK.AVG(Table2[[#This Row],[Sharpe Ratio Z-Score]],Table2[Sharpe Ratio Z-Score])</f>
        <v>539.5</v>
      </c>
      <c r="AV532">
        <f>(Table2[[#This Row],[Rank 1Y]]+Table2[[#This Row],[Rank 6M]]+Table2[[#This Row],[Rank Sharpe]])/3</f>
        <v>494.16666666666669</v>
      </c>
    </row>
    <row r="533" spans="1:48" x14ac:dyDescent="0.3">
      <c r="A533" t="s">
        <v>359</v>
      </c>
      <c r="B533" t="s">
        <v>360</v>
      </c>
      <c r="C533" t="s">
        <v>3129</v>
      </c>
      <c r="D533" t="s">
        <v>24</v>
      </c>
      <c r="E533">
        <v>68806.413145700004</v>
      </c>
      <c r="F533">
        <v>21.55</v>
      </c>
      <c r="G533">
        <v>-0.51668460073905798</v>
      </c>
      <c r="H533">
        <f>(Table2[[#This Row],[1Y Return vs Nifty]]-AVERAGE(Table2[1Y Return vs Nifty]))/_xlfn.STDEV.P(Table2[1Y Return vs Nifty])</f>
        <v>-0.45447023478238169</v>
      </c>
      <c r="I533">
        <v>-6.4081762357813501</v>
      </c>
      <c r="J533">
        <f>(Table2[[#This Row],[1M Return vs Nifty]]-AVERAGE(Table2[1M Return vs Nifty]))/_xlfn.STDEV.P(Table2[1M Return vs Nifty])</f>
        <v>-0.52831740524288817</v>
      </c>
      <c r="K533">
        <v>-22.550859886205998</v>
      </c>
      <c r="L533">
        <f>(Table2[[#This Row],[6M Return vs Nifty]]-AVERAGE(Table2[6M Return vs Nifty]))/_xlfn.STDEV.P(Table2[6M Return vs Nifty])</f>
        <v>-1.0451284105856278</v>
      </c>
      <c r="M533">
        <v>-7.54008356318705E-2</v>
      </c>
      <c r="N533">
        <f>(Table2[[#This Row],[1W Return vs Nifty]]-AVERAGE(Table2[1W Return vs Nifty]))/_xlfn.STDEV.P(Table2[1W Return vs Nifty])</f>
        <v>-0.24762447535090629</v>
      </c>
      <c r="O533">
        <v>22.51</v>
      </c>
      <c r="P533">
        <v>23.249823703712199</v>
      </c>
      <c r="Q533">
        <v>23.046641521520701</v>
      </c>
      <c r="R533">
        <v>19.218808408962602</v>
      </c>
      <c r="S533" s="1">
        <f>(Table2[[#This Row],[Close Price]]-Table2[[#This Row],[20D EMA]])/Table2[[#This Row],[20D EMA]]</f>
        <v>-4.2647712127943174E-2</v>
      </c>
      <c r="T533" s="1">
        <f>(Table2[[#This Row],[Close Price]]-Table2[[#This Row],[50D EMA]])/Table2[[#This Row],[50D EMA]]</f>
        <v>-7.311125130986669E-2</v>
      </c>
      <c r="U533" s="1">
        <f>(Table2[[#This Row],[Close Price]]-Table2[[#This Row],[200D EMA]])/Table2[[#This Row],[200D EMA]]</f>
        <v>-6.4939679828106556E-2</v>
      </c>
      <c r="V533">
        <v>0.56304493864247496</v>
      </c>
      <c r="W533">
        <v>21.5</v>
      </c>
      <c r="X533">
        <v>21.94</v>
      </c>
      <c r="Y533">
        <v>20.77</v>
      </c>
      <c r="Z533">
        <v>22.26</v>
      </c>
      <c r="AA533">
        <v>20.77</v>
      </c>
      <c r="AB533">
        <v>22.58</v>
      </c>
      <c r="AC533" s="1">
        <f>(Table2[[#This Row],[Close Price]]/Table2[[#This Row],[Day Low]])-1</f>
        <v>2.3255813953488857E-3</v>
      </c>
      <c r="AD533" s="1">
        <f>(Table2[[#This Row],[Day High]]/Table2[[#This Row],[Close Price]])-1</f>
        <v>1.8097447795823784E-2</v>
      </c>
      <c r="AE533" s="1">
        <f>(Table2[[#This Row],[Close Price]]/Table2[[#This Row],[Current Week Low]])-1</f>
        <v>3.7554164660568157E-2</v>
      </c>
      <c r="AF533" s="1">
        <f>(Table2[[#This Row],[Current Week High]]/Table2[[#This Row],[Close Price]])-1</f>
        <v>3.2946635730858542E-2</v>
      </c>
      <c r="AG533" s="1">
        <f>(Table2[[#This Row],[Close Price]]/Table2[[#This Row],[Current Month Low]])-1</f>
        <v>3.7554164660568157E-2</v>
      </c>
      <c r="AH533" s="1">
        <f>(Table2[[#This Row],[Current Month High]]/Table2[[#This Row],[Close Price]])-1</f>
        <v>4.7795823665893078E-2</v>
      </c>
      <c r="AI533">
        <v>52.436194895591598</v>
      </c>
      <c r="AJ533">
        <v>37.261146496815201</v>
      </c>
      <c r="AK533" t="str">
        <f>IF(AND(Table2[[#This Row],[20D EMA]]&gt;Table2[[#This Row],[50D EMA]],Table2[[#This Row],[50D EMA]]&gt;Table2[[#This Row],[200D EMA]]),"Uptrend","Downtrend/NoTrend")</f>
        <v>Downtrend/NoTrend</v>
      </c>
      <c r="AL533">
        <v>-0.14000000000000001</v>
      </c>
      <c r="AM533" t="s">
        <v>3189</v>
      </c>
      <c r="AN533">
        <v>-6.3</v>
      </c>
      <c r="AO533" t="s">
        <v>3189</v>
      </c>
      <c r="AP533">
        <v>5.0091742806142002E-2</v>
      </c>
      <c r="AQ533">
        <f>(Table2[[#This Row],[Sharpe Ratio]]-AVERAGE(Table2[Sharpe Ratio]))/_xlfn.STDEV.P(Table2[Sharpe Ratio])</f>
        <v>-0.13155281907464211</v>
      </c>
      <c r="AR5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3">
        <f>_xlfn.RANK.AVG(Table2[[#This Row],[1Y Return vs Nifty Z-Score]],Table2[1Y Return vs Nifty Z-Score])</f>
        <v>462</v>
      </c>
      <c r="AT533">
        <f>_xlfn.RANK.AVG(Table2[[#This Row],[6M Return vs Nifty Z-Score]],Table2[6M Return vs Nifty Z-Score])</f>
        <v>653</v>
      </c>
      <c r="AU533">
        <f>_xlfn.RANK.AVG(Table2[[#This Row],[Sharpe Ratio Z-Score]],Table2[Sharpe Ratio Z-Score])</f>
        <v>373</v>
      </c>
      <c r="AV533">
        <f>(Table2[[#This Row],[Rank 1Y]]+Table2[[#This Row],[Rank 6M]]+Table2[[#This Row],[Rank Sharpe]])/3</f>
        <v>496</v>
      </c>
    </row>
    <row r="534" spans="1:48" x14ac:dyDescent="0.3">
      <c r="A534" t="s">
        <v>411</v>
      </c>
      <c r="B534" t="s">
        <v>412</v>
      </c>
      <c r="C534" t="s">
        <v>3136</v>
      </c>
      <c r="D534" t="s">
        <v>117</v>
      </c>
      <c r="E534">
        <v>57418.432042389002</v>
      </c>
      <c r="F534">
        <v>130.33000000000001</v>
      </c>
      <c r="G534">
        <v>22.9007749607675</v>
      </c>
      <c r="H534">
        <f>(Table2[[#This Row],[1Y Return vs Nifty]]-AVERAGE(Table2[1Y Return vs Nifty]))/_xlfn.STDEV.P(Table2[1Y Return vs Nifty])</f>
        <v>-6.0999137775749217E-2</v>
      </c>
      <c r="I534">
        <v>2.4421302389012398</v>
      </c>
      <c r="J534">
        <f>(Table2[[#This Row],[1M Return vs Nifty]]-AVERAGE(Table2[1M Return vs Nifty]))/_xlfn.STDEV.P(Table2[1M Return vs Nifty])</f>
        <v>0.4393540080149923</v>
      </c>
      <c r="K534">
        <v>-24.219238908138198</v>
      </c>
      <c r="L534">
        <f>(Table2[[#This Row],[6M Return vs Nifty]]-AVERAGE(Table2[6M Return vs Nifty]))/_xlfn.STDEV.P(Table2[6M Return vs Nifty])</f>
        <v>-1.0996034397594534</v>
      </c>
      <c r="M534">
        <v>-2.1529940532970402</v>
      </c>
      <c r="N534">
        <f>(Table2[[#This Row],[1W Return vs Nifty]]-AVERAGE(Table2[1W Return vs Nifty]))/_xlfn.STDEV.P(Table2[1W Return vs Nifty])</f>
        <v>-0.82258498116452272</v>
      </c>
      <c r="O534">
        <v>134.11000000000001</v>
      </c>
      <c r="P534">
        <v>135.91985903762799</v>
      </c>
      <c r="Q534">
        <v>133.38387176792699</v>
      </c>
      <c r="R534">
        <v>61.301102328592997</v>
      </c>
      <c r="S534" s="1">
        <f>(Table2[[#This Row],[Close Price]]-Table2[[#This Row],[20D EMA]])/Table2[[#This Row],[20D EMA]]</f>
        <v>-2.8185817612407731E-2</v>
      </c>
      <c r="T534" s="1">
        <f>(Table2[[#This Row],[Close Price]]-Table2[[#This Row],[50D EMA]])/Table2[[#This Row],[50D EMA]]</f>
        <v>-4.1126139161757669E-2</v>
      </c>
      <c r="U534" s="1">
        <f>(Table2[[#This Row],[Close Price]]-Table2[[#This Row],[200D EMA]])/Table2[[#This Row],[200D EMA]]</f>
        <v>-2.2895360042032468E-2</v>
      </c>
      <c r="V534">
        <v>1.37853561243158</v>
      </c>
      <c r="W534">
        <v>129.86000000000001</v>
      </c>
      <c r="X534">
        <v>133.32</v>
      </c>
      <c r="Y534">
        <v>127.84</v>
      </c>
      <c r="Z534">
        <v>140.52000000000001</v>
      </c>
      <c r="AA534">
        <v>127.84</v>
      </c>
      <c r="AB534">
        <v>142.12</v>
      </c>
      <c r="AC534" s="1">
        <f>(Table2[[#This Row],[Close Price]]/Table2[[#This Row],[Day Low]])-1</f>
        <v>3.6192823040197553E-3</v>
      </c>
      <c r="AD534" s="1">
        <f>(Table2[[#This Row],[Day High]]/Table2[[#This Row],[Close Price]])-1</f>
        <v>2.2941763216450362E-2</v>
      </c>
      <c r="AE534" s="1">
        <f>(Table2[[#This Row],[Close Price]]/Table2[[#This Row],[Current Week Low]])-1</f>
        <v>1.9477471839799865E-2</v>
      </c>
      <c r="AF534" s="1">
        <f>(Table2[[#This Row],[Current Week High]]/Table2[[#This Row],[Close Price]])-1</f>
        <v>7.8186142868104103E-2</v>
      </c>
      <c r="AG534" s="1">
        <f>(Table2[[#This Row],[Close Price]]/Table2[[#This Row],[Current Month Low]])-1</f>
        <v>1.9477471839799865E-2</v>
      </c>
      <c r="AH534" s="1">
        <f>(Table2[[#This Row],[Current Month High]]/Table2[[#This Row],[Close Price]])-1</f>
        <v>9.046267167958244E-2</v>
      </c>
      <c r="AI534">
        <v>34.543082943297698</v>
      </c>
      <c r="AJ534">
        <v>59.327628361858203</v>
      </c>
      <c r="AK534" t="str">
        <f>IF(AND(Table2[[#This Row],[20D EMA]]&gt;Table2[[#This Row],[50D EMA]],Table2[[#This Row],[50D EMA]]&gt;Table2[[#This Row],[200D EMA]]),"Uptrend","Downtrend/NoTrend")</f>
        <v>Downtrend/NoTrend</v>
      </c>
      <c r="AL534">
        <v>-0.13</v>
      </c>
      <c r="AM534" t="s">
        <v>3189</v>
      </c>
      <c r="AN534">
        <v>3.21</v>
      </c>
      <c r="AO534" t="s">
        <v>3188</v>
      </c>
      <c r="AP534">
        <v>4.5302728420880001E-3</v>
      </c>
      <c r="AQ534">
        <f>(Table2[[#This Row],[Sharpe Ratio]]-AVERAGE(Table2[Sharpe Ratio]))/_xlfn.STDEV.P(Table2[Sharpe Ratio])</f>
        <v>-0.66277943242553605</v>
      </c>
      <c r="AR5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4">
        <f>_xlfn.RANK.AVG(Table2[[#This Row],[1Y Return vs Nifty Z-Score]],Table2[1Y Return vs Nifty Z-Score])</f>
        <v>321</v>
      </c>
      <c r="AT534">
        <f>_xlfn.RANK.AVG(Table2[[#This Row],[6M Return vs Nifty Z-Score]],Table2[6M Return vs Nifty Z-Score])</f>
        <v>669</v>
      </c>
      <c r="AU534">
        <f>_xlfn.RANK.AVG(Table2[[#This Row],[Sharpe Ratio Z-Score]],Table2[Sharpe Ratio Z-Score])</f>
        <v>498</v>
      </c>
      <c r="AV534">
        <f>(Table2[[#This Row],[Rank 1Y]]+Table2[[#This Row],[Rank 6M]]+Table2[[#This Row],[Rank Sharpe]])/3</f>
        <v>496</v>
      </c>
    </row>
    <row r="535" spans="1:48" x14ac:dyDescent="0.3">
      <c r="A535" t="s">
        <v>1988</v>
      </c>
      <c r="B535" t="s">
        <v>1989</v>
      </c>
      <c r="C535" t="s">
        <v>3128</v>
      </c>
      <c r="D535" t="s">
        <v>21</v>
      </c>
      <c r="E535">
        <v>3467.5129532999999</v>
      </c>
      <c r="F535">
        <v>620.25</v>
      </c>
      <c r="G535">
        <v>-22.286016755112801</v>
      </c>
      <c r="H535">
        <f>(Table2[[#This Row],[1Y Return vs Nifty]]-AVERAGE(Table2[1Y Return vs Nifty]))/_xlfn.STDEV.P(Table2[1Y Return vs Nifty])</f>
        <v>-0.82024872503173685</v>
      </c>
      <c r="I535">
        <v>-10.7868378537746</v>
      </c>
      <c r="J535">
        <f>(Table2[[#This Row],[1M Return vs Nifty]]-AVERAGE(Table2[1M Return vs Nifty]))/_xlfn.STDEV.P(Table2[1M Return vs Nifty])</f>
        <v>-1.0070698290354809</v>
      </c>
      <c r="K535">
        <v>-9.9749423635990109</v>
      </c>
      <c r="L535">
        <f>(Table2[[#This Row],[6M Return vs Nifty]]-AVERAGE(Table2[6M Return vs Nifty]))/_xlfn.STDEV.P(Table2[6M Return vs Nifty])</f>
        <v>-0.63450620488428866</v>
      </c>
      <c r="M535">
        <v>-2.1049258905632202</v>
      </c>
      <c r="N535">
        <f>(Table2[[#This Row],[1W Return vs Nifty]]-AVERAGE(Table2[1W Return vs Nifty]))/_xlfn.STDEV.P(Table2[1W Return vs Nifty])</f>
        <v>-0.80928242755394275</v>
      </c>
      <c r="O535">
        <v>613.54</v>
      </c>
      <c r="P535">
        <v>617.71943705662295</v>
      </c>
      <c r="Q535">
        <v>603.89030847541005</v>
      </c>
      <c r="R535">
        <v>23.1795494639094</v>
      </c>
      <c r="S535" s="1">
        <f>(Table2[[#This Row],[Close Price]]-Table2[[#This Row],[20D EMA]])/Table2[[#This Row],[20D EMA]]</f>
        <v>1.0936532255435729E-2</v>
      </c>
      <c r="T535" s="1">
        <f>(Table2[[#This Row],[Close Price]]-Table2[[#This Row],[50D EMA]])/Table2[[#This Row],[50D EMA]]</f>
        <v>4.096621850584712E-3</v>
      </c>
      <c r="U535" s="1">
        <f>(Table2[[#This Row],[Close Price]]-Table2[[#This Row],[200D EMA]])/Table2[[#This Row],[200D EMA]]</f>
        <v>2.7090501859339082E-2</v>
      </c>
      <c r="V535">
        <v>0.36491510340570299</v>
      </c>
      <c r="W535">
        <v>575.1</v>
      </c>
      <c r="X535">
        <v>628</v>
      </c>
      <c r="Y535">
        <v>558</v>
      </c>
      <c r="Z535">
        <v>628</v>
      </c>
      <c r="AA535">
        <v>558</v>
      </c>
      <c r="AB535">
        <v>628</v>
      </c>
      <c r="AC535" s="1">
        <f>(Table2[[#This Row],[Close Price]]/Table2[[#This Row],[Day Low]])-1</f>
        <v>7.8508085550339057E-2</v>
      </c>
      <c r="AD535" s="1">
        <f>(Table2[[#This Row],[Day High]]/Table2[[#This Row],[Close Price]])-1</f>
        <v>1.2494961708988228E-2</v>
      </c>
      <c r="AE535" s="1">
        <f>(Table2[[#This Row],[Close Price]]/Table2[[#This Row],[Current Week Low]])-1</f>
        <v>0.11155913978494625</v>
      </c>
      <c r="AF535" s="1">
        <f>(Table2[[#This Row],[Current Week High]]/Table2[[#This Row],[Close Price]])-1</f>
        <v>1.2494961708988228E-2</v>
      </c>
      <c r="AG535" s="1">
        <f>(Table2[[#This Row],[Close Price]]/Table2[[#This Row],[Current Month Low]])-1</f>
        <v>0.11155913978494625</v>
      </c>
      <c r="AH535" s="1">
        <f>(Table2[[#This Row],[Current Month High]]/Table2[[#This Row],[Close Price]])-1</f>
        <v>1.2494961708988228E-2</v>
      </c>
      <c r="AI535">
        <v>27.609834744054801</v>
      </c>
      <c r="AJ535">
        <v>37.8333333333333</v>
      </c>
      <c r="AK535" t="str">
        <f>IF(AND(Table2[[#This Row],[20D EMA]]&gt;Table2[[#This Row],[50D EMA]],Table2[[#This Row],[50D EMA]]&gt;Table2[[#This Row],[200D EMA]]),"Uptrend","Downtrend/NoTrend")</f>
        <v>Downtrend/NoTrend</v>
      </c>
      <c r="AL535">
        <v>-0.1</v>
      </c>
      <c r="AM535" t="s">
        <v>3189</v>
      </c>
      <c r="AN535">
        <v>-1.2</v>
      </c>
      <c r="AO535" t="s">
        <v>3189</v>
      </c>
      <c r="AP535">
        <v>5.1496487348311998E-2</v>
      </c>
      <c r="AQ535">
        <f>(Table2[[#This Row],[Sharpe Ratio]]-AVERAGE(Table2[Sharpe Ratio]))/_xlfn.STDEV.P(Table2[Sharpe Ratio])</f>
        <v>-0.11517411824806942</v>
      </c>
      <c r="AR5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5">
        <f>_xlfn.RANK.AVG(Table2[[#This Row],[1Y Return vs Nifty Z-Score]],Table2[1Y Return vs Nifty Z-Score])</f>
        <v>591</v>
      </c>
      <c r="AT535">
        <f>_xlfn.RANK.AVG(Table2[[#This Row],[6M Return vs Nifty Z-Score]],Table2[6M Return vs Nifty Z-Score])</f>
        <v>531</v>
      </c>
      <c r="AU535">
        <f>_xlfn.RANK.AVG(Table2[[#This Row],[Sharpe Ratio Z-Score]],Table2[Sharpe Ratio Z-Score])</f>
        <v>368</v>
      </c>
      <c r="AV535">
        <f>(Table2[[#This Row],[Rank 1Y]]+Table2[[#This Row],[Rank 6M]]+Table2[[#This Row],[Rank Sharpe]])/3</f>
        <v>496.66666666666669</v>
      </c>
    </row>
    <row r="536" spans="1:48" x14ac:dyDescent="0.3">
      <c r="A536" t="s">
        <v>1336</v>
      </c>
      <c r="B536" t="s">
        <v>1337</v>
      </c>
      <c r="C536" t="s">
        <v>3141</v>
      </c>
      <c r="D536" t="s">
        <v>446</v>
      </c>
      <c r="E536">
        <v>8481.4826553399998</v>
      </c>
      <c r="F536">
        <v>615.65</v>
      </c>
      <c r="G536">
        <v>-28.8131052197283</v>
      </c>
      <c r="H536">
        <f>(Table2[[#This Row],[1Y Return vs Nifty]]-AVERAGE(Table2[1Y Return vs Nifty]))/_xlfn.STDEV.P(Table2[1Y Return vs Nifty])</f>
        <v>-0.92991991509768324</v>
      </c>
      <c r="I536">
        <v>-8.1977022929791907</v>
      </c>
      <c r="J536">
        <f>(Table2[[#This Row],[1M Return vs Nifty]]-AVERAGE(Table2[1M Return vs Nifty]))/_xlfn.STDEV.P(Table2[1M Return vs Nifty])</f>
        <v>-0.72397991860150523</v>
      </c>
      <c r="K536">
        <v>-41.955734026778003</v>
      </c>
      <c r="L536">
        <f>(Table2[[#This Row],[6M Return vs Nifty]]-AVERAGE(Table2[6M Return vs Nifty]))/_xlfn.STDEV.P(Table2[6M Return vs Nifty])</f>
        <v>-1.6787260949402536</v>
      </c>
      <c r="M536">
        <v>-1.8416760060158199</v>
      </c>
      <c r="N536">
        <f>(Table2[[#This Row],[1W Return vs Nifty]]-AVERAGE(Table2[1W Return vs Nifty]))/_xlfn.STDEV.P(Table2[1W Return vs Nifty])</f>
        <v>-0.7364297220831153</v>
      </c>
      <c r="O536">
        <v>638.32000000000005</v>
      </c>
      <c r="P536">
        <v>649.42008566670904</v>
      </c>
      <c r="Q536">
        <v>707.20246820730495</v>
      </c>
      <c r="R536">
        <v>37.368399250345398</v>
      </c>
      <c r="S536" s="1">
        <f>(Table2[[#This Row],[Close Price]]-Table2[[#This Row],[20D EMA]])/Table2[[#This Row],[20D EMA]]</f>
        <v>-3.5515102143125817E-2</v>
      </c>
      <c r="T536" s="1">
        <f>(Table2[[#This Row],[Close Price]]-Table2[[#This Row],[50D EMA]])/Table2[[#This Row],[50D EMA]]</f>
        <v>-5.2000371426824517E-2</v>
      </c>
      <c r="U536" s="1">
        <f>(Table2[[#This Row],[Close Price]]-Table2[[#This Row],[200D EMA]])/Table2[[#This Row],[200D EMA]]</f>
        <v>-0.12945722381227301</v>
      </c>
      <c r="V536">
        <v>0.57496246261608397</v>
      </c>
      <c r="W536">
        <v>614</v>
      </c>
      <c r="X536">
        <v>635.1</v>
      </c>
      <c r="Y536">
        <v>604.79999999999995</v>
      </c>
      <c r="Z536">
        <v>640.20000000000005</v>
      </c>
      <c r="AA536">
        <v>604.79999999999995</v>
      </c>
      <c r="AB536">
        <v>655.8</v>
      </c>
      <c r="AC536" s="1">
        <f>(Table2[[#This Row],[Close Price]]/Table2[[#This Row],[Day Low]])-1</f>
        <v>2.6872964169379898E-3</v>
      </c>
      <c r="AD536" s="1">
        <f>(Table2[[#This Row],[Day High]]/Table2[[#This Row],[Close Price]])-1</f>
        <v>3.1592625680175512E-2</v>
      </c>
      <c r="AE536" s="1">
        <f>(Table2[[#This Row],[Close Price]]/Table2[[#This Row],[Current Week Low]])-1</f>
        <v>1.7939814814814881E-2</v>
      </c>
      <c r="AF536" s="1">
        <f>(Table2[[#This Row],[Current Week High]]/Table2[[#This Row],[Close Price]])-1</f>
        <v>3.9876553236416923E-2</v>
      </c>
      <c r="AG536" s="1">
        <f>(Table2[[#This Row],[Close Price]]/Table2[[#This Row],[Current Month Low]])-1</f>
        <v>1.7939814814814881E-2</v>
      </c>
      <c r="AH536" s="1">
        <f>(Table2[[#This Row],[Current Month High]]/Table2[[#This Row],[Close Price]])-1</f>
        <v>6.5215625761390283E-2</v>
      </c>
      <c r="AI536">
        <v>78.185657435230993</v>
      </c>
      <c r="AJ536">
        <v>8.1510759771629306</v>
      </c>
      <c r="AK536" t="str">
        <f>IF(AND(Table2[[#This Row],[20D EMA]]&gt;Table2[[#This Row],[50D EMA]],Table2[[#This Row],[50D EMA]]&gt;Table2[[#This Row],[200D EMA]]),"Uptrend","Downtrend/NoTrend")</f>
        <v>Downtrend/NoTrend</v>
      </c>
      <c r="AL536">
        <v>-0.08</v>
      </c>
      <c r="AM536" t="s">
        <v>3189</v>
      </c>
      <c r="AN536">
        <v>-3.49</v>
      </c>
      <c r="AO536" t="s">
        <v>3189</v>
      </c>
      <c r="AP536">
        <v>0.13645980115537601</v>
      </c>
      <c r="AQ536">
        <f>(Table2[[#This Row],[Sharpe Ratio]]-AVERAGE(Table2[Sharpe Ratio]))/_xlfn.STDEV.P(Table2[Sharpe Ratio])</f>
        <v>0.87546058884995037</v>
      </c>
      <c r="AR5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6">
        <f>_xlfn.RANK.AVG(Table2[[#This Row],[1Y Return vs Nifty Z-Score]],Table2[1Y Return vs Nifty Z-Score])</f>
        <v>634</v>
      </c>
      <c r="AT536">
        <f>_xlfn.RANK.AVG(Table2[[#This Row],[6M Return vs Nifty Z-Score]],Table2[6M Return vs Nifty Z-Score])</f>
        <v>725</v>
      </c>
      <c r="AU536">
        <f>_xlfn.RANK.AVG(Table2[[#This Row],[Sharpe Ratio Z-Score]],Table2[Sharpe Ratio Z-Score])</f>
        <v>132</v>
      </c>
      <c r="AV536">
        <f>(Table2[[#This Row],[Rank 1Y]]+Table2[[#This Row],[Rank 6M]]+Table2[[#This Row],[Rank Sharpe]])/3</f>
        <v>497</v>
      </c>
    </row>
    <row r="537" spans="1:48" x14ac:dyDescent="0.3">
      <c r="A537" t="s">
        <v>1191</v>
      </c>
      <c r="B537" t="s">
        <v>1192</v>
      </c>
      <c r="C537" t="s">
        <v>3138</v>
      </c>
      <c r="D537" t="s">
        <v>738</v>
      </c>
      <c r="E537">
        <v>10294.946201610001</v>
      </c>
      <c r="F537">
        <v>7941.55</v>
      </c>
      <c r="G537">
        <v>-30.947107600207801</v>
      </c>
      <c r="H537">
        <f>(Table2[[#This Row],[1Y Return vs Nifty]]-AVERAGE(Table2[1Y Return vs Nifty]))/_xlfn.STDEV.P(Table2[1Y Return vs Nifty])</f>
        <v>-0.96577642017487242</v>
      </c>
      <c r="I537">
        <v>-12.437415541264</v>
      </c>
      <c r="J537">
        <f>(Table2[[#This Row],[1M Return vs Nifty]]-AVERAGE(Table2[1M Return vs Nifty]))/_xlfn.STDEV.P(Table2[1M Return vs Nifty])</f>
        <v>-1.1875400588646774</v>
      </c>
      <c r="K537">
        <v>-0.817958826444668</v>
      </c>
      <c r="L537">
        <f>(Table2[[#This Row],[6M Return vs Nifty]]-AVERAGE(Table2[6M Return vs Nifty]))/_xlfn.STDEV.P(Table2[6M Return vs Nifty])</f>
        <v>-0.33551722290043551</v>
      </c>
      <c r="M537">
        <v>2.0319852324383101</v>
      </c>
      <c r="N537">
        <f>(Table2[[#This Row],[1W Return vs Nifty]]-AVERAGE(Table2[1W Return vs Nifty]))/_xlfn.STDEV.P(Table2[1W Return vs Nifty])</f>
        <v>0.33558100940894731</v>
      </c>
      <c r="O537">
        <v>8267.5300000000007</v>
      </c>
      <c r="P537">
        <v>8604.9391926891094</v>
      </c>
      <c r="Q537">
        <v>8259.7963633006002</v>
      </c>
      <c r="R537">
        <v>21.559123679418299</v>
      </c>
      <c r="S537" s="1">
        <f>(Table2[[#This Row],[Close Price]]-Table2[[#This Row],[20D EMA]])/Table2[[#This Row],[20D EMA]]</f>
        <v>-3.9428946734998291E-2</v>
      </c>
      <c r="T537" s="1">
        <f>(Table2[[#This Row],[Close Price]]-Table2[[#This Row],[50D EMA]])/Table2[[#This Row],[50D EMA]]</f>
        <v>-7.7094001228124306E-2</v>
      </c>
      <c r="U537" s="1">
        <f>(Table2[[#This Row],[Close Price]]-Table2[[#This Row],[200D EMA]])/Table2[[#This Row],[200D EMA]]</f>
        <v>-3.8529565294685951E-2</v>
      </c>
      <c r="V537">
        <v>0.47257948996792798</v>
      </c>
      <c r="W537">
        <v>7900</v>
      </c>
      <c r="X537">
        <v>8039</v>
      </c>
      <c r="Y537">
        <v>7670.55</v>
      </c>
      <c r="Z537">
        <v>8039</v>
      </c>
      <c r="AA537">
        <v>7670.55</v>
      </c>
      <c r="AB537">
        <v>8272.7999999999993</v>
      </c>
      <c r="AC537" s="1">
        <f>(Table2[[#This Row],[Close Price]]/Table2[[#This Row],[Day Low]])-1</f>
        <v>5.2594936708860729E-3</v>
      </c>
      <c r="AD537" s="1">
        <f>(Table2[[#This Row],[Day High]]/Table2[[#This Row],[Close Price]])-1</f>
        <v>1.2270904294501728E-2</v>
      </c>
      <c r="AE537" s="1">
        <f>(Table2[[#This Row],[Close Price]]/Table2[[#This Row],[Current Week Low]])-1</f>
        <v>3.5329930709010471E-2</v>
      </c>
      <c r="AF537" s="1">
        <f>(Table2[[#This Row],[Current Week High]]/Table2[[#This Row],[Close Price]])-1</f>
        <v>1.2270904294501728E-2</v>
      </c>
      <c r="AG537" s="1">
        <f>(Table2[[#This Row],[Close Price]]/Table2[[#This Row],[Current Month Low]])-1</f>
        <v>3.5329930709010471E-2</v>
      </c>
      <c r="AH537" s="1">
        <f>(Table2[[#This Row],[Current Month High]]/Table2[[#This Row],[Close Price]])-1</f>
        <v>4.1711001001063952E-2</v>
      </c>
      <c r="AI537">
        <v>35.867053660809198</v>
      </c>
      <c r="AJ537">
        <v>20.487164704454401</v>
      </c>
      <c r="AK537" t="str">
        <f>IF(AND(Table2[[#This Row],[20D EMA]]&gt;Table2[[#This Row],[50D EMA]],Table2[[#This Row],[50D EMA]]&gt;Table2[[#This Row],[200D EMA]]),"Uptrend","Downtrend/NoTrend")</f>
        <v>Downtrend/NoTrend</v>
      </c>
      <c r="AL537">
        <v>-0.12</v>
      </c>
      <c r="AM537" t="s">
        <v>3189</v>
      </c>
      <c r="AN537">
        <v>-3.97</v>
      </c>
      <c r="AO537" t="s">
        <v>3189</v>
      </c>
      <c r="AP537">
        <v>3.4003806394232998E-2</v>
      </c>
      <c r="AQ537">
        <f>(Table2[[#This Row],[Sharpe Ratio]]-AVERAGE(Table2[Sharpe Ratio]))/_xlfn.STDEV.P(Table2[Sharpe Ratio])</f>
        <v>-0.31913105091495891</v>
      </c>
      <c r="AR5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7">
        <f>_xlfn.RANK.AVG(Table2[[#This Row],[1Y Return vs Nifty Z-Score]],Table2[1Y Return vs Nifty Z-Score])</f>
        <v>649</v>
      </c>
      <c r="AT537">
        <f>_xlfn.RANK.AVG(Table2[[#This Row],[6M Return vs Nifty Z-Score]],Table2[6M Return vs Nifty Z-Score])</f>
        <v>427</v>
      </c>
      <c r="AU537">
        <f>_xlfn.RANK.AVG(Table2[[#This Row],[Sharpe Ratio Z-Score]],Table2[Sharpe Ratio Z-Score])</f>
        <v>420</v>
      </c>
      <c r="AV537">
        <f>(Table2[[#This Row],[Rank 1Y]]+Table2[[#This Row],[Rank 6M]]+Table2[[#This Row],[Rank Sharpe]])/3</f>
        <v>498.66666666666669</v>
      </c>
    </row>
    <row r="538" spans="1:48" x14ac:dyDescent="0.3">
      <c r="A538" t="s">
        <v>1308</v>
      </c>
      <c r="B538" t="s">
        <v>1309</v>
      </c>
      <c r="C538" t="s">
        <v>3143</v>
      </c>
      <c r="D538" t="s">
        <v>276</v>
      </c>
      <c r="E538">
        <v>8688.9975721350002</v>
      </c>
      <c r="F538">
        <v>680</v>
      </c>
      <c r="G538">
        <v>-15.121556371048101</v>
      </c>
      <c r="H538">
        <f>(Table2[[#This Row],[1Y Return vs Nifty]]-AVERAGE(Table2[1Y Return vs Nifty]))/_xlfn.STDEV.P(Table2[1Y Return vs Nifty])</f>
        <v>-0.69986811417280492</v>
      </c>
      <c r="I538">
        <v>-3.8674996490954401</v>
      </c>
      <c r="J538">
        <f>(Table2[[#This Row],[1M Return vs Nifty]]-AVERAGE(Table2[1M Return vs Nifty]))/_xlfn.STDEV.P(Table2[1M Return vs Nifty])</f>
        <v>-0.25052588352524779</v>
      </c>
      <c r="K538">
        <v>1.1353726368869099</v>
      </c>
      <c r="L538">
        <f>(Table2[[#This Row],[6M Return vs Nifty]]-AVERAGE(Table2[6M Return vs Nifty]))/_xlfn.STDEV.P(Table2[6M Return vs Nifty])</f>
        <v>-0.27173807736316696</v>
      </c>
      <c r="M538">
        <v>0.89297205091989296</v>
      </c>
      <c r="N538">
        <f>(Table2[[#This Row],[1W Return vs Nifty]]-AVERAGE(Table2[1W Return vs Nifty]))/_xlfn.STDEV.P(Table2[1W Return vs Nifty])</f>
        <v>2.0366467213734512E-2</v>
      </c>
      <c r="O538">
        <v>703.37</v>
      </c>
      <c r="P538">
        <v>711.35660073952795</v>
      </c>
      <c r="Q538">
        <v>676.95532520306904</v>
      </c>
      <c r="R538">
        <v>46.724264112655803</v>
      </c>
      <c r="S538" s="1">
        <f>(Table2[[#This Row],[Close Price]]-Table2[[#This Row],[20D EMA]])/Table2[[#This Row],[20D EMA]]</f>
        <v>-3.3225756003241541E-2</v>
      </c>
      <c r="T538" s="1">
        <f>(Table2[[#This Row],[Close Price]]-Table2[[#This Row],[50D EMA]])/Table2[[#This Row],[50D EMA]]</f>
        <v>-4.4080002500756381E-2</v>
      </c>
      <c r="U538" s="1">
        <f>(Table2[[#This Row],[Close Price]]-Table2[[#This Row],[200D EMA]])/Table2[[#This Row],[200D EMA]]</f>
        <v>4.497600777448112E-3</v>
      </c>
      <c r="V538">
        <v>0.58681560636199703</v>
      </c>
      <c r="W538">
        <v>670.55</v>
      </c>
      <c r="X538">
        <v>701.3</v>
      </c>
      <c r="Y538">
        <v>665.55</v>
      </c>
      <c r="Z538">
        <v>710</v>
      </c>
      <c r="AA538">
        <v>665.55</v>
      </c>
      <c r="AB538">
        <v>729.55</v>
      </c>
      <c r="AC538" s="1">
        <f>(Table2[[#This Row],[Close Price]]/Table2[[#This Row],[Day Low]])-1</f>
        <v>1.4092908806203841E-2</v>
      </c>
      <c r="AD538" s="1">
        <f>(Table2[[#This Row],[Day High]]/Table2[[#This Row],[Close Price]])-1</f>
        <v>3.1323529411764639E-2</v>
      </c>
      <c r="AE538" s="1">
        <f>(Table2[[#This Row],[Close Price]]/Table2[[#This Row],[Current Week Low]])-1</f>
        <v>2.1711366538952781E-2</v>
      </c>
      <c r="AF538" s="1">
        <f>(Table2[[#This Row],[Current Week High]]/Table2[[#This Row],[Close Price]])-1</f>
        <v>4.4117647058823595E-2</v>
      </c>
      <c r="AG538" s="1">
        <f>(Table2[[#This Row],[Close Price]]/Table2[[#This Row],[Current Month Low]])-1</f>
        <v>2.1711366538952781E-2</v>
      </c>
      <c r="AH538" s="1">
        <f>(Table2[[#This Row],[Current Month High]]/Table2[[#This Row],[Close Price]])-1</f>
        <v>7.2867647058823426E-2</v>
      </c>
      <c r="AI538">
        <v>23.1911764705882</v>
      </c>
      <c r="AJ538">
        <v>33.320262719341201</v>
      </c>
      <c r="AK538" t="str">
        <f>IF(AND(Table2[[#This Row],[20D EMA]]&gt;Table2[[#This Row],[50D EMA]],Table2[[#This Row],[50D EMA]]&gt;Table2[[#This Row],[200D EMA]]),"Uptrend","Downtrend/NoTrend")</f>
        <v>Downtrend/NoTrend</v>
      </c>
      <c r="AL538">
        <v>-0.05</v>
      </c>
      <c r="AM538" t="s">
        <v>3189</v>
      </c>
      <c r="AN538">
        <v>-2.25</v>
      </c>
      <c r="AO538" t="s">
        <v>3189</v>
      </c>
      <c r="AQ538">
        <f>(Table2[[#This Row],[Sharpe Ratio]]-AVERAGE(Table2[Sharpe Ratio]))/_xlfn.STDEV.P(Table2[Sharpe Ratio])</f>
        <v>-0.71560041255099383</v>
      </c>
      <c r="AR5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8">
        <f>_xlfn.RANK.AVG(Table2[[#This Row],[1Y Return vs Nifty Z-Score]],Table2[1Y Return vs Nifty Z-Score])</f>
        <v>550</v>
      </c>
      <c r="AT538">
        <f>_xlfn.RANK.AVG(Table2[[#This Row],[6M Return vs Nifty Z-Score]],Table2[6M Return vs Nifty Z-Score])</f>
        <v>407</v>
      </c>
      <c r="AU538">
        <f>_xlfn.RANK.AVG(Table2[[#This Row],[Sharpe Ratio Z-Score]],Table2[Sharpe Ratio Z-Score])</f>
        <v>539.5</v>
      </c>
      <c r="AV538">
        <f>(Table2[[#This Row],[Rank 1Y]]+Table2[[#This Row],[Rank 6M]]+Table2[[#This Row],[Rank Sharpe]])/3</f>
        <v>498.83333333333331</v>
      </c>
    </row>
    <row r="539" spans="1:48" x14ac:dyDescent="0.3">
      <c r="A539" t="s">
        <v>726</v>
      </c>
      <c r="B539" t="s">
        <v>727</v>
      </c>
      <c r="C539" t="s">
        <v>3130</v>
      </c>
      <c r="D539" t="s">
        <v>728</v>
      </c>
      <c r="E539">
        <v>23964.520233719999</v>
      </c>
      <c r="F539">
        <v>245.95</v>
      </c>
      <c r="G539">
        <v>-14.822175174565899</v>
      </c>
      <c r="H539">
        <f>(Table2[[#This Row],[1Y Return vs Nifty]]-AVERAGE(Table2[1Y Return vs Nifty]))/_xlfn.STDEV.P(Table2[1Y Return vs Nifty])</f>
        <v>-0.69483777142816983</v>
      </c>
      <c r="I539">
        <v>-15.6541007121909</v>
      </c>
      <c r="J539">
        <f>(Table2[[#This Row],[1M Return vs Nifty]]-AVERAGE(Table2[1M Return vs Nifty]))/_xlfn.STDEV.P(Table2[1M Return vs Nifty])</f>
        <v>-1.5392447477656495</v>
      </c>
      <c r="K539">
        <v>-18.059281786164</v>
      </c>
      <c r="L539">
        <f>(Table2[[#This Row],[6M Return vs Nifty]]-AVERAGE(Table2[6M Return vs Nifty]))/_xlfn.STDEV.P(Table2[6M Return vs Nifty])</f>
        <v>-0.89847177871732775</v>
      </c>
      <c r="M539">
        <v>-2.7005011123669802</v>
      </c>
      <c r="N539">
        <f>(Table2[[#This Row],[1W Return vs Nifty]]-AVERAGE(Table2[1W Return vs Nifty]))/_xlfn.STDEV.P(Table2[1W Return vs Nifty])</f>
        <v>-0.97410402394092799</v>
      </c>
      <c r="O539">
        <v>266.83</v>
      </c>
      <c r="P539">
        <v>281.29831050866898</v>
      </c>
      <c r="Q539">
        <v>277.67438414724103</v>
      </c>
      <c r="R539">
        <v>22.086178178148</v>
      </c>
      <c r="S539" s="1">
        <f>(Table2[[#This Row],[Close Price]]-Table2[[#This Row],[20D EMA]])/Table2[[#This Row],[20D EMA]]</f>
        <v>-7.8252070606753349E-2</v>
      </c>
      <c r="T539" s="1">
        <f>(Table2[[#This Row],[Close Price]]-Table2[[#This Row],[50D EMA]])/Table2[[#This Row],[50D EMA]]</f>
        <v>-0.12566129687998831</v>
      </c>
      <c r="U539" s="1">
        <f>(Table2[[#This Row],[Close Price]]-Table2[[#This Row],[200D EMA]])/Table2[[#This Row],[200D EMA]]</f>
        <v>-0.11425030884526499</v>
      </c>
      <c r="V539">
        <v>0.51633754247209995</v>
      </c>
      <c r="W539">
        <v>244.7</v>
      </c>
      <c r="X539">
        <v>249.9</v>
      </c>
      <c r="Y539">
        <v>227.1</v>
      </c>
      <c r="Z539">
        <v>253</v>
      </c>
      <c r="AA539">
        <v>227.1</v>
      </c>
      <c r="AB539">
        <v>269</v>
      </c>
      <c r="AC539" s="1">
        <f>(Table2[[#This Row],[Close Price]]/Table2[[#This Row],[Day Low]])-1</f>
        <v>5.1082958724968375E-3</v>
      </c>
      <c r="AD539" s="1">
        <f>(Table2[[#This Row],[Day High]]/Table2[[#This Row],[Close Price]])-1</f>
        <v>1.6060174832283058E-2</v>
      </c>
      <c r="AE539" s="1">
        <f>(Table2[[#This Row],[Close Price]]/Table2[[#This Row],[Current Week Low]])-1</f>
        <v>8.3003082342580248E-2</v>
      </c>
      <c r="AF539" s="1">
        <f>(Table2[[#This Row],[Current Week High]]/Table2[[#This Row],[Close Price]])-1</f>
        <v>2.8664362675340671E-2</v>
      </c>
      <c r="AG539" s="1">
        <f>(Table2[[#This Row],[Close Price]]/Table2[[#This Row],[Current Month Low]])-1</f>
        <v>8.3003082342580248E-2</v>
      </c>
      <c r="AH539" s="1">
        <f>(Table2[[#This Row],[Current Month High]]/Table2[[#This Row],[Close Price]])-1</f>
        <v>9.3718235413702056E-2</v>
      </c>
      <c r="AI539">
        <v>56.251270583451898</v>
      </c>
      <c r="AJ539">
        <v>33.523344191096598</v>
      </c>
      <c r="AK539" t="str">
        <f>IF(AND(Table2[[#This Row],[20D EMA]]&gt;Table2[[#This Row],[50D EMA]],Table2[[#This Row],[50D EMA]]&gt;Table2[[#This Row],[200D EMA]]),"Uptrend","Downtrend/NoTrend")</f>
        <v>Downtrend/NoTrend</v>
      </c>
      <c r="AL539">
        <v>-0.21</v>
      </c>
      <c r="AM539" t="s">
        <v>3189</v>
      </c>
      <c r="AN539">
        <v>-12.15</v>
      </c>
      <c r="AO539" t="s">
        <v>3189</v>
      </c>
      <c r="AP539">
        <v>6.7852676856124006E-2</v>
      </c>
      <c r="AQ539">
        <f>(Table2[[#This Row],[Sharpe Ratio]]-AVERAGE(Table2[Sharpe Ratio]))/_xlfn.STDEV.P(Table2[Sharpe Ratio])</f>
        <v>7.5531826191728352E-2</v>
      </c>
      <c r="AR5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9">
        <f>_xlfn.RANK.AVG(Table2[[#This Row],[1Y Return vs Nifty Z-Score]],Table2[1Y Return vs Nifty Z-Score])</f>
        <v>548</v>
      </c>
      <c r="AT539">
        <f>_xlfn.RANK.AVG(Table2[[#This Row],[6M Return vs Nifty Z-Score]],Table2[6M Return vs Nifty Z-Score])</f>
        <v>621</v>
      </c>
      <c r="AU539">
        <f>_xlfn.RANK.AVG(Table2[[#This Row],[Sharpe Ratio Z-Score]],Table2[Sharpe Ratio Z-Score])</f>
        <v>328</v>
      </c>
      <c r="AV539">
        <f>(Table2[[#This Row],[Rank 1Y]]+Table2[[#This Row],[Rank 6M]]+Table2[[#This Row],[Rank Sharpe]])/3</f>
        <v>499</v>
      </c>
    </row>
    <row r="540" spans="1:48" x14ac:dyDescent="0.3">
      <c r="A540" t="s">
        <v>1503</v>
      </c>
      <c r="B540" t="s">
        <v>1504</v>
      </c>
      <c r="C540" t="s">
        <v>3129</v>
      </c>
      <c r="D540" t="s">
        <v>562</v>
      </c>
      <c r="E540">
        <v>6821.5451648999997</v>
      </c>
      <c r="F540">
        <v>304.3</v>
      </c>
      <c r="G540">
        <v>-16.7903881197781</v>
      </c>
      <c r="H540">
        <f>(Table2[[#This Row],[1Y Return vs Nifty]]-AVERAGE(Table2[1Y Return vs Nifty]))/_xlfn.STDEV.P(Table2[1Y Return vs Nifty])</f>
        <v>-0.72790860495138898</v>
      </c>
      <c r="I540">
        <v>3.0158138625548601</v>
      </c>
      <c r="J540">
        <f>(Table2[[#This Row],[1M Return vs Nifty]]-AVERAGE(Table2[1M Return vs Nifty]))/_xlfn.STDEV.P(Table2[1M Return vs Nifty])</f>
        <v>0.50207920792211869</v>
      </c>
      <c r="K540">
        <v>-19.959078333825001</v>
      </c>
      <c r="L540">
        <f>(Table2[[#This Row],[6M Return vs Nifty]]-AVERAGE(Table2[6M Return vs Nifty]))/_xlfn.STDEV.P(Table2[6M Return vs Nifty])</f>
        <v>-0.96050293051058755</v>
      </c>
      <c r="M540">
        <v>-2.2749932775300699</v>
      </c>
      <c r="N540">
        <f>(Table2[[#This Row],[1W Return vs Nifty]]-AVERAGE(Table2[1W Return vs Nifty]))/_xlfn.STDEV.P(Table2[1W Return vs Nifty])</f>
        <v>-0.85634747859543048</v>
      </c>
      <c r="O540">
        <v>310.62</v>
      </c>
      <c r="P540">
        <v>306.54729148319501</v>
      </c>
      <c r="Q540">
        <v>311.97835507119203</v>
      </c>
      <c r="R540">
        <v>44.218113560349202</v>
      </c>
      <c r="S540" s="1">
        <f>(Table2[[#This Row],[Close Price]]-Table2[[#This Row],[20D EMA]])/Table2[[#This Row],[20D EMA]]</f>
        <v>-2.0346403966261004E-2</v>
      </c>
      <c r="T540" s="1">
        <f>(Table2[[#This Row],[Close Price]]-Table2[[#This Row],[50D EMA]])/Table2[[#This Row],[50D EMA]]</f>
        <v>-7.3309781088644731E-3</v>
      </c>
      <c r="U540" s="1">
        <f>(Table2[[#This Row],[Close Price]]-Table2[[#This Row],[200D EMA]])/Table2[[#This Row],[200D EMA]]</f>
        <v>-2.4611819847052692E-2</v>
      </c>
      <c r="V540">
        <v>0.96125084562226204</v>
      </c>
      <c r="W540">
        <v>302.5</v>
      </c>
      <c r="X540">
        <v>309</v>
      </c>
      <c r="Y540">
        <v>294.64999999999998</v>
      </c>
      <c r="Z540">
        <v>319</v>
      </c>
      <c r="AA540">
        <v>294.64999999999998</v>
      </c>
      <c r="AB540">
        <v>328.95</v>
      </c>
      <c r="AC540" s="1">
        <f>(Table2[[#This Row],[Close Price]]/Table2[[#This Row],[Day Low]])-1</f>
        <v>5.9504132231404938E-3</v>
      </c>
      <c r="AD540" s="1">
        <f>(Table2[[#This Row],[Day High]]/Table2[[#This Row],[Close Price]])-1</f>
        <v>1.5445284258954972E-2</v>
      </c>
      <c r="AE540" s="1">
        <f>(Table2[[#This Row],[Close Price]]/Table2[[#This Row],[Current Week Low]])-1</f>
        <v>3.2750721194637844E-2</v>
      </c>
      <c r="AF540" s="1">
        <f>(Table2[[#This Row],[Current Week High]]/Table2[[#This Row],[Close Price]])-1</f>
        <v>4.8307591192901622E-2</v>
      </c>
      <c r="AG540" s="1">
        <f>(Table2[[#This Row],[Close Price]]/Table2[[#This Row],[Current Month Low]])-1</f>
        <v>3.2750721194637844E-2</v>
      </c>
      <c r="AH540" s="1">
        <f>(Table2[[#This Row],[Current Month High]]/Table2[[#This Row],[Close Price]])-1</f>
        <v>8.1005586592178602E-2</v>
      </c>
      <c r="AI540">
        <v>33.184357541899402</v>
      </c>
      <c r="AJ540">
        <v>12.8918567983676</v>
      </c>
      <c r="AK540" t="str">
        <f>IF(AND(Table2[[#This Row],[20D EMA]]&gt;Table2[[#This Row],[50D EMA]],Table2[[#This Row],[50D EMA]]&gt;Table2[[#This Row],[200D EMA]]),"Uptrend","Downtrend/NoTrend")</f>
        <v>Downtrend/NoTrend</v>
      </c>
      <c r="AL540">
        <v>0.03</v>
      </c>
      <c r="AM540" t="s">
        <v>3188</v>
      </c>
      <c r="AN540">
        <v>-5.17</v>
      </c>
      <c r="AO540" t="s">
        <v>3189</v>
      </c>
      <c r="AP540">
        <v>7.4276716507822999E-2</v>
      </c>
      <c r="AQ540">
        <f>(Table2[[#This Row],[Sharpe Ratio]]-AVERAGE(Table2[Sharpe Ratio]))/_xlfn.STDEV.P(Table2[Sharpe Ratio])</f>
        <v>0.15043329076028419</v>
      </c>
      <c r="AR5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0">
        <f>_xlfn.RANK.AVG(Table2[[#This Row],[1Y Return vs Nifty Z-Score]],Table2[1Y Return vs Nifty Z-Score])</f>
        <v>560</v>
      </c>
      <c r="AT540">
        <f>_xlfn.RANK.AVG(Table2[[#This Row],[6M Return vs Nifty Z-Score]],Table2[6M Return vs Nifty Z-Score])</f>
        <v>634</v>
      </c>
      <c r="AU540">
        <f>_xlfn.RANK.AVG(Table2[[#This Row],[Sharpe Ratio Z-Score]],Table2[Sharpe Ratio Z-Score])</f>
        <v>304</v>
      </c>
      <c r="AV540">
        <f>(Table2[[#This Row],[Rank 1Y]]+Table2[[#This Row],[Rank 6M]]+Table2[[#This Row],[Rank Sharpe]])/3</f>
        <v>499.33333333333331</v>
      </c>
    </row>
    <row r="541" spans="1:48" x14ac:dyDescent="0.3">
      <c r="A541" t="s">
        <v>425</v>
      </c>
      <c r="B541" t="s">
        <v>426</v>
      </c>
      <c r="C541" t="s">
        <v>3139</v>
      </c>
      <c r="D541" t="s">
        <v>427</v>
      </c>
      <c r="E541">
        <v>54949.5707150909</v>
      </c>
      <c r="F541">
        <v>198.5</v>
      </c>
      <c r="G541">
        <v>6.9566217858097898</v>
      </c>
      <c r="H541">
        <f>(Table2[[#This Row],[1Y Return vs Nifty]]-AVERAGE(Table2[1Y Return vs Nifty]))/_xlfn.STDEV.P(Table2[1Y Return vs Nifty])</f>
        <v>-0.32890024908608229</v>
      </c>
      <c r="I541">
        <v>-11.17576814727</v>
      </c>
      <c r="J541">
        <f>(Table2[[#This Row],[1M Return vs Nifty]]-AVERAGE(Table2[1M Return vs Nifty]))/_xlfn.STDEV.P(Table2[1M Return vs Nifty])</f>
        <v>-1.0495945402239704</v>
      </c>
      <c r="K541">
        <v>1.1859533131807001</v>
      </c>
      <c r="L541">
        <f>(Table2[[#This Row],[6M Return vs Nifty]]-AVERAGE(Table2[6M Return vs Nifty]))/_xlfn.STDEV.P(Table2[6M Return vs Nifty])</f>
        <v>-0.27008654388035858</v>
      </c>
      <c r="M541">
        <v>2.0708111190666099</v>
      </c>
      <c r="N541">
        <f>(Table2[[#This Row],[1W Return vs Nifty]]-AVERAGE(Table2[1W Return vs Nifty]))/_xlfn.STDEV.P(Table2[1W Return vs Nifty])</f>
        <v>0.34632582279429169</v>
      </c>
      <c r="O541">
        <v>199.19</v>
      </c>
      <c r="P541">
        <v>198.075665717535</v>
      </c>
      <c r="Q541">
        <v>180.76681552331399</v>
      </c>
      <c r="R541">
        <v>30.126275386181899</v>
      </c>
      <c r="S541" s="1">
        <f>(Table2[[#This Row],[Close Price]]-Table2[[#This Row],[20D EMA]])/Table2[[#This Row],[20D EMA]]</f>
        <v>-3.4640293187408891E-3</v>
      </c>
      <c r="T541" s="1">
        <f>(Table2[[#This Row],[Close Price]]-Table2[[#This Row],[50D EMA]])/Table2[[#This Row],[50D EMA]]</f>
        <v>2.1422837627622432E-3</v>
      </c>
      <c r="U541" s="1">
        <f>(Table2[[#This Row],[Close Price]]-Table2[[#This Row],[200D EMA]])/Table2[[#This Row],[200D EMA]]</f>
        <v>9.8099778022581297E-2</v>
      </c>
      <c r="V541">
        <v>0.48598754316735598</v>
      </c>
      <c r="W541">
        <v>191.93</v>
      </c>
      <c r="X541">
        <v>200.15</v>
      </c>
      <c r="Y541">
        <v>188.6</v>
      </c>
      <c r="Z541">
        <v>200.15</v>
      </c>
      <c r="AA541">
        <v>188.6</v>
      </c>
      <c r="AB541">
        <v>200.15</v>
      </c>
      <c r="AC541" s="1">
        <f>(Table2[[#This Row],[Close Price]]/Table2[[#This Row],[Day Low]])-1</f>
        <v>3.4231230135987056E-2</v>
      </c>
      <c r="AD541" s="1">
        <f>(Table2[[#This Row],[Day High]]/Table2[[#This Row],[Close Price]])-1</f>
        <v>8.312342569269493E-3</v>
      </c>
      <c r="AE541" s="1">
        <f>(Table2[[#This Row],[Close Price]]/Table2[[#This Row],[Current Week Low]])-1</f>
        <v>5.2492046659597058E-2</v>
      </c>
      <c r="AF541" s="1">
        <f>(Table2[[#This Row],[Current Week High]]/Table2[[#This Row],[Close Price]])-1</f>
        <v>8.312342569269493E-3</v>
      </c>
      <c r="AG541" s="1">
        <f>(Table2[[#This Row],[Close Price]]/Table2[[#This Row],[Current Month Low]])-1</f>
        <v>5.2492046659597058E-2</v>
      </c>
      <c r="AH541" s="1">
        <f>(Table2[[#This Row],[Current Month High]]/Table2[[#This Row],[Close Price]])-1</f>
        <v>8.312342569269493E-3</v>
      </c>
      <c r="AI541">
        <v>15.768261964735499</v>
      </c>
      <c r="AJ541">
        <v>45.421245421245402</v>
      </c>
      <c r="AK541" t="str">
        <f>IF(AND(Table2[[#This Row],[20D EMA]]&gt;Table2[[#This Row],[50D EMA]],Table2[[#This Row],[50D EMA]]&gt;Table2[[#This Row],[200D EMA]]),"Uptrend","Downtrend/NoTrend")</f>
        <v>Uptrend</v>
      </c>
      <c r="AL541">
        <v>0.06</v>
      </c>
      <c r="AM541" t="s">
        <v>3188</v>
      </c>
      <c r="AN541">
        <v>-0.42</v>
      </c>
      <c r="AO541" t="s">
        <v>3189</v>
      </c>
      <c r="AP541">
        <v>-7.6733847517056003E-2</v>
      </c>
      <c r="AQ541">
        <f>(Table2[[#This Row],[Sharpe Ratio]]-AVERAGE(Table2[Sharpe Ratio]))/_xlfn.STDEV.P(Table2[Sharpe Ratio])</f>
        <v>-1.6102831780111473</v>
      </c>
      <c r="AR5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-2.9125386884072668</v>
      </c>
      <c r="AS541">
        <f>_xlfn.RANK.AVG(Table2[[#This Row],[1Y Return vs Nifty Z-Score]],Table2[1Y Return vs Nifty Z-Score])</f>
        <v>405</v>
      </c>
      <c r="AT541">
        <f>_xlfn.RANK.AVG(Table2[[#This Row],[6M Return vs Nifty Z-Score]],Table2[6M Return vs Nifty Z-Score])</f>
        <v>406</v>
      </c>
      <c r="AU541">
        <f>_xlfn.RANK.AVG(Table2[[#This Row],[Sharpe Ratio Z-Score]],Table2[Sharpe Ratio Z-Score])</f>
        <v>690</v>
      </c>
      <c r="AV541">
        <f>(Table2[[#This Row],[Rank 1Y]]+Table2[[#This Row],[Rank 6M]]+Table2[[#This Row],[Rank Sharpe]])/3</f>
        <v>500.33333333333331</v>
      </c>
    </row>
    <row r="542" spans="1:48" x14ac:dyDescent="0.3">
      <c r="A542" t="s">
        <v>1065</v>
      </c>
      <c r="B542" t="s">
        <v>1066</v>
      </c>
      <c r="C542" t="s">
        <v>607</v>
      </c>
      <c r="D542" t="s">
        <v>607</v>
      </c>
      <c r="E542">
        <v>12770.598311371999</v>
      </c>
      <c r="F542">
        <v>25.07</v>
      </c>
      <c r="G542">
        <v>13.606940578948601</v>
      </c>
      <c r="H542">
        <f>(Table2[[#This Row],[1Y Return vs Nifty]]-AVERAGE(Table2[1Y Return vs Nifty]))/_xlfn.STDEV.P(Table2[1Y Return vs Nifty])</f>
        <v>-0.21715848546277805</v>
      </c>
      <c r="I542">
        <v>-7.1748955536002299</v>
      </c>
      <c r="J542">
        <f>(Table2[[#This Row],[1M Return vs Nifty]]-AVERAGE(Table2[1M Return vs Nifty]))/_xlfn.STDEV.P(Table2[1M Return vs Nifty])</f>
        <v>-0.61214866780631516</v>
      </c>
      <c r="K542">
        <v>-22.056252732079599</v>
      </c>
      <c r="L542">
        <f>(Table2[[#This Row],[6M Return vs Nifty]]-AVERAGE(Table2[6M Return vs Nifty]))/_xlfn.STDEV.P(Table2[6M Return vs Nifty])</f>
        <v>-1.028978759459342</v>
      </c>
      <c r="M542">
        <v>-2.3296212924342399</v>
      </c>
      <c r="N542">
        <f>(Table2[[#This Row],[1W Return vs Nifty]]-AVERAGE(Table2[1W Return vs Nifty]))/_xlfn.STDEV.P(Table2[1W Return vs Nifty])</f>
        <v>-0.87146542893038259</v>
      </c>
      <c r="O542">
        <v>25.77</v>
      </c>
      <c r="P542">
        <v>26.2263603023926</v>
      </c>
      <c r="Q542">
        <v>25.769826943781698</v>
      </c>
      <c r="R542">
        <v>45.974414832533</v>
      </c>
      <c r="S542" s="1">
        <f>(Table2[[#This Row],[Close Price]]-Table2[[#This Row],[20D EMA]])/Table2[[#This Row],[20D EMA]]</f>
        <v>-2.7163368257663922E-2</v>
      </c>
      <c r="T542" s="1">
        <f>(Table2[[#This Row],[Close Price]]-Table2[[#This Row],[50D EMA]])/Table2[[#This Row],[50D EMA]]</f>
        <v>-4.4091528106059985E-2</v>
      </c>
      <c r="U542" s="1">
        <f>(Table2[[#This Row],[Close Price]]-Table2[[#This Row],[200D EMA]])/Table2[[#This Row],[200D EMA]]</f>
        <v>-2.7156835213073379E-2</v>
      </c>
      <c r="V542">
        <v>0.88423426478954403</v>
      </c>
      <c r="W542">
        <v>25</v>
      </c>
      <c r="X542">
        <v>25.69</v>
      </c>
      <c r="Y542">
        <v>24.11</v>
      </c>
      <c r="Z542">
        <v>25.8</v>
      </c>
      <c r="AA542">
        <v>24.11</v>
      </c>
      <c r="AB542">
        <v>28</v>
      </c>
      <c r="AC542" s="1">
        <f>(Table2[[#This Row],[Close Price]]/Table2[[#This Row],[Day Low]])-1</f>
        <v>2.7999999999999137E-3</v>
      </c>
      <c r="AD542" s="1">
        <f>(Table2[[#This Row],[Day High]]/Table2[[#This Row],[Close Price]])-1</f>
        <v>2.4730753889110613E-2</v>
      </c>
      <c r="AE542" s="1">
        <f>(Table2[[#This Row],[Close Price]]/Table2[[#This Row],[Current Week Low]])-1</f>
        <v>3.9817503110742392E-2</v>
      </c>
      <c r="AF542" s="1">
        <f>(Table2[[#This Row],[Current Week High]]/Table2[[#This Row],[Close Price]])-1</f>
        <v>2.9118468288791499E-2</v>
      </c>
      <c r="AG542" s="1">
        <f>(Table2[[#This Row],[Close Price]]/Table2[[#This Row],[Current Month Low]])-1</f>
        <v>3.9817503110742392E-2</v>
      </c>
      <c r="AH542" s="1">
        <f>(Table2[[#This Row],[Current Month High]]/Table2[[#This Row],[Close Price]])-1</f>
        <v>0.11687275628240923</v>
      </c>
      <c r="AI542">
        <v>55.763861188671697</v>
      </c>
      <c r="AJ542">
        <v>55.714285714285602</v>
      </c>
      <c r="AK542" t="str">
        <f>IF(AND(Table2[[#This Row],[20D EMA]]&gt;Table2[[#This Row],[50D EMA]],Table2[[#This Row],[50D EMA]]&gt;Table2[[#This Row],[200D EMA]]),"Uptrend","Downtrend/NoTrend")</f>
        <v>Downtrend/NoTrend</v>
      </c>
      <c r="AL542">
        <v>-0.1</v>
      </c>
      <c r="AM542" t="s">
        <v>3189</v>
      </c>
      <c r="AN542">
        <v>-1.34</v>
      </c>
      <c r="AO542" t="s">
        <v>3189</v>
      </c>
      <c r="AP542">
        <v>7.3481696060439996E-3</v>
      </c>
      <c r="AQ542">
        <f>(Table2[[#This Row],[Sharpe Ratio]]-AVERAGE(Table2[Sharpe Ratio]))/_xlfn.STDEV.P(Table2[Sharpe Ratio])</f>
        <v>-0.629924000942096</v>
      </c>
      <c r="AR5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2">
        <f>_xlfn.RANK.AVG(Table2[[#This Row],[1Y Return vs Nifty Z-Score]],Table2[1Y Return vs Nifty Z-Score])</f>
        <v>367</v>
      </c>
      <c r="AT542">
        <f>_xlfn.RANK.AVG(Table2[[#This Row],[6M Return vs Nifty Z-Score]],Table2[6M Return vs Nifty Z-Score])</f>
        <v>647</v>
      </c>
      <c r="AU542">
        <f>_xlfn.RANK.AVG(Table2[[#This Row],[Sharpe Ratio Z-Score]],Table2[Sharpe Ratio Z-Score])</f>
        <v>489</v>
      </c>
      <c r="AV542">
        <f>(Table2[[#This Row],[Rank 1Y]]+Table2[[#This Row],[Rank 6M]]+Table2[[#This Row],[Rank Sharpe]])/3</f>
        <v>501</v>
      </c>
    </row>
    <row r="543" spans="1:48" x14ac:dyDescent="0.3">
      <c r="A543" t="s">
        <v>1591</v>
      </c>
      <c r="B543" t="s">
        <v>1592</v>
      </c>
      <c r="C543" t="s">
        <v>3131</v>
      </c>
      <c r="D543" t="s">
        <v>40</v>
      </c>
      <c r="E543">
        <v>6083.2265207999999</v>
      </c>
      <c r="F543">
        <v>365.8</v>
      </c>
      <c r="G543">
        <v>-7.3198917318627199</v>
      </c>
      <c r="H543">
        <f>(Table2[[#This Row],[1Y Return vs Nifty]]-AVERAGE(Table2[1Y Return vs Nifty]))/_xlfn.STDEV.P(Table2[1Y Return vs Nifty])</f>
        <v>-0.56878089969527357</v>
      </c>
      <c r="I543">
        <v>-25.129062640675102</v>
      </c>
      <c r="J543">
        <f>(Table2[[#This Row],[1M Return vs Nifty]]-AVERAGE(Table2[1M Return vs Nifty]))/_xlfn.STDEV.P(Table2[1M Return vs Nifty])</f>
        <v>-2.575214499336286</v>
      </c>
      <c r="K543">
        <v>0.98215524736822701</v>
      </c>
      <c r="L543">
        <f>(Table2[[#This Row],[6M Return vs Nifty]]-AVERAGE(Table2[6M Return vs Nifty]))/_xlfn.STDEV.P(Table2[6M Return vs Nifty])</f>
        <v>-0.27674085050658692</v>
      </c>
      <c r="M543">
        <v>-2.3859615494448199</v>
      </c>
      <c r="N543">
        <f>(Table2[[#This Row],[1W Return vs Nifty]]-AVERAGE(Table2[1W Return vs Nifty]))/_xlfn.STDEV.P(Table2[1W Return vs Nifty])</f>
        <v>-0.88705723121055968</v>
      </c>
      <c r="O543">
        <v>387.28</v>
      </c>
      <c r="P543">
        <v>395.668330409757</v>
      </c>
      <c r="Q543">
        <v>367.56361362607299</v>
      </c>
      <c r="R543">
        <v>20.754432817920399</v>
      </c>
      <c r="S543" s="1">
        <f>(Table2[[#This Row],[Close Price]]-Table2[[#This Row],[20D EMA]])/Table2[[#This Row],[20D EMA]]</f>
        <v>-5.5463747159677654E-2</v>
      </c>
      <c r="T543" s="1">
        <f>(Table2[[#This Row],[Close Price]]-Table2[[#This Row],[50D EMA]])/Table2[[#This Row],[50D EMA]]</f>
        <v>-7.5488301979653338E-2</v>
      </c>
      <c r="U543" s="1">
        <f>(Table2[[#This Row],[Close Price]]-Table2[[#This Row],[200D EMA]])/Table2[[#This Row],[200D EMA]]</f>
        <v>-4.7981180962790495E-3</v>
      </c>
      <c r="V543">
        <v>0.463535290388292</v>
      </c>
      <c r="W543">
        <v>351</v>
      </c>
      <c r="X543">
        <v>369.7</v>
      </c>
      <c r="Y543">
        <v>345.05</v>
      </c>
      <c r="Z543">
        <v>369.7</v>
      </c>
      <c r="AA543">
        <v>345.05</v>
      </c>
      <c r="AB543">
        <v>379.75</v>
      </c>
      <c r="AC543" s="1">
        <f>(Table2[[#This Row],[Close Price]]/Table2[[#This Row],[Day Low]])-1</f>
        <v>4.2165242165242089E-2</v>
      </c>
      <c r="AD543" s="1">
        <f>(Table2[[#This Row],[Day High]]/Table2[[#This Row],[Close Price]])-1</f>
        <v>1.0661563696008791E-2</v>
      </c>
      <c r="AE543" s="1">
        <f>(Table2[[#This Row],[Close Price]]/Table2[[#This Row],[Current Week Low]])-1</f>
        <v>6.0136212143167667E-2</v>
      </c>
      <c r="AF543" s="1">
        <f>(Table2[[#This Row],[Current Week High]]/Table2[[#This Row],[Close Price]])-1</f>
        <v>1.0661563696008791E-2</v>
      </c>
      <c r="AG543" s="1">
        <f>(Table2[[#This Row],[Close Price]]/Table2[[#This Row],[Current Month Low]])-1</f>
        <v>6.0136212143167667E-2</v>
      </c>
      <c r="AH543" s="1">
        <f>(Table2[[#This Row],[Current Month High]]/Table2[[#This Row],[Close Price]])-1</f>
        <v>3.8135593220338881E-2</v>
      </c>
      <c r="AI543">
        <v>32.900492072170501</v>
      </c>
      <c r="AJ543">
        <v>27.3757518201962</v>
      </c>
      <c r="AK543" t="str">
        <f>IF(AND(Table2[[#This Row],[20D EMA]]&gt;Table2[[#This Row],[50D EMA]],Table2[[#This Row],[50D EMA]]&gt;Table2[[#This Row],[200D EMA]]),"Uptrend","Downtrend/NoTrend")</f>
        <v>Downtrend/NoTrend</v>
      </c>
      <c r="AL543">
        <v>-0.15</v>
      </c>
      <c r="AM543" t="s">
        <v>3189</v>
      </c>
      <c r="AN543">
        <v>-18.670000000000002</v>
      </c>
      <c r="AO543" t="s">
        <v>3189</v>
      </c>
      <c r="AP543">
        <v>-1.4185619172023E-2</v>
      </c>
      <c r="AQ543">
        <f>(Table2[[#This Row],[Sharpe Ratio]]-AVERAGE(Table2[Sharpe Ratio]))/_xlfn.STDEV.P(Table2[Sharpe Ratio])</f>
        <v>-0.88099846570829288</v>
      </c>
      <c r="AR5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3">
        <f>_xlfn.RANK.AVG(Table2[[#This Row],[1Y Return vs Nifty Z-Score]],Table2[1Y Return vs Nifty Z-Score])</f>
        <v>498</v>
      </c>
      <c r="AT543">
        <f>_xlfn.RANK.AVG(Table2[[#This Row],[6M Return vs Nifty Z-Score]],Table2[6M Return vs Nifty Z-Score])</f>
        <v>409</v>
      </c>
      <c r="AU543">
        <f>_xlfn.RANK.AVG(Table2[[#This Row],[Sharpe Ratio Z-Score]],Table2[Sharpe Ratio Z-Score])</f>
        <v>598</v>
      </c>
      <c r="AV543">
        <f>(Table2[[#This Row],[Rank 1Y]]+Table2[[#This Row],[Rank 6M]]+Table2[[#This Row],[Rank Sharpe]])/3</f>
        <v>501.66666666666669</v>
      </c>
    </row>
    <row r="544" spans="1:48" x14ac:dyDescent="0.3">
      <c r="A544" t="s">
        <v>35</v>
      </c>
      <c r="B544" t="s">
        <v>36</v>
      </c>
      <c r="C544" t="s">
        <v>3131</v>
      </c>
      <c r="D544" t="s">
        <v>37</v>
      </c>
      <c r="E544">
        <v>669339.81076224998</v>
      </c>
      <c r="F544">
        <v>2768.95</v>
      </c>
      <c r="G544">
        <v>-17.7718510118743</v>
      </c>
      <c r="H544">
        <f>(Table2[[#This Row],[1Y Return vs Nifty]]-AVERAGE(Table2[1Y Return vs Nifty]))/_xlfn.STDEV.P(Table2[1Y Return vs Nifty])</f>
        <v>-0.74439960303809805</v>
      </c>
      <c r="I544">
        <v>-1.68005256962831</v>
      </c>
      <c r="J544">
        <f>(Table2[[#This Row],[1M Return vs Nifty]]-AVERAGE(Table2[1M Return vs Nifty]))/_xlfn.STDEV.P(Table2[1M Return vs Nifty])</f>
        <v>-1.1355634125415973E-2</v>
      </c>
      <c r="K544">
        <v>11.964442003655799</v>
      </c>
      <c r="L544">
        <f>(Table2[[#This Row],[6M Return vs Nifty]]-AVERAGE(Table2[6M Return vs Nifty]))/_xlfn.STDEV.P(Table2[6M Return vs Nifty])</f>
        <v>8.1846966517881911E-2</v>
      </c>
      <c r="M544">
        <v>0.20349484530135101</v>
      </c>
      <c r="N544">
        <f>(Table2[[#This Row],[1W Return vs Nifty]]-AVERAGE(Table2[1W Return vs Nifty]))/_xlfn.STDEV.P(Table2[1W Return vs Nifty])</f>
        <v>-0.17044189677144489</v>
      </c>
      <c r="O544">
        <v>2879.73</v>
      </c>
      <c r="P544">
        <v>2819.7691760356602</v>
      </c>
      <c r="Q544">
        <v>2614.65949938521</v>
      </c>
      <c r="R544">
        <v>33.584892202662502</v>
      </c>
      <c r="S544" s="1">
        <f>(Table2[[#This Row],[Close Price]]-Table2[[#This Row],[20D EMA]])/Table2[[#This Row],[20D EMA]]</f>
        <v>-3.846888423567494E-2</v>
      </c>
      <c r="T544" s="1">
        <f>(Table2[[#This Row],[Close Price]]-Table2[[#This Row],[50D EMA]])/Table2[[#This Row],[50D EMA]]</f>
        <v>-1.8022459592634991E-2</v>
      </c>
      <c r="U544" s="1">
        <f>(Table2[[#This Row],[Close Price]]-Table2[[#This Row],[200D EMA]])/Table2[[#This Row],[200D EMA]]</f>
        <v>5.9009787183022668E-2</v>
      </c>
      <c r="V544">
        <v>0.90241277215850502</v>
      </c>
      <c r="W544">
        <v>2760.7</v>
      </c>
      <c r="X544">
        <v>2825.85</v>
      </c>
      <c r="Y544">
        <v>2760.7</v>
      </c>
      <c r="Z544">
        <v>2886</v>
      </c>
      <c r="AA544">
        <v>2760.7</v>
      </c>
      <c r="AB544">
        <v>2962.7</v>
      </c>
      <c r="AC544" s="1">
        <f>(Table2[[#This Row],[Close Price]]/Table2[[#This Row],[Day Low]])-1</f>
        <v>2.9883725142174633E-3</v>
      </c>
      <c r="AD544" s="1">
        <f>(Table2[[#This Row],[Day High]]/Table2[[#This Row],[Close Price]])-1</f>
        <v>2.0549305693494002E-2</v>
      </c>
      <c r="AE544" s="1">
        <f>(Table2[[#This Row],[Close Price]]/Table2[[#This Row],[Current Week Low]])-1</f>
        <v>2.9883725142174633E-3</v>
      </c>
      <c r="AF544" s="1">
        <f>(Table2[[#This Row],[Current Week High]]/Table2[[#This Row],[Close Price]])-1</f>
        <v>4.2272341501291111E-2</v>
      </c>
      <c r="AG544" s="1">
        <f>(Table2[[#This Row],[Close Price]]/Table2[[#This Row],[Current Month Low]])-1</f>
        <v>2.9883725142174633E-3</v>
      </c>
      <c r="AH544" s="1">
        <f>(Table2[[#This Row],[Current Month High]]/Table2[[#This Row],[Close Price]])-1</f>
        <v>6.9972372198847888E-2</v>
      </c>
      <c r="AI544">
        <v>9.6083352895501992</v>
      </c>
      <c r="AJ544">
        <v>27.480951175157099</v>
      </c>
      <c r="AK544" t="str">
        <f>IF(AND(Table2[[#This Row],[20D EMA]]&gt;Table2[[#This Row],[50D EMA]],Table2[[#This Row],[50D EMA]]&gt;Table2[[#This Row],[200D EMA]]),"Uptrend","Downtrend/NoTrend")</f>
        <v>Uptrend</v>
      </c>
      <c r="AL544">
        <v>-0.01</v>
      </c>
      <c r="AM544" t="s">
        <v>3189</v>
      </c>
      <c r="AN544">
        <v>-7.01</v>
      </c>
      <c r="AO544" t="s">
        <v>3189</v>
      </c>
      <c r="AP544">
        <v>-4.5761337990116002E-2</v>
      </c>
      <c r="AQ544">
        <f>(Table2[[#This Row],[Sharpe Ratio]]-AVERAGE(Table2[Sharpe Ratio]))/_xlfn.STDEV.P(Table2[Sharpe Ratio])</f>
        <v>-1.2491573987956026</v>
      </c>
      <c r="AR5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-2.0935075662126801</v>
      </c>
      <c r="AS544">
        <f>_xlfn.RANK.AVG(Table2[[#This Row],[1Y Return vs Nifty Z-Score]],Table2[1Y Return vs Nifty Z-Score])</f>
        <v>565</v>
      </c>
      <c r="AT544">
        <f>_xlfn.RANK.AVG(Table2[[#This Row],[6M Return vs Nifty Z-Score]],Table2[6M Return vs Nifty Z-Score])</f>
        <v>286</v>
      </c>
      <c r="AU544">
        <f>_xlfn.RANK.AVG(Table2[[#This Row],[Sharpe Ratio Z-Score]],Table2[Sharpe Ratio Z-Score])</f>
        <v>655</v>
      </c>
      <c r="AV544">
        <f>(Table2[[#This Row],[Rank 1Y]]+Table2[[#This Row],[Rank 6M]]+Table2[[#This Row],[Rank Sharpe]])/3</f>
        <v>502</v>
      </c>
    </row>
    <row r="545" spans="1:48" x14ac:dyDescent="0.3">
      <c r="A545" t="s">
        <v>136</v>
      </c>
      <c r="B545" t="s">
        <v>137</v>
      </c>
      <c r="C545" t="s">
        <v>3136</v>
      </c>
      <c r="D545" t="s">
        <v>117</v>
      </c>
      <c r="E545">
        <v>208162.888446175</v>
      </c>
      <c r="F545">
        <v>159.06</v>
      </c>
      <c r="G545">
        <v>0.76949141386154096</v>
      </c>
      <c r="H545">
        <f>(Table2[[#This Row],[1Y Return vs Nifty]]-AVERAGE(Table2[1Y Return vs Nifty]))/_xlfn.STDEV.P(Table2[1Y Return vs Nifty])</f>
        <v>-0.43285930443875059</v>
      </c>
      <c r="I545">
        <v>6.27045508745889</v>
      </c>
      <c r="J545">
        <f>(Table2[[#This Row],[1M Return vs Nifty]]-AVERAGE(Table2[1M Return vs Nifty]))/_xlfn.STDEV.P(Table2[1M Return vs Nifty])</f>
        <v>0.85793392128821078</v>
      </c>
      <c r="K545">
        <v>-14.5116235109698</v>
      </c>
      <c r="L545">
        <f>(Table2[[#This Row],[6M Return vs Nifty]]-AVERAGE(Table2[6M Return vs Nifty]))/_xlfn.STDEV.P(Table2[6M Return vs Nifty])</f>
        <v>-0.78263551759235295</v>
      </c>
      <c r="M545">
        <v>-0.31421426463843199</v>
      </c>
      <c r="N545">
        <f>(Table2[[#This Row],[1W Return vs Nifty]]-AVERAGE(Table2[1W Return vs Nifty]))/_xlfn.STDEV.P(Table2[1W Return vs Nifty])</f>
        <v>-0.3137145495623565</v>
      </c>
      <c r="O545">
        <v>160.05000000000001</v>
      </c>
      <c r="P545">
        <v>158.70626952511901</v>
      </c>
      <c r="Q545">
        <v>153.712615846994</v>
      </c>
      <c r="R545">
        <v>75.1549107148263</v>
      </c>
      <c r="S545" s="1">
        <f>(Table2[[#This Row],[Close Price]]-Table2[[#This Row],[20D EMA]])/Table2[[#This Row],[20D EMA]]</f>
        <v>-6.1855670103093344E-3</v>
      </c>
      <c r="T545" s="1">
        <f>(Table2[[#This Row],[Close Price]]-Table2[[#This Row],[50D EMA]])/Table2[[#This Row],[50D EMA]]</f>
        <v>2.2288374362236774E-3</v>
      </c>
      <c r="U545" s="1">
        <f>(Table2[[#This Row],[Close Price]]-Table2[[#This Row],[200D EMA]])/Table2[[#This Row],[200D EMA]]</f>
        <v>3.4788193041544534E-2</v>
      </c>
      <c r="V545">
        <v>1.3788843627293901</v>
      </c>
      <c r="W545">
        <v>158.11000000000001</v>
      </c>
      <c r="X545">
        <v>162.19999999999999</v>
      </c>
      <c r="Y545">
        <v>156.69999999999999</v>
      </c>
      <c r="Z545">
        <v>167.95</v>
      </c>
      <c r="AA545">
        <v>156.69999999999999</v>
      </c>
      <c r="AB545">
        <v>169.99</v>
      </c>
      <c r="AC545" s="1">
        <f>(Table2[[#This Row],[Close Price]]/Table2[[#This Row],[Day Low]])-1</f>
        <v>6.0084751122635449E-3</v>
      </c>
      <c r="AD545" s="1">
        <f>(Table2[[#This Row],[Day High]]/Table2[[#This Row],[Close Price]])-1</f>
        <v>1.9740978247202223E-2</v>
      </c>
      <c r="AE545" s="1">
        <f>(Table2[[#This Row],[Close Price]]/Table2[[#This Row],[Current Week Low]])-1</f>
        <v>1.5060625398851446E-2</v>
      </c>
      <c r="AF545" s="1">
        <f>(Table2[[#This Row],[Current Week High]]/Table2[[#This Row],[Close Price]])-1</f>
        <v>5.5890858795422993E-2</v>
      </c>
      <c r="AG545" s="1">
        <f>(Table2[[#This Row],[Close Price]]/Table2[[#This Row],[Current Month Low]])-1</f>
        <v>1.5060625398851446E-2</v>
      </c>
      <c r="AH545" s="1">
        <f>(Table2[[#This Row],[Current Month High]]/Table2[[#This Row],[Close Price]])-1</f>
        <v>6.8716207720357136E-2</v>
      </c>
      <c r="AI545">
        <v>16.0568338991575</v>
      </c>
      <c r="AJ545">
        <v>38.795811518324598</v>
      </c>
      <c r="AK545" t="str">
        <f>IF(AND(Table2[[#This Row],[20D EMA]]&gt;Table2[[#This Row],[50D EMA]],Table2[[#This Row],[50D EMA]]&gt;Table2[[#This Row],[200D EMA]]),"Uptrend","Downtrend/NoTrend")</f>
        <v>Uptrend</v>
      </c>
      <c r="AL545">
        <v>-0.05</v>
      </c>
      <c r="AM545" t="s">
        <v>3189</v>
      </c>
      <c r="AN545">
        <v>4.63</v>
      </c>
      <c r="AO545" t="s">
        <v>3188</v>
      </c>
      <c r="AP545">
        <v>1.0398629836707E-2</v>
      </c>
      <c r="AQ545">
        <f>(Table2[[#This Row],[Sharpe Ratio]]-AVERAGE(Table2[Sharpe Ratio]))/_xlfn.STDEV.P(Table2[Sharpe Ratio])</f>
        <v>-0.59435698216998023</v>
      </c>
      <c r="AR5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-1.2656324324752295</v>
      </c>
      <c r="AS545">
        <f>_xlfn.RANK.AVG(Table2[[#This Row],[1Y Return vs Nifty Z-Score]],Table2[1Y Return vs Nifty Z-Score])</f>
        <v>448</v>
      </c>
      <c r="AT545">
        <f>_xlfn.RANK.AVG(Table2[[#This Row],[6M Return vs Nifty Z-Score]],Table2[6M Return vs Nifty Z-Score])</f>
        <v>582</v>
      </c>
      <c r="AU545">
        <f>_xlfn.RANK.AVG(Table2[[#This Row],[Sharpe Ratio Z-Score]],Table2[Sharpe Ratio Z-Score])</f>
        <v>480</v>
      </c>
      <c r="AV545">
        <f>(Table2[[#This Row],[Rank 1Y]]+Table2[[#This Row],[Rank 6M]]+Table2[[#This Row],[Rank Sharpe]])/3</f>
        <v>503.33333333333331</v>
      </c>
    </row>
    <row r="546" spans="1:48" x14ac:dyDescent="0.3">
      <c r="A546" t="s">
        <v>1166</v>
      </c>
      <c r="B546" t="s">
        <v>1167</v>
      </c>
      <c r="C546" t="s">
        <v>3131</v>
      </c>
      <c r="D546" t="s">
        <v>984</v>
      </c>
      <c r="E546">
        <v>10808.471067294</v>
      </c>
      <c r="F546">
        <v>48.17</v>
      </c>
      <c r="G546">
        <v>-37.994094322577197</v>
      </c>
      <c r="H546">
        <f>(Table2[[#This Row],[1Y Return vs Nifty]]-AVERAGE(Table2[1Y Return vs Nifty]))/_xlfn.STDEV.P(Table2[1Y Return vs Nifty])</f>
        <v>-1.0841831836822062</v>
      </c>
      <c r="I546">
        <v>3.99283339341779</v>
      </c>
      <c r="J546">
        <f>(Table2[[#This Row],[1M Return vs Nifty]]-AVERAGE(Table2[1M Return vs Nifty]))/_xlfn.STDEV.P(Table2[1M Return vs Nifty])</f>
        <v>0.608904194482213</v>
      </c>
      <c r="K546">
        <v>-4.1125985245854801</v>
      </c>
      <c r="L546">
        <f>(Table2[[#This Row],[6M Return vs Nifty]]-AVERAGE(Table2[6M Return vs Nifty]))/_xlfn.STDEV.P(Table2[6M Return vs Nifty])</f>
        <v>-0.44309205530608942</v>
      </c>
      <c r="M546">
        <v>-5.16024289400392</v>
      </c>
      <c r="N546">
        <f>(Table2[[#This Row],[1W Return vs Nifty]]-AVERAGE(Table2[1W Return vs Nifty]))/_xlfn.STDEV.P(Table2[1W Return vs Nifty])</f>
        <v>-1.6548216769039181</v>
      </c>
      <c r="O546">
        <v>49.26</v>
      </c>
      <c r="P546">
        <v>48.475249031872501</v>
      </c>
      <c r="Q546">
        <v>47.207351194649902</v>
      </c>
      <c r="R546">
        <v>53.789223618123799</v>
      </c>
      <c r="S546" s="1">
        <f>(Table2[[#This Row],[Close Price]]-Table2[[#This Row],[20D EMA]])/Table2[[#This Row],[20D EMA]]</f>
        <v>-2.2127486804709631E-2</v>
      </c>
      <c r="T546" s="1">
        <f>(Table2[[#This Row],[Close Price]]-Table2[[#This Row],[50D EMA]])/Table2[[#This Row],[50D EMA]]</f>
        <v>-6.2970080189128641E-3</v>
      </c>
      <c r="U546" s="1">
        <f>(Table2[[#This Row],[Close Price]]-Table2[[#This Row],[200D EMA]])/Table2[[#This Row],[200D EMA]]</f>
        <v>2.0391925854530851E-2</v>
      </c>
      <c r="V546">
        <v>2.94339875530141</v>
      </c>
      <c r="W546">
        <v>48.05</v>
      </c>
      <c r="X546">
        <v>49.95</v>
      </c>
      <c r="Y546">
        <v>46.66</v>
      </c>
      <c r="Z546">
        <v>51.45</v>
      </c>
      <c r="AA546">
        <v>46.66</v>
      </c>
      <c r="AB546">
        <v>56.5</v>
      </c>
      <c r="AC546" s="1">
        <f>(Table2[[#This Row],[Close Price]]/Table2[[#This Row],[Day Low]])-1</f>
        <v>2.4973985431842038E-3</v>
      </c>
      <c r="AD546" s="1">
        <f>(Table2[[#This Row],[Day High]]/Table2[[#This Row],[Close Price]])-1</f>
        <v>3.6952460037367629E-2</v>
      </c>
      <c r="AE546" s="1">
        <f>(Table2[[#This Row],[Close Price]]/Table2[[#This Row],[Current Week Low]])-1</f>
        <v>3.2361765966566702E-2</v>
      </c>
      <c r="AF546" s="1">
        <f>(Table2[[#This Row],[Current Week High]]/Table2[[#This Row],[Close Price]])-1</f>
        <v>6.8092173552003254E-2</v>
      </c>
      <c r="AG546" s="1">
        <f>(Table2[[#This Row],[Close Price]]/Table2[[#This Row],[Current Month Low]])-1</f>
        <v>3.2361765966566702E-2</v>
      </c>
      <c r="AH546" s="1">
        <f>(Table2[[#This Row],[Current Month High]]/Table2[[#This Row],[Close Price]])-1</f>
        <v>0.17292920905127662</v>
      </c>
      <c r="AI546">
        <v>17.292920905127598</v>
      </c>
      <c r="AJ546">
        <v>31.792065663474698</v>
      </c>
      <c r="AK546" t="str">
        <f>IF(AND(Table2[[#This Row],[20D EMA]]&gt;Table2[[#This Row],[50D EMA]],Table2[[#This Row],[50D EMA]]&gt;Table2[[#This Row],[200D EMA]]),"Uptrend","Downtrend/NoTrend")</f>
        <v>Uptrend</v>
      </c>
      <c r="AL546">
        <v>-0.03</v>
      </c>
      <c r="AM546" t="s">
        <v>3189</v>
      </c>
      <c r="AN546">
        <v>1.37</v>
      </c>
      <c r="AO546" t="s">
        <v>3188</v>
      </c>
      <c r="AP546">
        <v>5.2314681787016003E-2</v>
      </c>
      <c r="AQ546">
        <f>(Table2[[#This Row],[Sharpe Ratio]]-AVERAGE(Table2[Sharpe Ratio]))/_xlfn.STDEV.P(Table2[Sharpe Ratio])</f>
        <v>-0.10563433252389982</v>
      </c>
      <c r="AR5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-2.6788270539339005</v>
      </c>
      <c r="AS546">
        <f>_xlfn.RANK.AVG(Table2[[#This Row],[1Y Return vs Nifty Z-Score]],Table2[1Y Return vs Nifty Z-Score])</f>
        <v>676</v>
      </c>
      <c r="AT546">
        <f>_xlfn.RANK.AVG(Table2[[#This Row],[6M Return vs Nifty Z-Score]],Table2[6M Return vs Nifty Z-Score])</f>
        <v>472</v>
      </c>
      <c r="AU546">
        <f>_xlfn.RANK.AVG(Table2[[#This Row],[Sharpe Ratio Z-Score]],Table2[Sharpe Ratio Z-Score])</f>
        <v>363</v>
      </c>
      <c r="AV546">
        <f>(Table2[[#This Row],[Rank 1Y]]+Table2[[#This Row],[Rank 6M]]+Table2[[#This Row],[Rank Sharpe]])/3</f>
        <v>503.66666666666669</v>
      </c>
    </row>
    <row r="547" spans="1:48" x14ac:dyDescent="0.3">
      <c r="A547" t="s">
        <v>430</v>
      </c>
      <c r="B547" t="s">
        <v>431</v>
      </c>
      <c r="C547" t="s">
        <v>3128</v>
      </c>
      <c r="D547" t="s">
        <v>21</v>
      </c>
      <c r="E547">
        <v>53862.506380779902</v>
      </c>
      <c r="F547">
        <v>2899.15</v>
      </c>
      <c r="G547">
        <v>-10.8941037627736</v>
      </c>
      <c r="H547">
        <f>(Table2[[#This Row],[1Y Return vs Nifty]]-AVERAGE(Table2[1Y Return vs Nifty]))/_xlfn.STDEV.P(Table2[1Y Return vs Nifty])</f>
        <v>-0.62883648023521199</v>
      </c>
      <c r="I547">
        <v>-3.9460788072359398</v>
      </c>
      <c r="J547">
        <f>(Table2[[#This Row],[1M Return vs Nifty]]-AVERAGE(Table2[1M Return vs Nifty]))/_xlfn.STDEV.P(Table2[1M Return vs Nifty])</f>
        <v>-0.25911754136534065</v>
      </c>
      <c r="K547">
        <v>7.6502168672687896</v>
      </c>
      <c r="L547">
        <f>(Table2[[#This Row],[6M Return vs Nifty]]-AVERAGE(Table2[6M Return vs Nifty]))/_xlfn.STDEV.P(Table2[6M Return vs Nifty])</f>
        <v>-5.9018830209143565E-2</v>
      </c>
      <c r="M547">
        <v>0.84745811793611103</v>
      </c>
      <c r="N547">
        <f>(Table2[[#This Row],[1W Return vs Nifty]]-AVERAGE(Table2[1W Return vs Nifty]))/_xlfn.STDEV.P(Table2[1W Return vs Nifty])</f>
        <v>7.7707801911656325E-3</v>
      </c>
      <c r="O547">
        <v>2981.01</v>
      </c>
      <c r="P547">
        <v>2936.9641355222302</v>
      </c>
      <c r="Q547">
        <v>2656.73229210831</v>
      </c>
      <c r="R547">
        <v>26.3265660653719</v>
      </c>
      <c r="S547" s="1">
        <f>(Table2[[#This Row],[Close Price]]-Table2[[#This Row],[20D EMA]])/Table2[[#This Row],[20D EMA]]</f>
        <v>-2.7460491578357712E-2</v>
      </c>
      <c r="T547" s="1">
        <f>(Table2[[#This Row],[Close Price]]-Table2[[#This Row],[50D EMA]])/Table2[[#This Row],[50D EMA]]</f>
        <v>-1.287524592652415E-2</v>
      </c>
      <c r="U547" s="1">
        <f>(Table2[[#This Row],[Close Price]]-Table2[[#This Row],[200D EMA]])/Table2[[#This Row],[200D EMA]]</f>
        <v>9.1246569559070623E-2</v>
      </c>
      <c r="V547">
        <v>0.91455234556770904</v>
      </c>
      <c r="W547">
        <v>2886</v>
      </c>
      <c r="X547">
        <v>2957</v>
      </c>
      <c r="Y547">
        <v>2841.15</v>
      </c>
      <c r="Z547">
        <v>2979</v>
      </c>
      <c r="AA547">
        <v>2836.6</v>
      </c>
      <c r="AB547">
        <v>3051.8</v>
      </c>
      <c r="AC547" s="1">
        <f>(Table2[[#This Row],[Close Price]]/Table2[[#This Row],[Day Low]])-1</f>
        <v>4.5564795564796423E-3</v>
      </c>
      <c r="AD547" s="1">
        <f>(Table2[[#This Row],[Day High]]/Table2[[#This Row],[Close Price]])-1</f>
        <v>1.9954124484762747E-2</v>
      </c>
      <c r="AE547" s="1">
        <f>(Table2[[#This Row],[Close Price]]/Table2[[#This Row],[Current Week Low]])-1</f>
        <v>2.0414268869999752E-2</v>
      </c>
      <c r="AF547" s="1">
        <f>(Table2[[#This Row],[Current Week High]]/Table2[[#This Row],[Close Price]])-1</f>
        <v>2.7542555576634431E-2</v>
      </c>
      <c r="AG547" s="1">
        <f>(Table2[[#This Row],[Close Price]]/Table2[[#This Row],[Current Month Low]])-1</f>
        <v>2.205104702813232E-2</v>
      </c>
      <c r="AH547" s="1">
        <f>(Table2[[#This Row],[Current Month High]]/Table2[[#This Row],[Close Price]])-1</f>
        <v>5.2653363917010143E-2</v>
      </c>
      <c r="AI547">
        <v>9.9563665212217298</v>
      </c>
      <c r="AJ547">
        <v>40.116475762408697</v>
      </c>
      <c r="AK547" t="str">
        <f>IF(AND(Table2[[#This Row],[20D EMA]]&gt;Table2[[#This Row],[50D EMA]],Table2[[#This Row],[50D EMA]]&gt;Table2[[#This Row],[200D EMA]]),"Uptrend","Downtrend/NoTrend")</f>
        <v>Uptrend</v>
      </c>
      <c r="AL547">
        <v>-0.08</v>
      </c>
      <c r="AM547" t="s">
        <v>3189</v>
      </c>
      <c r="AN547">
        <v>-4.2699999999999996</v>
      </c>
      <c r="AO547" t="s">
        <v>3189</v>
      </c>
      <c r="AP547">
        <v>-5.5624077254711003E-2</v>
      </c>
      <c r="AQ547">
        <f>(Table2[[#This Row],[Sharpe Ratio]]-AVERAGE(Table2[Sharpe Ratio]))/_xlfn.STDEV.P(Table2[Sharpe Ratio])</f>
        <v>-1.3641525818313411</v>
      </c>
      <c r="AR5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-2.3033546534498717</v>
      </c>
      <c r="AS547">
        <f>_xlfn.RANK.AVG(Table2[[#This Row],[1Y Return vs Nifty Z-Score]],Table2[1Y Return vs Nifty Z-Score])</f>
        <v>519</v>
      </c>
      <c r="AT547">
        <f>_xlfn.RANK.AVG(Table2[[#This Row],[6M Return vs Nifty Z-Score]],Table2[6M Return vs Nifty Z-Score])</f>
        <v>327</v>
      </c>
      <c r="AU547">
        <f>_xlfn.RANK.AVG(Table2[[#This Row],[Sharpe Ratio Z-Score]],Table2[Sharpe Ratio Z-Score])</f>
        <v>666</v>
      </c>
      <c r="AV547">
        <f>(Table2[[#This Row],[Rank 1Y]]+Table2[[#This Row],[Rank 6M]]+Table2[[#This Row],[Rank Sharpe]])/3</f>
        <v>504</v>
      </c>
    </row>
    <row r="548" spans="1:48" x14ac:dyDescent="0.3">
      <c r="A548" t="s">
        <v>1523</v>
      </c>
      <c r="B548" t="s">
        <v>1524</v>
      </c>
      <c r="C548" t="s">
        <v>607</v>
      </c>
      <c r="D548" t="s">
        <v>607</v>
      </c>
      <c r="E548">
        <v>6662.2902899999999</v>
      </c>
      <c r="F548">
        <v>326.25</v>
      </c>
      <c r="G548">
        <v>-38.8677715695652</v>
      </c>
      <c r="H548">
        <f>(Table2[[#This Row],[1Y Return vs Nifty]]-AVERAGE(Table2[1Y Return vs Nifty]))/_xlfn.STDEV.P(Table2[1Y Return vs Nifty])</f>
        <v>-1.0988631169985932</v>
      </c>
      <c r="I548">
        <v>-11.409389781141</v>
      </c>
      <c r="J548">
        <f>(Table2[[#This Row],[1M Return vs Nifty]]-AVERAGE(Table2[1M Return vs Nifty]))/_xlfn.STDEV.P(Table2[1M Return vs Nifty])</f>
        <v>-1.0751381727820366</v>
      </c>
      <c r="K548">
        <v>-16.025365137397401</v>
      </c>
      <c r="L548">
        <f>(Table2[[#This Row],[6M Return vs Nifty]]-AVERAGE(Table2[6M Return vs Nifty]))/_xlfn.STDEV.P(Table2[6M Return vs Nifty])</f>
        <v>-0.83206140833855602</v>
      </c>
      <c r="M548">
        <v>-1.0087978030278999</v>
      </c>
      <c r="N548">
        <f>(Table2[[#This Row],[1W Return vs Nifty]]-AVERAGE(Table2[1W Return vs Nifty]))/_xlfn.STDEV.P(Table2[1W Return vs Nifty])</f>
        <v>-0.50593605816500031</v>
      </c>
      <c r="O548">
        <v>342.51</v>
      </c>
      <c r="P548">
        <v>351.61666335684299</v>
      </c>
      <c r="Q548">
        <v>348.54329511497599</v>
      </c>
      <c r="R548">
        <v>27.010002702228601</v>
      </c>
      <c r="S548" s="1">
        <f>(Table2[[#This Row],[Close Price]]-Table2[[#This Row],[20D EMA]])/Table2[[#This Row],[20D EMA]]</f>
        <v>-4.7473066479810783E-2</v>
      </c>
      <c r="T548" s="1">
        <f>(Table2[[#This Row],[Close Price]]-Table2[[#This Row],[50D EMA]])/Table2[[#This Row],[50D EMA]]</f>
        <v>-7.2142949980443002E-2</v>
      </c>
      <c r="U548" s="1">
        <f>(Table2[[#This Row],[Close Price]]-Table2[[#This Row],[200D EMA]])/Table2[[#This Row],[200D EMA]]</f>
        <v>-6.3961336876734276E-2</v>
      </c>
      <c r="V548">
        <v>0.67992133011491795</v>
      </c>
      <c r="W548">
        <v>324.64999999999998</v>
      </c>
      <c r="X548">
        <v>331.95</v>
      </c>
      <c r="Y548">
        <v>309</v>
      </c>
      <c r="Z548">
        <v>336.9</v>
      </c>
      <c r="AA548">
        <v>309</v>
      </c>
      <c r="AB548">
        <v>350</v>
      </c>
      <c r="AC548" s="1">
        <f>(Table2[[#This Row],[Close Price]]/Table2[[#This Row],[Day Low]])-1</f>
        <v>4.9283844139844657E-3</v>
      </c>
      <c r="AD548" s="1">
        <f>(Table2[[#This Row],[Day High]]/Table2[[#This Row],[Close Price]])-1</f>
        <v>1.7471264367816097E-2</v>
      </c>
      <c r="AE548" s="1">
        <f>(Table2[[#This Row],[Close Price]]/Table2[[#This Row],[Current Week Low]])-1</f>
        <v>5.5825242718446688E-2</v>
      </c>
      <c r="AF548" s="1">
        <f>(Table2[[#This Row],[Current Week High]]/Table2[[#This Row],[Close Price]])-1</f>
        <v>3.2643678160919398E-2</v>
      </c>
      <c r="AG548" s="1">
        <f>(Table2[[#This Row],[Close Price]]/Table2[[#This Row],[Current Month Low]])-1</f>
        <v>5.5825242718446688E-2</v>
      </c>
      <c r="AH548" s="1">
        <f>(Table2[[#This Row],[Current Month High]]/Table2[[#This Row],[Close Price]])-1</f>
        <v>7.2796934865900331E-2</v>
      </c>
      <c r="AI548">
        <v>33.931034482758598</v>
      </c>
      <c r="AJ548">
        <v>21.848739495798299</v>
      </c>
      <c r="AK548" t="str">
        <f>IF(AND(Table2[[#This Row],[20D EMA]]&gt;Table2[[#This Row],[50D EMA]],Table2[[#This Row],[50D EMA]]&gt;Table2[[#This Row],[200D EMA]]),"Uptrend","Downtrend/NoTrend")</f>
        <v>Downtrend/NoTrend</v>
      </c>
      <c r="AL548">
        <v>-0.21</v>
      </c>
      <c r="AM548" t="s">
        <v>3189</v>
      </c>
      <c r="AN548">
        <v>-9.6999999999999993</v>
      </c>
      <c r="AO548" t="s">
        <v>3189</v>
      </c>
      <c r="AP548">
        <v>9.7069817661096999E-2</v>
      </c>
      <c r="AQ548">
        <f>(Table2[[#This Row],[Sharpe Ratio]]-AVERAGE(Table2[Sharpe Ratio]))/_xlfn.STDEV.P(Table2[Sharpe Ratio])</f>
        <v>0.41619078152980987</v>
      </c>
      <c r="AR5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8">
        <f>_xlfn.RANK.AVG(Table2[[#This Row],[1Y Return vs Nifty Z-Score]],Table2[1Y Return vs Nifty Z-Score])</f>
        <v>679</v>
      </c>
      <c r="AT548">
        <f>_xlfn.RANK.AVG(Table2[[#This Row],[6M Return vs Nifty Z-Score]],Table2[6M Return vs Nifty Z-Score])</f>
        <v>598</v>
      </c>
      <c r="AU548">
        <f>_xlfn.RANK.AVG(Table2[[#This Row],[Sharpe Ratio Z-Score]],Table2[Sharpe Ratio Z-Score])</f>
        <v>235</v>
      </c>
      <c r="AV548">
        <f>(Table2[[#This Row],[Rank 1Y]]+Table2[[#This Row],[Rank 6M]]+Table2[[#This Row],[Rank Sharpe]])/3</f>
        <v>504</v>
      </c>
    </row>
    <row r="549" spans="1:48" x14ac:dyDescent="0.3">
      <c r="A549" t="s">
        <v>1867</v>
      </c>
      <c r="B549" t="s">
        <v>1868</v>
      </c>
      <c r="C549" t="s">
        <v>3148</v>
      </c>
      <c r="D549" t="s">
        <v>634</v>
      </c>
      <c r="E549">
        <v>4018.4155627199998</v>
      </c>
      <c r="F549">
        <v>611.20000000000005</v>
      </c>
      <c r="G549">
        <v>-38.030004962965698</v>
      </c>
      <c r="H549">
        <f>(Table2[[#This Row],[1Y Return vs Nifty]]-AVERAGE(Table2[1Y Return vs Nifty]))/_xlfn.STDEV.P(Table2[1Y Return vs Nifty])</f>
        <v>-1.0847865710407179</v>
      </c>
      <c r="I549">
        <v>0.97485920639075996</v>
      </c>
      <c r="J549">
        <f>(Table2[[#This Row],[1M Return vs Nifty]]-AVERAGE(Table2[1M Return vs Nifty]))/_xlfn.STDEV.P(Table2[1M Return vs Nifty])</f>
        <v>0.27892609088880183</v>
      </c>
      <c r="K549">
        <v>-13.553131638325199</v>
      </c>
      <c r="L549">
        <f>(Table2[[#This Row],[6M Return vs Nifty]]-AVERAGE(Table2[6M Return vs Nifty]))/_xlfn.STDEV.P(Table2[6M Return vs Nifty])</f>
        <v>-0.75133934805365965</v>
      </c>
      <c r="M549">
        <v>1.0884549578748399</v>
      </c>
      <c r="N549">
        <f>(Table2[[#This Row],[1W Return vs Nifty]]-AVERAGE(Table2[1W Return vs Nifty]))/_xlfn.STDEV.P(Table2[1W Return vs Nifty])</f>
        <v>7.4465099277543204E-2</v>
      </c>
      <c r="O549">
        <v>611.78</v>
      </c>
      <c r="P549">
        <v>617.15528665501301</v>
      </c>
      <c r="Q549">
        <v>631.03903320675499</v>
      </c>
      <c r="R549">
        <v>42.264241139633299</v>
      </c>
      <c r="S549" s="1">
        <f>(Table2[[#This Row],[Close Price]]-Table2[[#This Row],[20D EMA]])/Table2[[#This Row],[20D EMA]]</f>
        <v>-9.4805322174626048E-4</v>
      </c>
      <c r="T549" s="1">
        <f>(Table2[[#This Row],[Close Price]]-Table2[[#This Row],[50D EMA]])/Table2[[#This Row],[50D EMA]]</f>
        <v>-9.6495756964032082E-3</v>
      </c>
      <c r="U549" s="1">
        <f>(Table2[[#This Row],[Close Price]]-Table2[[#This Row],[200D EMA]])/Table2[[#This Row],[200D EMA]]</f>
        <v>-3.1438678374519573E-2</v>
      </c>
      <c r="V549">
        <v>0.91979645047467895</v>
      </c>
      <c r="W549">
        <v>607</v>
      </c>
      <c r="X549">
        <v>619.79999999999995</v>
      </c>
      <c r="Y549">
        <v>581.6</v>
      </c>
      <c r="Z549">
        <v>619.79999999999995</v>
      </c>
      <c r="AA549">
        <v>581.6</v>
      </c>
      <c r="AB549">
        <v>629.95000000000005</v>
      </c>
      <c r="AC549" s="1">
        <f>(Table2[[#This Row],[Close Price]]/Table2[[#This Row],[Day Low]])-1</f>
        <v>6.9192751235584993E-3</v>
      </c>
      <c r="AD549" s="1">
        <f>(Table2[[#This Row],[Day High]]/Table2[[#This Row],[Close Price]])-1</f>
        <v>1.4070680628271992E-2</v>
      </c>
      <c r="AE549" s="1">
        <f>(Table2[[#This Row],[Close Price]]/Table2[[#This Row],[Current Week Low]])-1</f>
        <v>5.0894085281980805E-2</v>
      </c>
      <c r="AF549" s="1">
        <f>(Table2[[#This Row],[Current Week High]]/Table2[[#This Row],[Close Price]])-1</f>
        <v>1.4070680628271992E-2</v>
      </c>
      <c r="AG549" s="1">
        <f>(Table2[[#This Row],[Close Price]]/Table2[[#This Row],[Current Month Low]])-1</f>
        <v>5.0894085281980805E-2</v>
      </c>
      <c r="AH549" s="1">
        <f>(Table2[[#This Row],[Current Month High]]/Table2[[#This Row],[Close Price]])-1</f>
        <v>3.0677356020942348E-2</v>
      </c>
      <c r="AI549">
        <v>33.344240837696297</v>
      </c>
      <c r="AJ549">
        <v>10.8049311094996</v>
      </c>
      <c r="AK549" t="str">
        <f>IF(AND(Table2[[#This Row],[20D EMA]]&gt;Table2[[#This Row],[50D EMA]],Table2[[#This Row],[50D EMA]]&gt;Table2[[#This Row],[200D EMA]]),"Uptrend","Downtrend/NoTrend")</f>
        <v>Downtrend/NoTrend</v>
      </c>
      <c r="AL549">
        <v>-0.14000000000000001</v>
      </c>
      <c r="AM549" t="s">
        <v>3189</v>
      </c>
      <c r="AN549">
        <v>-2.25</v>
      </c>
      <c r="AO549" t="s">
        <v>3189</v>
      </c>
      <c r="AP549">
        <v>8.7832029153763994E-2</v>
      </c>
      <c r="AQ549">
        <f>(Table2[[#This Row],[Sharpe Ratio]]-AVERAGE(Table2[Sharpe Ratio]))/_xlfn.STDEV.P(Table2[Sharpe Ratio])</f>
        <v>0.30848224825654158</v>
      </c>
      <c r="AR5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9">
        <f>_xlfn.RANK.AVG(Table2[[#This Row],[1Y Return vs Nifty Z-Score]],Table2[1Y Return vs Nifty Z-Score])</f>
        <v>677</v>
      </c>
      <c r="AT549">
        <f>_xlfn.RANK.AVG(Table2[[#This Row],[6M Return vs Nifty Z-Score]],Table2[6M Return vs Nifty Z-Score])</f>
        <v>573</v>
      </c>
      <c r="AU549">
        <f>_xlfn.RANK.AVG(Table2[[#This Row],[Sharpe Ratio Z-Score]],Table2[Sharpe Ratio Z-Score])</f>
        <v>262</v>
      </c>
      <c r="AV549">
        <f>(Table2[[#This Row],[Rank 1Y]]+Table2[[#This Row],[Rank 6M]]+Table2[[#This Row],[Rank Sharpe]])/3</f>
        <v>504</v>
      </c>
    </row>
    <row r="550" spans="1:48" x14ac:dyDescent="0.3">
      <c r="A550" t="s">
        <v>1823</v>
      </c>
      <c r="B550" t="s">
        <v>1824</v>
      </c>
      <c r="C550" t="s">
        <v>3139</v>
      </c>
      <c r="D550" t="s">
        <v>292</v>
      </c>
      <c r="E550">
        <v>4307.5303497000004</v>
      </c>
      <c r="F550">
        <v>202.46</v>
      </c>
      <c r="G550">
        <v>2.4195534276877</v>
      </c>
      <c r="H550">
        <f>(Table2[[#This Row],[1Y Return vs Nifty]]-AVERAGE(Table2[1Y Return vs Nifty]))/_xlfn.STDEV.P(Table2[1Y Return vs Nifty])</f>
        <v>-0.40513419151589597</v>
      </c>
      <c r="I550">
        <v>-6.0230402858486896</v>
      </c>
      <c r="J550">
        <f>(Table2[[#This Row],[1M Return vs Nifty]]-AVERAGE(Table2[1M Return vs Nifty]))/_xlfn.STDEV.P(Table2[1M Return vs Nifty])</f>
        <v>-0.48620755853488257</v>
      </c>
      <c r="K550">
        <v>-10.8663955837857</v>
      </c>
      <c r="L550">
        <f>(Table2[[#This Row],[6M Return vs Nifty]]-AVERAGE(Table2[6M Return vs Nifty]))/_xlfn.STDEV.P(Table2[6M Return vs Nifty])</f>
        <v>-0.6636134638094997</v>
      </c>
      <c r="M550">
        <v>5.0437842814445704</v>
      </c>
      <c r="N550">
        <f>(Table2[[#This Row],[1W Return vs Nifty]]-AVERAGE(Table2[1W Return vs Nifty]))/_xlfn.STDEV.P(Table2[1W Return vs Nifty])</f>
        <v>1.1690769459097798</v>
      </c>
      <c r="O550">
        <v>202.38</v>
      </c>
      <c r="P550">
        <v>200.98500488937401</v>
      </c>
      <c r="Q550">
        <v>190.569968237506</v>
      </c>
      <c r="R550">
        <v>28.8855376872317</v>
      </c>
      <c r="S550" s="1">
        <f>(Table2[[#This Row],[Close Price]]-Table2[[#This Row],[20D EMA]])/Table2[[#This Row],[20D EMA]]</f>
        <v>3.9529597786348706E-4</v>
      </c>
      <c r="T550" s="1">
        <f>(Table2[[#This Row],[Close Price]]-Table2[[#This Row],[50D EMA]])/Table2[[#This Row],[50D EMA]]</f>
        <v>7.3388316279508646E-3</v>
      </c>
      <c r="U550" s="1">
        <f>(Table2[[#This Row],[Close Price]]-Table2[[#This Row],[200D EMA]])/Table2[[#This Row],[200D EMA]]</f>
        <v>6.2391949122201362E-2</v>
      </c>
      <c r="V550">
        <v>0.77292699381632102</v>
      </c>
      <c r="W550">
        <v>199.31</v>
      </c>
      <c r="X550">
        <v>204.79</v>
      </c>
      <c r="Y550">
        <v>188</v>
      </c>
      <c r="Z550">
        <v>204.79</v>
      </c>
      <c r="AA550">
        <v>188</v>
      </c>
      <c r="AB550">
        <v>204.79</v>
      </c>
      <c r="AC550" s="1">
        <f>(Table2[[#This Row],[Close Price]]/Table2[[#This Row],[Day Low]])-1</f>
        <v>1.5804525613366094E-2</v>
      </c>
      <c r="AD550" s="1">
        <f>(Table2[[#This Row],[Day High]]/Table2[[#This Row],[Close Price]])-1</f>
        <v>1.1508446112812321E-2</v>
      </c>
      <c r="AE550" s="1">
        <f>(Table2[[#This Row],[Close Price]]/Table2[[#This Row],[Current Week Low]])-1</f>
        <v>7.6914893617021418E-2</v>
      </c>
      <c r="AF550" s="1">
        <f>(Table2[[#This Row],[Current Week High]]/Table2[[#This Row],[Close Price]])-1</f>
        <v>1.1508446112812321E-2</v>
      </c>
      <c r="AG550" s="1">
        <f>(Table2[[#This Row],[Close Price]]/Table2[[#This Row],[Current Month Low]])-1</f>
        <v>7.6914893617021418E-2</v>
      </c>
      <c r="AH550" s="1">
        <f>(Table2[[#This Row],[Current Month High]]/Table2[[#This Row],[Close Price]])-1</f>
        <v>1.1508446112812321E-2</v>
      </c>
      <c r="AI550">
        <v>17.4799960486021</v>
      </c>
      <c r="AJ550">
        <v>47.781021897810199</v>
      </c>
      <c r="AK550" t="str">
        <f>IF(AND(Table2[[#This Row],[20D EMA]]&gt;Table2[[#This Row],[50D EMA]],Table2[[#This Row],[50D EMA]]&gt;Table2[[#This Row],[200D EMA]]),"Uptrend","Downtrend/NoTrend")</f>
        <v>Uptrend</v>
      </c>
      <c r="AL550">
        <v>0.1</v>
      </c>
      <c r="AM550" t="s">
        <v>3188</v>
      </c>
      <c r="AN550">
        <v>-1.38</v>
      </c>
      <c r="AO550" t="s">
        <v>3189</v>
      </c>
      <c r="AQ550">
        <f>(Table2[[#This Row],[Sharpe Ratio]]-AVERAGE(Table2[Sharpe Ratio]))/_xlfn.STDEV.P(Table2[Sharpe Ratio])</f>
        <v>-0.71560041255099383</v>
      </c>
      <c r="AR5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-1.1014786805014922</v>
      </c>
      <c r="AS550">
        <f>_xlfn.RANK.AVG(Table2[[#This Row],[1Y Return vs Nifty Z-Score]],Table2[1Y Return vs Nifty Z-Score])</f>
        <v>435</v>
      </c>
      <c r="AT550">
        <f>_xlfn.RANK.AVG(Table2[[#This Row],[6M Return vs Nifty Z-Score]],Table2[6M Return vs Nifty Z-Score])</f>
        <v>543</v>
      </c>
      <c r="AU550">
        <f>_xlfn.RANK.AVG(Table2[[#This Row],[Sharpe Ratio Z-Score]],Table2[Sharpe Ratio Z-Score])</f>
        <v>539.5</v>
      </c>
      <c r="AV550">
        <f>(Table2[[#This Row],[Rank 1Y]]+Table2[[#This Row],[Rank 6M]]+Table2[[#This Row],[Rank Sharpe]])/3</f>
        <v>505.83333333333331</v>
      </c>
    </row>
    <row r="551" spans="1:48" x14ac:dyDescent="0.3">
      <c r="A551" t="s">
        <v>434</v>
      </c>
      <c r="B551" t="s">
        <v>435</v>
      </c>
      <c r="C551" t="s">
        <v>3140</v>
      </c>
      <c r="D551" t="s">
        <v>436</v>
      </c>
      <c r="E551">
        <v>53681.878530540002</v>
      </c>
      <c r="F551">
        <v>896.35</v>
      </c>
      <c r="G551">
        <v>-1.74942621809606</v>
      </c>
      <c r="H551">
        <f>(Table2[[#This Row],[1Y Return vs Nifty]]-AVERAGE(Table2[1Y Return vs Nifty]))/_xlfn.STDEV.P(Table2[1Y Return vs Nifty])</f>
        <v>-0.475183335417111</v>
      </c>
      <c r="I551">
        <v>-4.8493670029446196</v>
      </c>
      <c r="J551">
        <f>(Table2[[#This Row],[1M Return vs Nifty]]-AVERAGE(Table2[1M Return vs Nifty]))/_xlfn.STDEV.P(Table2[1M Return vs Nifty])</f>
        <v>-0.35788091949478879</v>
      </c>
      <c r="K551">
        <v>-13.365301311744499</v>
      </c>
      <c r="L551">
        <f>(Table2[[#This Row],[6M Return vs Nifty]]-AVERAGE(Table2[6M Return vs Nifty]))/_xlfn.STDEV.P(Table2[6M Return vs Nifty])</f>
        <v>-0.74520641160114842</v>
      </c>
      <c r="M551">
        <v>1.15349580852189</v>
      </c>
      <c r="N551">
        <f>(Table2[[#This Row],[1W Return vs Nifty]]-AVERAGE(Table2[1W Return vs Nifty]))/_xlfn.STDEV.P(Table2[1W Return vs Nifty])</f>
        <v>9.2464734657852113E-2</v>
      </c>
      <c r="O551">
        <v>910.49</v>
      </c>
      <c r="P551">
        <v>946.257177170511</v>
      </c>
      <c r="Q551">
        <v>940.57654560209096</v>
      </c>
      <c r="R551">
        <v>30.477574031487102</v>
      </c>
      <c r="S551" s="1">
        <f>(Table2[[#This Row],[Close Price]]-Table2[[#This Row],[20D EMA]])/Table2[[#This Row],[20D EMA]]</f>
        <v>-1.5530099177366018E-2</v>
      </c>
      <c r="T551" s="1">
        <f>(Table2[[#This Row],[Close Price]]-Table2[[#This Row],[50D EMA]])/Table2[[#This Row],[50D EMA]]</f>
        <v>-5.2741663022036915E-2</v>
      </c>
      <c r="U551" s="1">
        <f>(Table2[[#This Row],[Close Price]]-Table2[[#This Row],[200D EMA]])/Table2[[#This Row],[200D EMA]]</f>
        <v>-4.702067663592463E-2</v>
      </c>
      <c r="V551">
        <v>0.73230274487555103</v>
      </c>
      <c r="W551">
        <v>888.7</v>
      </c>
      <c r="X551">
        <v>906.3</v>
      </c>
      <c r="Y551">
        <v>858</v>
      </c>
      <c r="Z551">
        <v>906.3</v>
      </c>
      <c r="AA551">
        <v>858</v>
      </c>
      <c r="AB551">
        <v>926.95</v>
      </c>
      <c r="AC551" s="1">
        <f>(Table2[[#This Row],[Close Price]]/Table2[[#This Row],[Day Low]])-1</f>
        <v>8.6080792168334863E-3</v>
      </c>
      <c r="AD551" s="1">
        <f>(Table2[[#This Row],[Day High]]/Table2[[#This Row],[Close Price]])-1</f>
        <v>1.1100574552351139E-2</v>
      </c>
      <c r="AE551" s="1">
        <f>(Table2[[#This Row],[Close Price]]/Table2[[#This Row],[Current Week Low]])-1</f>
        <v>4.4696969696969679E-2</v>
      </c>
      <c r="AF551" s="1">
        <f>(Table2[[#This Row],[Current Week High]]/Table2[[#This Row],[Close Price]])-1</f>
        <v>1.1100574552351139E-2</v>
      </c>
      <c r="AG551" s="1">
        <f>(Table2[[#This Row],[Close Price]]/Table2[[#This Row],[Current Month Low]])-1</f>
        <v>4.4696969696969679E-2</v>
      </c>
      <c r="AH551" s="1">
        <f>(Table2[[#This Row],[Current Month High]]/Table2[[#This Row],[Close Price]])-1</f>
        <v>3.4138450382105168E-2</v>
      </c>
      <c r="AI551">
        <v>31.645004741451402</v>
      </c>
      <c r="AJ551">
        <v>33.345730437369802</v>
      </c>
      <c r="AK551" t="str">
        <f>IF(AND(Table2[[#This Row],[20D EMA]]&gt;Table2[[#This Row],[50D EMA]],Table2[[#This Row],[50D EMA]]&gt;Table2[[#This Row],[200D EMA]]),"Uptrend","Downtrend/NoTrend")</f>
        <v>Downtrend/NoTrend</v>
      </c>
      <c r="AL551">
        <v>-0.14000000000000001</v>
      </c>
      <c r="AM551" t="s">
        <v>3189</v>
      </c>
      <c r="AN551">
        <v>0.38</v>
      </c>
      <c r="AO551" t="s">
        <v>3188</v>
      </c>
      <c r="AP551">
        <v>1.0051702298591E-2</v>
      </c>
      <c r="AQ551">
        <f>(Table2[[#This Row],[Sharpe Ratio]]-AVERAGE(Table2[Sharpe Ratio]))/_xlfn.STDEV.P(Table2[Sharpe Ratio])</f>
        <v>-0.59840200401183319</v>
      </c>
      <c r="AR5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1">
        <f>_xlfn.RANK.AVG(Table2[[#This Row],[1Y Return vs Nifty Z-Score]],Table2[1Y Return vs Nifty Z-Score])</f>
        <v>468</v>
      </c>
      <c r="AT551">
        <f>_xlfn.RANK.AVG(Table2[[#This Row],[6M Return vs Nifty Z-Score]],Table2[6M Return vs Nifty Z-Score])</f>
        <v>567</v>
      </c>
      <c r="AU551">
        <f>_xlfn.RANK.AVG(Table2[[#This Row],[Sharpe Ratio Z-Score]],Table2[Sharpe Ratio Z-Score])</f>
        <v>483</v>
      </c>
      <c r="AV551">
        <f>(Table2[[#This Row],[Rank 1Y]]+Table2[[#This Row],[Rank 6M]]+Table2[[#This Row],[Rank Sharpe]])/3</f>
        <v>506</v>
      </c>
    </row>
    <row r="552" spans="1:48" x14ac:dyDescent="0.3">
      <c r="A552" t="s">
        <v>1260</v>
      </c>
      <c r="B552" t="s">
        <v>1261</v>
      </c>
      <c r="C552" t="s">
        <v>3139</v>
      </c>
      <c r="D552" t="s">
        <v>292</v>
      </c>
      <c r="E552">
        <v>9342.4838683769995</v>
      </c>
      <c r="F552">
        <v>121.04</v>
      </c>
      <c r="G552">
        <v>-23.7765248731016</v>
      </c>
      <c r="H552">
        <f>(Table2[[#This Row],[1Y Return vs Nifty]]-AVERAGE(Table2[1Y Return vs Nifty]))/_xlfn.STDEV.P(Table2[1Y Return vs Nifty])</f>
        <v>-0.84529293884758472</v>
      </c>
      <c r="I552">
        <v>-11.576044221704</v>
      </c>
      <c r="J552">
        <f>(Table2[[#This Row],[1M Return vs Nifty]]-AVERAGE(Table2[1M Return vs Nifty]))/_xlfn.STDEV.P(Table2[1M Return vs Nifty])</f>
        <v>-1.0933597720550814</v>
      </c>
      <c r="K552">
        <v>-22.429666051502299</v>
      </c>
      <c r="L552">
        <f>(Table2[[#This Row],[6M Return vs Nifty]]-AVERAGE(Table2[6M Return vs Nifty]))/_xlfn.STDEV.P(Table2[6M Return vs Nifty])</f>
        <v>-1.0411712536120727</v>
      </c>
      <c r="M552">
        <v>-1.0439789719013299</v>
      </c>
      <c r="N552">
        <f>(Table2[[#This Row],[1W Return vs Nifty]]-AVERAGE(Table2[1W Return vs Nifty]))/_xlfn.STDEV.P(Table2[1W Return vs Nifty])</f>
        <v>-0.515672219449409</v>
      </c>
      <c r="O552">
        <v>122.84</v>
      </c>
      <c r="P552">
        <v>128.55348608376499</v>
      </c>
      <c r="Q552">
        <v>130.96601175683099</v>
      </c>
      <c r="R552">
        <v>12.622963582218601</v>
      </c>
      <c r="S552" s="1">
        <f>(Table2[[#This Row],[Close Price]]-Table2[[#This Row],[20D EMA]])/Table2[[#This Row],[20D EMA]]</f>
        <v>-1.4653207424291739E-2</v>
      </c>
      <c r="T552" s="1">
        <f>(Table2[[#This Row],[Close Price]]-Table2[[#This Row],[50D EMA]])/Table2[[#This Row],[50D EMA]]</f>
        <v>-5.8446381445223718E-2</v>
      </c>
      <c r="U552" s="1">
        <f>(Table2[[#This Row],[Close Price]]-Table2[[#This Row],[200D EMA]])/Table2[[#This Row],[200D EMA]]</f>
        <v>-7.5790746191927633E-2</v>
      </c>
      <c r="V552">
        <v>0.659165992019066</v>
      </c>
      <c r="W552">
        <v>116.68</v>
      </c>
      <c r="X552">
        <v>121.73</v>
      </c>
      <c r="Y552">
        <v>112.29</v>
      </c>
      <c r="Z552">
        <v>121.73</v>
      </c>
      <c r="AA552">
        <v>112.29</v>
      </c>
      <c r="AB552">
        <v>122.94</v>
      </c>
      <c r="AC552" s="1">
        <f>(Table2[[#This Row],[Close Price]]/Table2[[#This Row],[Day Low]])-1</f>
        <v>3.7367158039081305E-2</v>
      </c>
      <c r="AD552" s="1">
        <f>(Table2[[#This Row],[Day High]]/Table2[[#This Row],[Close Price]])-1</f>
        <v>5.7005948446793298E-3</v>
      </c>
      <c r="AE552" s="1">
        <f>(Table2[[#This Row],[Close Price]]/Table2[[#This Row],[Current Week Low]])-1</f>
        <v>7.7923234482144332E-2</v>
      </c>
      <c r="AF552" s="1">
        <f>(Table2[[#This Row],[Current Week High]]/Table2[[#This Row],[Close Price]])-1</f>
        <v>5.7005948446793298E-3</v>
      </c>
      <c r="AG552" s="1">
        <f>(Table2[[#This Row],[Close Price]]/Table2[[#This Row],[Current Month Low]])-1</f>
        <v>7.7923234482144332E-2</v>
      </c>
      <c r="AH552" s="1">
        <f>(Table2[[#This Row],[Current Month High]]/Table2[[#This Row],[Close Price]])-1</f>
        <v>1.5697290152015819E-2</v>
      </c>
      <c r="AI552">
        <v>30.535360211500301</v>
      </c>
      <c r="AJ552">
        <v>20.138957816377101</v>
      </c>
      <c r="AK552" t="str">
        <f>IF(AND(Table2[[#This Row],[20D EMA]]&gt;Table2[[#This Row],[50D EMA]],Table2[[#This Row],[50D EMA]]&gt;Table2[[#This Row],[200D EMA]]),"Uptrend","Downtrend/NoTrend")</f>
        <v>Downtrend/NoTrend</v>
      </c>
      <c r="AL552">
        <v>-0.19</v>
      </c>
      <c r="AM552" t="s">
        <v>3189</v>
      </c>
      <c r="AN552">
        <v>-3.94</v>
      </c>
      <c r="AO552" t="s">
        <v>3189</v>
      </c>
      <c r="AP552">
        <v>8.7215942361835996E-2</v>
      </c>
      <c r="AQ552">
        <f>(Table2[[#This Row],[Sharpe Ratio]]-AVERAGE(Table2[Sharpe Ratio]))/_xlfn.STDEV.P(Table2[Sharpe Ratio])</f>
        <v>0.30129894841427712</v>
      </c>
      <c r="AR5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2">
        <f>_xlfn.RANK.AVG(Table2[[#This Row],[1Y Return vs Nifty Z-Score]],Table2[1Y Return vs Nifty Z-Score])</f>
        <v>601</v>
      </c>
      <c r="AT552">
        <f>_xlfn.RANK.AVG(Table2[[#This Row],[6M Return vs Nifty Z-Score]],Table2[6M Return vs Nifty Z-Score])</f>
        <v>652</v>
      </c>
      <c r="AU552">
        <f>_xlfn.RANK.AVG(Table2[[#This Row],[Sharpe Ratio Z-Score]],Table2[Sharpe Ratio Z-Score])</f>
        <v>265</v>
      </c>
      <c r="AV552">
        <f>(Table2[[#This Row],[Rank 1Y]]+Table2[[#This Row],[Rank 6M]]+Table2[[#This Row],[Rank Sharpe]])/3</f>
        <v>506</v>
      </c>
    </row>
    <row r="553" spans="1:48" x14ac:dyDescent="0.3">
      <c r="A553" t="s">
        <v>1270</v>
      </c>
      <c r="B553" t="s">
        <v>1271</v>
      </c>
      <c r="C553" t="s">
        <v>3137</v>
      </c>
      <c r="D553" t="s">
        <v>77</v>
      </c>
      <c r="E553">
        <v>9177.6767976699994</v>
      </c>
      <c r="F553">
        <v>808.8</v>
      </c>
      <c r="G553">
        <v>-7.1075035149488901</v>
      </c>
      <c r="H553">
        <f>(Table2[[#This Row],[1Y Return vs Nifty]]-AVERAGE(Table2[1Y Return vs Nifty]))/_xlfn.STDEV.P(Table2[1Y Return vs Nifty])</f>
        <v>-0.56521225363950178</v>
      </c>
      <c r="I553">
        <v>2.11260488391523</v>
      </c>
      <c r="J553">
        <f>(Table2[[#This Row],[1M Return vs Nifty]]-AVERAGE(Table2[1M Return vs Nifty]))/_xlfn.STDEV.P(Table2[1M Return vs Nifty])</f>
        <v>0.40332449119816893</v>
      </c>
      <c r="K553">
        <v>-10.238084580792</v>
      </c>
      <c r="L553">
        <f>(Table2[[#This Row],[6M Return vs Nifty]]-AVERAGE(Table2[6M Return vs Nifty]))/_xlfn.STDEV.P(Table2[6M Return vs Nifty])</f>
        <v>-0.64309818534557017</v>
      </c>
      <c r="M553">
        <v>5.9051251624378498</v>
      </c>
      <c r="N553">
        <f>(Table2[[#This Row],[1W Return vs Nifty]]-AVERAGE(Table2[1W Return vs Nifty]))/_xlfn.STDEV.P(Table2[1W Return vs Nifty])</f>
        <v>1.4074474721528318</v>
      </c>
      <c r="O553">
        <v>787.93</v>
      </c>
      <c r="P553">
        <v>797.723808837761</v>
      </c>
      <c r="Q553">
        <v>809.68075085799705</v>
      </c>
      <c r="R553">
        <v>50.326529729296801</v>
      </c>
      <c r="S553" s="1">
        <f>(Table2[[#This Row],[Close Price]]-Table2[[#This Row],[20D EMA]])/Table2[[#This Row],[20D EMA]]</f>
        <v>2.6487124490754261E-2</v>
      </c>
      <c r="T553" s="1">
        <f>(Table2[[#This Row],[Close Price]]-Table2[[#This Row],[50D EMA]])/Table2[[#This Row],[50D EMA]]</f>
        <v>1.3884744368325107E-2</v>
      </c>
      <c r="U553" s="1">
        <f>(Table2[[#This Row],[Close Price]]-Table2[[#This Row],[200D EMA]])/Table2[[#This Row],[200D EMA]]</f>
        <v>-1.0877754683729258E-3</v>
      </c>
      <c r="V553">
        <v>1.9731125446826101</v>
      </c>
      <c r="W553">
        <v>803</v>
      </c>
      <c r="X553">
        <v>818</v>
      </c>
      <c r="Y553">
        <v>785.3</v>
      </c>
      <c r="Z553">
        <v>818.3</v>
      </c>
      <c r="AA553">
        <v>771.8</v>
      </c>
      <c r="AB553">
        <v>818.3</v>
      </c>
      <c r="AC553" s="1">
        <f>(Table2[[#This Row],[Close Price]]/Table2[[#This Row],[Day Low]])-1</f>
        <v>7.2229140722290808E-3</v>
      </c>
      <c r="AD553" s="1">
        <f>(Table2[[#This Row],[Day High]]/Table2[[#This Row],[Close Price]])-1</f>
        <v>1.1374876360039643E-2</v>
      </c>
      <c r="AE553" s="1">
        <f>(Table2[[#This Row],[Close Price]]/Table2[[#This Row],[Current Week Low]])-1</f>
        <v>2.9924869476633198E-2</v>
      </c>
      <c r="AF553" s="1">
        <f>(Table2[[#This Row],[Current Week High]]/Table2[[#This Row],[Close Price]])-1</f>
        <v>1.1745796241345197E-2</v>
      </c>
      <c r="AG553" s="1">
        <f>(Table2[[#This Row],[Close Price]]/Table2[[#This Row],[Current Month Low]])-1</f>
        <v>4.793988079813416E-2</v>
      </c>
      <c r="AH553" s="1">
        <f>(Table2[[#This Row],[Current Month High]]/Table2[[#This Row],[Close Price]])-1</f>
        <v>1.1745796241345197E-2</v>
      </c>
      <c r="AI553">
        <v>23.6275964391691</v>
      </c>
      <c r="AJ553">
        <v>24.516973289200202</v>
      </c>
      <c r="AK553" t="str">
        <f>IF(AND(Table2[[#This Row],[20D EMA]]&gt;Table2[[#This Row],[50D EMA]],Table2[[#This Row],[50D EMA]]&gt;Table2[[#This Row],[200D EMA]]),"Uptrend","Downtrend/NoTrend")</f>
        <v>Downtrend/NoTrend</v>
      </c>
      <c r="AL553">
        <v>-0.04</v>
      </c>
      <c r="AM553" t="s">
        <v>3189</v>
      </c>
      <c r="AN553">
        <v>5.07</v>
      </c>
      <c r="AO553" t="s">
        <v>3188</v>
      </c>
      <c r="AP553">
        <v>7.655169971919E-3</v>
      </c>
      <c r="AQ553">
        <f>(Table2[[#This Row],[Sharpe Ratio]]-AVERAGE(Table2[Sharpe Ratio]))/_xlfn.STDEV.P(Table2[Sharpe Ratio])</f>
        <v>-0.62634451229105093</v>
      </c>
      <c r="AR5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3">
        <f>_xlfn.RANK.AVG(Table2[[#This Row],[1Y Return vs Nifty Z-Score]],Table2[1Y Return vs Nifty Z-Score])</f>
        <v>496</v>
      </c>
      <c r="AT553">
        <f>_xlfn.RANK.AVG(Table2[[#This Row],[6M Return vs Nifty Z-Score]],Table2[6M Return vs Nifty Z-Score])</f>
        <v>535</v>
      </c>
      <c r="AU553">
        <f>_xlfn.RANK.AVG(Table2[[#This Row],[Sharpe Ratio Z-Score]],Table2[Sharpe Ratio Z-Score])</f>
        <v>487</v>
      </c>
      <c r="AV553">
        <f>(Table2[[#This Row],[Rank 1Y]]+Table2[[#This Row],[Rank 6M]]+Table2[[#This Row],[Rank Sharpe]])/3</f>
        <v>506</v>
      </c>
    </row>
    <row r="554" spans="1:48" x14ac:dyDescent="0.3">
      <c r="A554" t="s">
        <v>760</v>
      </c>
      <c r="B554" t="s">
        <v>761</v>
      </c>
      <c r="C554" t="s">
        <v>3139</v>
      </c>
      <c r="D554" t="s">
        <v>527</v>
      </c>
      <c r="E554">
        <v>21525.42200291</v>
      </c>
      <c r="F554">
        <v>180.05</v>
      </c>
      <c r="G554">
        <v>-44.982584511217397</v>
      </c>
      <c r="H554">
        <f>(Table2[[#This Row],[1Y Return vs Nifty]]-AVERAGE(Table2[1Y Return vs Nifty]))/_xlfn.STDEV.P(Table2[1Y Return vs Nifty])</f>
        <v>-1.2016070610982004</v>
      </c>
      <c r="I554">
        <v>-3.20932553815507</v>
      </c>
      <c r="J554">
        <f>(Table2[[#This Row],[1M Return vs Nifty]]-AVERAGE(Table2[1M Return vs Nifty]))/_xlfn.STDEV.P(Table2[1M Return vs Nifty])</f>
        <v>-0.17856269514015188</v>
      </c>
      <c r="K554">
        <v>-1.1103971313841401</v>
      </c>
      <c r="L554">
        <f>(Table2[[#This Row],[6M Return vs Nifty]]-AVERAGE(Table2[6M Return vs Nifty]))/_xlfn.STDEV.P(Table2[6M Return vs Nifty])</f>
        <v>-0.34506576371981851</v>
      </c>
      <c r="M554">
        <v>-4.0837924645115997</v>
      </c>
      <c r="N554">
        <f>(Table2[[#This Row],[1W Return vs Nifty]]-AVERAGE(Table2[1W Return vs Nifty]))/_xlfn.STDEV.P(Table2[1W Return vs Nifty])</f>
        <v>-1.3569209722993194</v>
      </c>
      <c r="O554">
        <v>188.86</v>
      </c>
      <c r="P554">
        <v>184.80942819255</v>
      </c>
      <c r="Q554">
        <v>176.079624934652</v>
      </c>
      <c r="R554">
        <v>28.069468814055199</v>
      </c>
      <c r="S554" s="1">
        <f>(Table2[[#This Row],[Close Price]]-Table2[[#This Row],[20D EMA]])/Table2[[#This Row],[20D EMA]]</f>
        <v>-4.664831091814043E-2</v>
      </c>
      <c r="T554" s="1">
        <f>(Table2[[#This Row],[Close Price]]-Table2[[#This Row],[50D EMA]])/Table2[[#This Row],[50D EMA]]</f>
        <v>-2.5753167677090683E-2</v>
      </c>
      <c r="U554" s="1">
        <f>(Table2[[#This Row],[Close Price]]-Table2[[#This Row],[200D EMA]])/Table2[[#This Row],[200D EMA]]</f>
        <v>2.2548747856667255E-2</v>
      </c>
      <c r="V554">
        <v>0.848738900072883</v>
      </c>
      <c r="W554">
        <v>177.55</v>
      </c>
      <c r="X554">
        <v>183.2</v>
      </c>
      <c r="Y554">
        <v>169.91</v>
      </c>
      <c r="Z554">
        <v>183.2</v>
      </c>
      <c r="AA554">
        <v>169.91</v>
      </c>
      <c r="AB554">
        <v>197.99</v>
      </c>
      <c r="AC554" s="1">
        <f>(Table2[[#This Row],[Close Price]]/Table2[[#This Row],[Day Low]])-1</f>
        <v>1.4080540692762655E-2</v>
      </c>
      <c r="AD554" s="1">
        <f>(Table2[[#This Row],[Day High]]/Table2[[#This Row],[Close Price]])-1</f>
        <v>1.7495140238822371E-2</v>
      </c>
      <c r="AE554" s="1">
        <f>(Table2[[#This Row],[Close Price]]/Table2[[#This Row],[Current Week Low]])-1</f>
        <v>5.9678653404743764E-2</v>
      </c>
      <c r="AF554" s="1">
        <f>(Table2[[#This Row],[Current Week High]]/Table2[[#This Row],[Close Price]])-1</f>
        <v>1.7495140238822371E-2</v>
      </c>
      <c r="AG554" s="1">
        <f>(Table2[[#This Row],[Close Price]]/Table2[[#This Row],[Current Month Low]])-1</f>
        <v>5.9678653404743764E-2</v>
      </c>
      <c r="AH554" s="1">
        <f>(Table2[[#This Row],[Current Month High]]/Table2[[#This Row],[Close Price]])-1</f>
        <v>9.9638989169675174E-2</v>
      </c>
      <c r="AI554">
        <v>23.710080533185199</v>
      </c>
      <c r="AJ554">
        <v>26.572934973637899</v>
      </c>
      <c r="AK554" t="str">
        <f>IF(AND(Table2[[#This Row],[20D EMA]]&gt;Table2[[#This Row],[50D EMA]],Table2[[#This Row],[50D EMA]]&gt;Table2[[#This Row],[200D EMA]]),"Uptrend","Downtrend/NoTrend")</f>
        <v>Uptrend</v>
      </c>
      <c r="AL554">
        <v>0</v>
      </c>
      <c r="AM554" t="s">
        <v>3190</v>
      </c>
      <c r="AN554">
        <v>-14.21</v>
      </c>
      <c r="AO554" t="s">
        <v>3189</v>
      </c>
      <c r="AP554">
        <v>4.4559223132417003E-2</v>
      </c>
      <c r="AQ554">
        <f>(Table2[[#This Row],[Sharpe Ratio]]-AVERAGE(Table2[Sharpe Ratio]))/_xlfn.STDEV.P(Table2[Sharpe Ratio])</f>
        <v>-0.196059554522135</v>
      </c>
      <c r="AR5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-3.2782160467796251</v>
      </c>
      <c r="AS554">
        <f>_xlfn.RANK.AVG(Table2[[#This Row],[1Y Return vs Nifty Z-Score]],Table2[1Y Return vs Nifty Z-Score])</f>
        <v>698</v>
      </c>
      <c r="AT554">
        <f>_xlfn.RANK.AVG(Table2[[#This Row],[6M Return vs Nifty Z-Score]],Table2[6M Return vs Nifty Z-Score])</f>
        <v>429</v>
      </c>
      <c r="AU554">
        <f>_xlfn.RANK.AVG(Table2[[#This Row],[Sharpe Ratio Z-Score]],Table2[Sharpe Ratio Z-Score])</f>
        <v>393</v>
      </c>
      <c r="AV554">
        <f>(Table2[[#This Row],[Rank 1Y]]+Table2[[#This Row],[Rank 6M]]+Table2[[#This Row],[Rank Sharpe]])/3</f>
        <v>506.66666666666669</v>
      </c>
    </row>
    <row r="555" spans="1:48" x14ac:dyDescent="0.3">
      <c r="A555" t="s">
        <v>1795</v>
      </c>
      <c r="B555" t="s">
        <v>1796</v>
      </c>
      <c r="C555" t="s">
        <v>3133</v>
      </c>
      <c r="D555" t="s">
        <v>51</v>
      </c>
      <c r="E555">
        <v>4427.7299325000004</v>
      </c>
      <c r="F555">
        <v>341.65</v>
      </c>
      <c r="G555">
        <v>-5.7297055295012296</v>
      </c>
      <c r="H555">
        <f>(Table2[[#This Row],[1Y Return vs Nifty]]-AVERAGE(Table2[1Y Return vs Nifty]))/_xlfn.STDEV.P(Table2[1Y Return vs Nifty])</f>
        <v>-0.54206184813271663</v>
      </c>
      <c r="I555">
        <v>-2.9260524311270402</v>
      </c>
      <c r="J555">
        <f>(Table2[[#This Row],[1M Return vs Nifty]]-AVERAGE(Table2[1M Return vs Nifty]))/_xlfn.STDEV.P(Table2[1M Return vs Nifty])</f>
        <v>-0.14759028886248166</v>
      </c>
      <c r="K555">
        <v>4.7221386127903999</v>
      </c>
      <c r="L555">
        <f>(Table2[[#This Row],[6M Return vs Nifty]]-AVERAGE(Table2[6M Return vs Nifty]))/_xlfn.STDEV.P(Table2[6M Return vs Nifty])</f>
        <v>-0.15462489228442974</v>
      </c>
      <c r="M555">
        <v>-2.9142690531403601</v>
      </c>
      <c r="N555">
        <f>(Table2[[#This Row],[1W Return vs Nifty]]-AVERAGE(Table2[1W Return vs Nifty]))/_xlfn.STDEV.P(Table2[1W Return vs Nifty])</f>
        <v>-1.0332629210285511</v>
      </c>
      <c r="O555">
        <v>362.78</v>
      </c>
      <c r="P555">
        <v>354.28065698566797</v>
      </c>
      <c r="Q555">
        <v>324.18541685759698</v>
      </c>
      <c r="R555">
        <v>33.877011890216302</v>
      </c>
      <c r="S555" s="1">
        <f>(Table2[[#This Row],[Close Price]]-Table2[[#This Row],[20D EMA]])/Table2[[#This Row],[20D EMA]]</f>
        <v>-5.8244666188874791E-2</v>
      </c>
      <c r="T555" s="1">
        <f>(Table2[[#This Row],[Close Price]]-Table2[[#This Row],[50D EMA]])/Table2[[#This Row],[50D EMA]]</f>
        <v>-3.5651556856458454E-2</v>
      </c>
      <c r="U555" s="1">
        <f>(Table2[[#This Row],[Close Price]]-Table2[[#This Row],[200D EMA]])/Table2[[#This Row],[200D EMA]]</f>
        <v>5.3872204714484631E-2</v>
      </c>
      <c r="V555">
        <v>0.46162779367778101</v>
      </c>
      <c r="W555">
        <v>340</v>
      </c>
      <c r="X555">
        <v>348.6</v>
      </c>
      <c r="Y555">
        <v>336.55</v>
      </c>
      <c r="Z555">
        <v>361.9</v>
      </c>
      <c r="AA555">
        <v>336.55</v>
      </c>
      <c r="AB555">
        <v>377.05</v>
      </c>
      <c r="AC555" s="1">
        <f>(Table2[[#This Row],[Close Price]]/Table2[[#This Row],[Day Low]])-1</f>
        <v>4.8529411764706154E-3</v>
      </c>
      <c r="AD555" s="1">
        <f>(Table2[[#This Row],[Day High]]/Table2[[#This Row],[Close Price]])-1</f>
        <v>2.0342455729547959E-2</v>
      </c>
      <c r="AE555" s="1">
        <f>(Table2[[#This Row],[Close Price]]/Table2[[#This Row],[Current Week Low]])-1</f>
        <v>1.515376615658881E-2</v>
      </c>
      <c r="AF555" s="1">
        <f>(Table2[[#This Row],[Current Week High]]/Table2[[#This Row],[Close Price]])-1</f>
        <v>5.9271183960193152E-2</v>
      </c>
      <c r="AG555" s="1">
        <f>(Table2[[#This Row],[Close Price]]/Table2[[#This Row],[Current Month Low]])-1</f>
        <v>1.515376615658881E-2</v>
      </c>
      <c r="AH555" s="1">
        <f>(Table2[[#This Row],[Current Month High]]/Table2[[#This Row],[Close Price]])-1</f>
        <v>0.10361481047856014</v>
      </c>
      <c r="AI555">
        <v>20.269281428362302</v>
      </c>
      <c r="AJ555">
        <v>36.605357856857196</v>
      </c>
      <c r="AK555" t="str">
        <f>IF(AND(Table2[[#This Row],[20D EMA]]&gt;Table2[[#This Row],[50D EMA]],Table2[[#This Row],[50D EMA]]&gt;Table2[[#This Row],[200D EMA]]),"Uptrend","Downtrend/NoTrend")</f>
        <v>Uptrend</v>
      </c>
      <c r="AL555">
        <v>-0.13</v>
      </c>
      <c r="AM555" t="s">
        <v>3189</v>
      </c>
      <c r="AN555">
        <v>-11.6</v>
      </c>
      <c r="AO555" t="s">
        <v>3189</v>
      </c>
      <c r="AP555">
        <v>-5.1540541519356997E-2</v>
      </c>
      <c r="AQ555">
        <f>(Table2[[#This Row],[Sharpe Ratio]]-AVERAGE(Table2[Sharpe Ratio]))/_xlfn.STDEV.P(Table2[Sharpe Ratio])</f>
        <v>-1.3165403590277105</v>
      </c>
      <c r="AR5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-3.1940803093358898</v>
      </c>
      <c r="AS555">
        <f>_xlfn.RANK.AVG(Table2[[#This Row],[1Y Return vs Nifty Z-Score]],Table2[1Y Return vs Nifty Z-Score])</f>
        <v>487</v>
      </c>
      <c r="AT555">
        <f>_xlfn.RANK.AVG(Table2[[#This Row],[6M Return vs Nifty Z-Score]],Table2[6M Return vs Nifty Z-Score])</f>
        <v>372</v>
      </c>
      <c r="AU555">
        <f>_xlfn.RANK.AVG(Table2[[#This Row],[Sharpe Ratio Z-Score]],Table2[Sharpe Ratio Z-Score])</f>
        <v>662</v>
      </c>
      <c r="AV555">
        <f>(Table2[[#This Row],[Rank 1Y]]+Table2[[#This Row],[Rank 6M]]+Table2[[#This Row],[Rank Sharpe]])/3</f>
        <v>507</v>
      </c>
    </row>
    <row r="556" spans="1:48" x14ac:dyDescent="0.3">
      <c r="A556" t="s">
        <v>886</v>
      </c>
      <c r="B556" t="s">
        <v>887</v>
      </c>
      <c r="C556" t="s">
        <v>3129</v>
      </c>
      <c r="D556" t="s">
        <v>398</v>
      </c>
      <c r="E556">
        <v>17473.430025556001</v>
      </c>
      <c r="F556">
        <v>107.97</v>
      </c>
      <c r="G556">
        <v>-40.072210697703298</v>
      </c>
      <c r="H556">
        <f>(Table2[[#This Row],[1Y Return vs Nifty]]-AVERAGE(Table2[1Y Return vs Nifty]))/_xlfn.STDEV.P(Table2[1Y Return vs Nifty])</f>
        <v>-1.119100665985556</v>
      </c>
      <c r="I556">
        <v>-0.68926864326780601</v>
      </c>
      <c r="J556">
        <f>(Table2[[#This Row],[1M Return vs Nifty]]-AVERAGE(Table2[1M Return vs Nifty]))/_xlfn.STDEV.P(Table2[1M Return vs Nifty])</f>
        <v>9.6974318627869413E-2</v>
      </c>
      <c r="K556">
        <v>-20.8777108928087</v>
      </c>
      <c r="L556">
        <f>(Table2[[#This Row],[6M Return vs Nifty]]-AVERAGE(Table2[6M Return vs Nifty]))/_xlfn.STDEV.P(Table2[6M Return vs Nifty])</f>
        <v>-0.99049763482706088</v>
      </c>
      <c r="M556">
        <v>2.6975202785717398</v>
      </c>
      <c r="N556">
        <f>(Table2[[#This Row],[1W Return vs Nifty]]-AVERAGE(Table2[1W Return vs Nifty]))/_xlfn.STDEV.P(Table2[1W Return vs Nifty])</f>
        <v>0.51976353537598929</v>
      </c>
      <c r="O556" t="e">
        <v>#N/A</v>
      </c>
      <c r="P556">
        <v>111.321664940012</v>
      </c>
      <c r="Q556">
        <v>113.50064846035499</v>
      </c>
      <c r="R556">
        <v>40.764290340209598</v>
      </c>
      <c r="S556" s="1" t="e">
        <f>(Table2[[#This Row],[Close Price]]-Table2[[#This Row],[20D EMA]])/Table2[[#This Row],[20D EMA]]</f>
        <v>#N/A</v>
      </c>
      <c r="T556" s="1">
        <f>(Table2[[#This Row],[Close Price]]-Table2[[#This Row],[50D EMA]])/Table2[[#This Row],[50D EMA]]</f>
        <v>-3.0107930399874229E-2</v>
      </c>
      <c r="U556" s="1">
        <f>(Table2[[#This Row],[Close Price]]-Table2[[#This Row],[200D EMA]])/Table2[[#This Row],[200D EMA]]</f>
        <v>-4.8727901869977545E-2</v>
      </c>
      <c r="V556">
        <v>2.4622687648233699</v>
      </c>
      <c r="W556" t="e">
        <v>#N/A</v>
      </c>
      <c r="X556" t="e">
        <v>#N/A</v>
      </c>
      <c r="Y556" t="e">
        <v>#N/A</v>
      </c>
      <c r="Z556" t="e">
        <v>#N/A</v>
      </c>
      <c r="AA556" t="e">
        <v>#N/A</v>
      </c>
      <c r="AB556" t="e">
        <v>#N/A</v>
      </c>
      <c r="AC556" s="1" t="e">
        <f>(Table2[[#This Row],[Close Price]]/Table2[[#This Row],[Day Low]])-1</f>
        <v>#N/A</v>
      </c>
      <c r="AD556" s="1" t="e">
        <f>(Table2[[#This Row],[Day High]]/Table2[[#This Row],[Close Price]])-1</f>
        <v>#N/A</v>
      </c>
      <c r="AE556" s="1" t="e">
        <f>(Table2[[#This Row],[Close Price]]/Table2[[#This Row],[Current Week Low]])-1</f>
        <v>#N/A</v>
      </c>
      <c r="AF556" s="1" t="e">
        <f>(Table2[[#This Row],[Current Week High]]/Table2[[#This Row],[Close Price]])-1</f>
        <v>#N/A</v>
      </c>
      <c r="AG556" s="1" t="e">
        <f>(Table2[[#This Row],[Close Price]]/Table2[[#This Row],[Current Month Low]])-1</f>
        <v>#N/A</v>
      </c>
      <c r="AH556" s="1" t="e">
        <f>(Table2[[#This Row],[Current Month High]]/Table2[[#This Row],[Close Price]])-1</f>
        <v>#N/A</v>
      </c>
      <c r="AI556">
        <v>20.125960915068902</v>
      </c>
      <c r="AJ556">
        <v>3.3205741626794301</v>
      </c>
      <c r="AK556" t="e">
        <f>IF(AND(Table2[[#This Row],[20D EMA]]&gt;Table2[[#This Row],[50D EMA]],Table2[[#This Row],[50D EMA]]&gt;Table2[[#This Row],[200D EMA]]),"Uptrend","Downtrend/NoTrend")</f>
        <v>#N/A</v>
      </c>
      <c r="AL556" t="e">
        <v>#N/A</v>
      </c>
      <c r="AM556" t="e">
        <v>#N/A</v>
      </c>
      <c r="AN556" t="e">
        <v>#N/A</v>
      </c>
      <c r="AO556" t="e">
        <v>#N/A</v>
      </c>
      <c r="AP556">
        <v>0.11145763629458701</v>
      </c>
      <c r="AQ556">
        <f>(Table2[[#This Row],[Sharpe Ratio]]-AVERAGE(Table2[Sharpe Ratio]))/_xlfn.STDEV.P(Table2[Sharpe Ratio])</f>
        <v>0.5839463910877527</v>
      </c>
      <c r="AR556" t="e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#N/A</v>
      </c>
      <c r="AS556">
        <f>_xlfn.RANK.AVG(Table2[[#This Row],[1Y Return vs Nifty Z-Score]],Table2[1Y Return vs Nifty Z-Score])</f>
        <v>681</v>
      </c>
      <c r="AT556">
        <f>_xlfn.RANK.AVG(Table2[[#This Row],[6M Return vs Nifty Z-Score]],Table2[6M Return vs Nifty Z-Score])</f>
        <v>642</v>
      </c>
      <c r="AU556">
        <f>_xlfn.RANK.AVG(Table2[[#This Row],[Sharpe Ratio Z-Score]],Table2[Sharpe Ratio Z-Score])</f>
        <v>199</v>
      </c>
      <c r="AV556">
        <f>(Table2[[#This Row],[Rank 1Y]]+Table2[[#This Row],[Rank 6M]]+Table2[[#This Row],[Rank Sharpe]])/3</f>
        <v>507.33333333333331</v>
      </c>
    </row>
    <row r="557" spans="1:48" x14ac:dyDescent="0.3">
      <c r="A557" t="s">
        <v>734</v>
      </c>
      <c r="B557" t="s">
        <v>735</v>
      </c>
      <c r="C557" t="s">
        <v>3129</v>
      </c>
      <c r="D557" t="s">
        <v>54</v>
      </c>
      <c r="E557">
        <v>23372.59581545</v>
      </c>
      <c r="F557">
        <v>803.35</v>
      </c>
      <c r="G557">
        <v>-15.847424993514201</v>
      </c>
      <c r="H557">
        <f>(Table2[[#This Row],[1Y Return vs Nifty]]-AVERAGE(Table2[1Y Return vs Nifty]))/_xlfn.STDEV.P(Table2[1Y Return vs Nifty])</f>
        <v>-0.71206449791862803</v>
      </c>
      <c r="I557">
        <v>6.6896404419676099</v>
      </c>
      <c r="J557">
        <f>(Table2[[#This Row],[1M Return vs Nifty]]-AVERAGE(Table2[1M Return vs Nifty]))/_xlfn.STDEV.P(Table2[1M Return vs Nifty])</f>
        <v>0.90376664872819545</v>
      </c>
      <c r="K557">
        <v>-1.82873962534629</v>
      </c>
      <c r="L557">
        <f>(Table2[[#This Row],[6M Return vs Nifty]]-AVERAGE(Table2[6M Return vs Nifty]))/_xlfn.STDEV.P(Table2[6M Return vs Nifty])</f>
        <v>-0.36852070279599275</v>
      </c>
      <c r="M557">
        <v>2.6711449839732602</v>
      </c>
      <c r="N557">
        <f>(Table2[[#This Row],[1W Return vs Nifty]]-AVERAGE(Table2[1W Return vs Nifty]))/_xlfn.STDEV.P(Table2[1W Return vs Nifty])</f>
        <v>0.51246434292850551</v>
      </c>
      <c r="O557">
        <v>787.71</v>
      </c>
      <c r="P557">
        <v>770.95643384769505</v>
      </c>
      <c r="Q557">
        <v>743.52915478854595</v>
      </c>
      <c r="R557">
        <v>53.702340385588499</v>
      </c>
      <c r="S557" s="1">
        <f>(Table2[[#This Row],[Close Price]]-Table2[[#This Row],[20D EMA]])/Table2[[#This Row],[20D EMA]]</f>
        <v>1.9855022787574089E-2</v>
      </c>
      <c r="T557" s="1">
        <f>(Table2[[#This Row],[Close Price]]-Table2[[#This Row],[50D EMA]])/Table2[[#This Row],[50D EMA]]</f>
        <v>4.2017375729825515E-2</v>
      </c>
      <c r="U557" s="1">
        <f>(Table2[[#This Row],[Close Price]]-Table2[[#This Row],[200D EMA]])/Table2[[#This Row],[200D EMA]]</f>
        <v>8.0455278486647464E-2</v>
      </c>
      <c r="V557">
        <v>3.5009039169329301</v>
      </c>
      <c r="W557">
        <v>791.9</v>
      </c>
      <c r="X557">
        <v>812.5</v>
      </c>
      <c r="Y557">
        <v>780</v>
      </c>
      <c r="Z557">
        <v>812.5</v>
      </c>
      <c r="AA557">
        <v>777</v>
      </c>
      <c r="AB557">
        <v>832</v>
      </c>
      <c r="AC557" s="1">
        <f>(Table2[[#This Row],[Close Price]]/Table2[[#This Row],[Day Low]])-1</f>
        <v>1.4458896325293624E-2</v>
      </c>
      <c r="AD557" s="1">
        <f>(Table2[[#This Row],[Day High]]/Table2[[#This Row],[Close Price]])-1</f>
        <v>1.1389805190763713E-2</v>
      </c>
      <c r="AE557" s="1">
        <f>(Table2[[#This Row],[Close Price]]/Table2[[#This Row],[Current Week Low]])-1</f>
        <v>2.9935897435897418E-2</v>
      </c>
      <c r="AF557" s="1">
        <f>(Table2[[#This Row],[Current Week High]]/Table2[[#This Row],[Close Price]])-1</f>
        <v>1.1389805190763713E-2</v>
      </c>
      <c r="AG557" s="1">
        <f>(Table2[[#This Row],[Close Price]]/Table2[[#This Row],[Current Month Low]])-1</f>
        <v>3.3912483912484026E-2</v>
      </c>
      <c r="AH557" s="1">
        <f>(Table2[[#This Row],[Current Month High]]/Table2[[#This Row],[Close Price]])-1</f>
        <v>3.5663160515341907E-2</v>
      </c>
      <c r="AI557">
        <v>7.3940374681023204</v>
      </c>
      <c r="AJ557">
        <v>33.880509957503499</v>
      </c>
      <c r="AK557" t="str">
        <f>IF(AND(Table2[[#This Row],[20D EMA]]&gt;Table2[[#This Row],[50D EMA]],Table2[[#This Row],[50D EMA]]&gt;Table2[[#This Row],[200D EMA]]),"Uptrend","Downtrend/NoTrend")</f>
        <v>Uptrend</v>
      </c>
      <c r="AL557">
        <v>0.06</v>
      </c>
      <c r="AM557" t="s">
        <v>3188</v>
      </c>
      <c r="AN557">
        <v>-0.37</v>
      </c>
      <c r="AO557" t="s">
        <v>3189</v>
      </c>
      <c r="AQ557">
        <f>(Table2[[#This Row],[Sharpe Ratio]]-AVERAGE(Table2[Sharpe Ratio]))/_xlfn.STDEV.P(Table2[Sharpe Ratio])</f>
        <v>-0.71560041255099383</v>
      </c>
      <c r="AR5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-0.37995462160891369</v>
      </c>
      <c r="AS557">
        <f>_xlfn.RANK.AVG(Table2[[#This Row],[1Y Return vs Nifty Z-Score]],Table2[1Y Return vs Nifty Z-Score])</f>
        <v>557</v>
      </c>
      <c r="AT557">
        <f>_xlfn.RANK.AVG(Table2[[#This Row],[6M Return vs Nifty Z-Score]],Table2[6M Return vs Nifty Z-Score])</f>
        <v>437</v>
      </c>
      <c r="AU557">
        <f>_xlfn.RANK.AVG(Table2[[#This Row],[Sharpe Ratio Z-Score]],Table2[Sharpe Ratio Z-Score])</f>
        <v>539.5</v>
      </c>
      <c r="AV557">
        <f>(Table2[[#This Row],[Rank 1Y]]+Table2[[#This Row],[Rank 6M]]+Table2[[#This Row],[Rank Sharpe]])/3</f>
        <v>511.16666666666669</v>
      </c>
    </row>
    <row r="558" spans="1:48" x14ac:dyDescent="0.3">
      <c r="A558" t="s">
        <v>1739</v>
      </c>
      <c r="B558" t="s">
        <v>1740</v>
      </c>
      <c r="C558" t="s">
        <v>3143</v>
      </c>
      <c r="D558" t="s">
        <v>276</v>
      </c>
      <c r="E558">
        <v>4732.7566434749997</v>
      </c>
      <c r="F558">
        <v>284.95</v>
      </c>
      <c r="G558">
        <v>0.41116392423848602</v>
      </c>
      <c r="H558">
        <f>(Table2[[#This Row],[1Y Return vs Nifty]]-AVERAGE(Table2[1Y Return vs Nifty]))/_xlfn.STDEV.P(Table2[1Y Return vs Nifty])</f>
        <v>-0.43888009034250325</v>
      </c>
      <c r="I558">
        <v>-4.3077936092726796</v>
      </c>
      <c r="J558">
        <f>(Table2[[#This Row],[1M Return vs Nifty]]-AVERAGE(Table2[1M Return vs Nifty]))/_xlfn.STDEV.P(Table2[1M Return vs Nifty])</f>
        <v>-0.29866657559194809</v>
      </c>
      <c r="K558">
        <v>-2.5178094351432598</v>
      </c>
      <c r="L558">
        <f>(Table2[[#This Row],[6M Return vs Nifty]]-AVERAGE(Table2[6M Return vs Nifty]))/_xlfn.STDEV.P(Table2[6M Return vs Nifty])</f>
        <v>-0.39101984567542047</v>
      </c>
      <c r="M558">
        <v>8.3514065508825494E-2</v>
      </c>
      <c r="N558">
        <f>(Table2[[#This Row],[1W Return vs Nifty]]-AVERAGE(Table2[1W Return vs Nifty]))/_xlfn.STDEV.P(Table2[1W Return vs Nifty])</f>
        <v>-0.20364580273863325</v>
      </c>
      <c r="O558">
        <v>283.43</v>
      </c>
      <c r="P558">
        <v>285.67411319627701</v>
      </c>
      <c r="Q558">
        <v>273.354690792486</v>
      </c>
      <c r="R558">
        <v>48.884365019116203</v>
      </c>
      <c r="S558" s="1">
        <f>(Table2[[#This Row],[Close Price]]-Table2[[#This Row],[20D EMA]])/Table2[[#This Row],[20D EMA]]</f>
        <v>5.3628761951804039E-3</v>
      </c>
      <c r="T558" s="1">
        <f>(Table2[[#This Row],[Close Price]]-Table2[[#This Row],[50D EMA]])/Table2[[#This Row],[50D EMA]]</f>
        <v>-2.5347525828477964E-3</v>
      </c>
      <c r="U558" s="1">
        <f>(Table2[[#This Row],[Close Price]]-Table2[[#This Row],[200D EMA]])/Table2[[#This Row],[200D EMA]]</f>
        <v>4.2418548494258086E-2</v>
      </c>
      <c r="V558">
        <v>0.65523787453384996</v>
      </c>
      <c r="W558">
        <v>278.55</v>
      </c>
      <c r="X558">
        <v>286.10000000000002</v>
      </c>
      <c r="Y558">
        <v>267.89999999999998</v>
      </c>
      <c r="Z558">
        <v>286.3</v>
      </c>
      <c r="AA558">
        <v>267.89999999999998</v>
      </c>
      <c r="AB558">
        <v>299.75</v>
      </c>
      <c r="AC558" s="1">
        <f>(Table2[[#This Row],[Close Price]]/Table2[[#This Row],[Day Low]])-1</f>
        <v>2.2976126368694949E-2</v>
      </c>
      <c r="AD558" s="1">
        <f>(Table2[[#This Row],[Day High]]/Table2[[#This Row],[Close Price]])-1</f>
        <v>4.0357957536412137E-3</v>
      </c>
      <c r="AE558" s="1">
        <f>(Table2[[#This Row],[Close Price]]/Table2[[#This Row],[Current Week Low]])-1</f>
        <v>6.3643150429264717E-2</v>
      </c>
      <c r="AF558" s="1">
        <f>(Table2[[#This Row],[Current Week High]]/Table2[[#This Row],[Close Price]])-1</f>
        <v>4.7376732760133766E-3</v>
      </c>
      <c r="AG558" s="1">
        <f>(Table2[[#This Row],[Close Price]]/Table2[[#This Row],[Current Month Low]])-1</f>
        <v>6.3643150429264717E-2</v>
      </c>
      <c r="AH558" s="1">
        <f>(Table2[[#This Row],[Current Month High]]/Table2[[#This Row],[Close Price]])-1</f>
        <v>5.1938936655553603E-2</v>
      </c>
      <c r="AI558">
        <v>17.915423758554098</v>
      </c>
      <c r="AJ558">
        <v>35.496909177365602</v>
      </c>
      <c r="AK558" t="str">
        <f>IF(AND(Table2[[#This Row],[20D EMA]]&gt;Table2[[#This Row],[50D EMA]],Table2[[#This Row],[50D EMA]]&gt;Table2[[#This Row],[200D EMA]]),"Uptrend","Downtrend/NoTrend")</f>
        <v>Downtrend/NoTrend</v>
      </c>
      <c r="AL558">
        <v>-0.06</v>
      </c>
      <c r="AM558" t="s">
        <v>3189</v>
      </c>
      <c r="AN558">
        <v>5.21</v>
      </c>
      <c r="AO558" t="s">
        <v>3188</v>
      </c>
      <c r="AP558">
        <v>-3.9876998764520999E-2</v>
      </c>
      <c r="AQ558">
        <f>(Table2[[#This Row],[Sharpe Ratio]]-AVERAGE(Table2[Sharpe Ratio]))/_xlfn.STDEV.P(Table2[Sharpe Ratio])</f>
        <v>-1.1805486027868948</v>
      </c>
      <c r="AR5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8">
        <f>_xlfn.RANK.AVG(Table2[[#This Row],[1Y Return vs Nifty Z-Score]],Table2[1Y Return vs Nifty Z-Score])</f>
        <v>454</v>
      </c>
      <c r="AT558">
        <f>_xlfn.RANK.AVG(Table2[[#This Row],[6M Return vs Nifty Z-Score]],Table2[6M Return vs Nifty Z-Score])</f>
        <v>447</v>
      </c>
      <c r="AU558">
        <f>_xlfn.RANK.AVG(Table2[[#This Row],[Sharpe Ratio Z-Score]],Table2[Sharpe Ratio Z-Score])</f>
        <v>643</v>
      </c>
      <c r="AV558">
        <f>(Table2[[#This Row],[Rank 1Y]]+Table2[[#This Row],[Rank 6M]]+Table2[[#This Row],[Rank Sharpe]])/3</f>
        <v>514.66666666666663</v>
      </c>
    </row>
    <row r="559" spans="1:48" x14ac:dyDescent="0.3">
      <c r="A559" t="s">
        <v>546</v>
      </c>
      <c r="B559" t="s">
        <v>547</v>
      </c>
      <c r="C559" t="s">
        <v>3127</v>
      </c>
      <c r="D559" t="s">
        <v>176</v>
      </c>
      <c r="E559">
        <v>38454.543947999999</v>
      </c>
      <c r="F559">
        <v>532.5</v>
      </c>
      <c r="G559">
        <v>-12.383741589625</v>
      </c>
      <c r="H559">
        <f>(Table2[[#This Row],[1Y Return vs Nifty]]-AVERAGE(Table2[1Y Return vs Nifty]))/_xlfn.STDEV.P(Table2[1Y Return vs Nifty])</f>
        <v>-0.65386607101273897</v>
      </c>
      <c r="I559">
        <v>-1.67064991156354</v>
      </c>
      <c r="J559">
        <f>(Table2[[#This Row],[1M Return vs Nifty]]-AVERAGE(Table2[1M Return vs Nifty]))/_xlfn.STDEV.P(Table2[1M Return vs Nifty])</f>
        <v>-1.0327569905951432E-2</v>
      </c>
      <c r="K559">
        <v>1.5858711334337501</v>
      </c>
      <c r="L559">
        <f>(Table2[[#This Row],[6M Return vs Nifty]]-AVERAGE(Table2[6M Return vs Nifty]))/_xlfn.STDEV.P(Table2[6M Return vs Nifty])</f>
        <v>-0.25702863878863236</v>
      </c>
      <c r="M559">
        <v>-0.12553790548941199</v>
      </c>
      <c r="N559">
        <f>(Table2[[#This Row],[1W Return vs Nifty]]-AVERAGE(Table2[1W Return vs Nifty]))/_xlfn.STDEV.P(Table2[1W Return vs Nifty])</f>
        <v>-0.26149958564689613</v>
      </c>
      <c r="O559">
        <v>543.61</v>
      </c>
      <c r="P559">
        <v>537.12368014329297</v>
      </c>
      <c r="Q559">
        <v>492.405913776121</v>
      </c>
      <c r="R559">
        <v>51.575475302246403</v>
      </c>
      <c r="S559" s="1">
        <f>(Table2[[#This Row],[Close Price]]-Table2[[#This Row],[20D EMA]])/Table2[[#This Row],[20D EMA]]</f>
        <v>-2.0437445963098568E-2</v>
      </c>
      <c r="T559" s="1">
        <f>(Table2[[#This Row],[Close Price]]-Table2[[#This Row],[50D EMA]])/Table2[[#This Row],[50D EMA]]</f>
        <v>-8.6082224899477061E-3</v>
      </c>
      <c r="U559" s="1">
        <f>(Table2[[#This Row],[Close Price]]-Table2[[#This Row],[200D EMA]])/Table2[[#This Row],[200D EMA]]</f>
        <v>8.142486737498511E-2</v>
      </c>
      <c r="V559">
        <v>1.0146432903706799</v>
      </c>
      <c r="W559">
        <v>529.9</v>
      </c>
      <c r="X559">
        <v>543.70000000000005</v>
      </c>
      <c r="Y559">
        <v>529.9</v>
      </c>
      <c r="Z559">
        <v>553.04999999999995</v>
      </c>
      <c r="AA559">
        <v>529.9</v>
      </c>
      <c r="AB559">
        <v>569.54999999999995</v>
      </c>
      <c r="AC559" s="1">
        <f>(Table2[[#This Row],[Close Price]]/Table2[[#This Row],[Day Low]])-1</f>
        <v>4.90658614832995E-3</v>
      </c>
      <c r="AD559" s="1">
        <f>(Table2[[#This Row],[Day High]]/Table2[[#This Row],[Close Price]])-1</f>
        <v>2.1032863849765437E-2</v>
      </c>
      <c r="AE559" s="1">
        <f>(Table2[[#This Row],[Close Price]]/Table2[[#This Row],[Current Week Low]])-1</f>
        <v>4.90658614832995E-3</v>
      </c>
      <c r="AF559" s="1">
        <f>(Table2[[#This Row],[Current Week High]]/Table2[[#This Row],[Close Price]])-1</f>
        <v>3.8591549295774463E-2</v>
      </c>
      <c r="AG559" s="1">
        <f>(Table2[[#This Row],[Close Price]]/Table2[[#This Row],[Current Month Low]])-1</f>
        <v>4.90658614832995E-3</v>
      </c>
      <c r="AH559" s="1">
        <f>(Table2[[#This Row],[Current Month High]]/Table2[[#This Row],[Close Price]])-1</f>
        <v>6.957746478873239E-2</v>
      </c>
      <c r="AI559">
        <v>7.1079812206572699</v>
      </c>
      <c r="AJ559">
        <v>41.735427202555201</v>
      </c>
      <c r="AK559" t="str">
        <f>IF(AND(Table2[[#This Row],[20D EMA]]&gt;Table2[[#This Row],[50D EMA]],Table2[[#This Row],[50D EMA]]&gt;Table2[[#This Row],[200D EMA]]),"Uptrend","Downtrend/NoTrend")</f>
        <v>Uptrend</v>
      </c>
      <c r="AL559">
        <v>-0.01</v>
      </c>
      <c r="AM559" t="s">
        <v>3189</v>
      </c>
      <c r="AN559">
        <v>-1.19</v>
      </c>
      <c r="AO559" t="s">
        <v>3189</v>
      </c>
      <c r="AP559">
        <v>-2.2613998236729001E-2</v>
      </c>
      <c r="AQ559">
        <f>(Table2[[#This Row],[Sharpe Ratio]]-AVERAGE(Table2[Sharpe Ratio]))/_xlfn.STDEV.P(Table2[Sharpe Ratio])</f>
        <v>-0.97926964243094472</v>
      </c>
      <c r="AR5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-2.1619915077851637</v>
      </c>
      <c r="AS559">
        <f>_xlfn.RANK.AVG(Table2[[#This Row],[1Y Return vs Nifty Z-Score]],Table2[1Y Return vs Nifty Z-Score])</f>
        <v>531</v>
      </c>
      <c r="AT559">
        <f>_xlfn.RANK.AVG(Table2[[#This Row],[6M Return vs Nifty Z-Score]],Table2[6M Return vs Nifty Z-Score])</f>
        <v>403</v>
      </c>
      <c r="AU559">
        <f>_xlfn.RANK.AVG(Table2[[#This Row],[Sharpe Ratio Z-Score]],Table2[Sharpe Ratio Z-Score])</f>
        <v>613</v>
      </c>
      <c r="AV559">
        <f>(Table2[[#This Row],[Rank 1Y]]+Table2[[#This Row],[Rank 6M]]+Table2[[#This Row],[Rank Sharpe]])/3</f>
        <v>515.66666666666663</v>
      </c>
    </row>
    <row r="560" spans="1:48" x14ac:dyDescent="0.3">
      <c r="A560" t="s">
        <v>624</v>
      </c>
      <c r="B560" t="s">
        <v>625</v>
      </c>
      <c r="C560" t="s">
        <v>3129</v>
      </c>
      <c r="D560" t="s">
        <v>54</v>
      </c>
      <c r="E560">
        <v>30716.894223300002</v>
      </c>
      <c r="F560">
        <v>390.25</v>
      </c>
      <c r="G560">
        <v>-23.8119555345978</v>
      </c>
      <c r="H560">
        <f>(Table2[[#This Row],[1Y Return vs Nifty]]-AVERAGE(Table2[1Y Return vs Nifty]))/_xlfn.STDEV.P(Table2[1Y Return vs Nifty])</f>
        <v>-0.84588826137648532</v>
      </c>
      <c r="I560">
        <v>-2.6328145751834602</v>
      </c>
      <c r="J560">
        <f>(Table2[[#This Row],[1M Return vs Nifty]]-AVERAGE(Table2[1M Return vs Nifty]))/_xlfn.STDEV.P(Table2[1M Return vs Nifty])</f>
        <v>-0.11552836069159178</v>
      </c>
      <c r="K560">
        <v>-30.898781751094901</v>
      </c>
      <c r="L560">
        <f>(Table2[[#This Row],[6M Return vs Nifty]]-AVERAGE(Table2[6M Return vs Nifty]))/_xlfn.STDEV.P(Table2[6M Return vs Nifty])</f>
        <v>-1.3177003388780235</v>
      </c>
      <c r="M560">
        <v>-2.8790616772275102</v>
      </c>
      <c r="N560">
        <f>(Table2[[#This Row],[1W Return vs Nifty]]-AVERAGE(Table2[1W Return vs Nifty]))/_xlfn.STDEV.P(Table2[1W Return vs Nifty])</f>
        <v>-1.0235195071152292</v>
      </c>
      <c r="O560">
        <v>392.12</v>
      </c>
      <c r="P560">
        <v>394.337780053671</v>
      </c>
      <c r="Q560">
        <v>412.39870942336501</v>
      </c>
      <c r="R560">
        <v>47.124971959049901</v>
      </c>
      <c r="S560" s="1">
        <f>(Table2[[#This Row],[Close Price]]-Table2[[#This Row],[20D EMA]])/Table2[[#This Row],[20D EMA]]</f>
        <v>-4.7689482811384383E-3</v>
      </c>
      <c r="T560" s="1">
        <f>(Table2[[#This Row],[Close Price]]-Table2[[#This Row],[50D EMA]])/Table2[[#This Row],[50D EMA]]</f>
        <v>-1.036618924292426E-2</v>
      </c>
      <c r="U560" s="1">
        <f>(Table2[[#This Row],[Close Price]]-Table2[[#This Row],[200D EMA]])/Table2[[#This Row],[200D EMA]]</f>
        <v>-5.3707028943748049E-2</v>
      </c>
      <c r="V560">
        <v>0.66205466593265105</v>
      </c>
      <c r="W560">
        <v>376.55</v>
      </c>
      <c r="X560">
        <v>391.65</v>
      </c>
      <c r="Y560">
        <v>371.25</v>
      </c>
      <c r="Z560">
        <v>399.95</v>
      </c>
      <c r="AA560">
        <v>371.25</v>
      </c>
      <c r="AB560">
        <v>407.65</v>
      </c>
      <c r="AC560" s="1">
        <f>(Table2[[#This Row],[Close Price]]/Table2[[#This Row],[Day Low]])-1</f>
        <v>3.6382950471384845E-2</v>
      </c>
      <c r="AD560" s="1">
        <f>(Table2[[#This Row],[Day High]]/Table2[[#This Row],[Close Price]])-1</f>
        <v>3.5874439461882623E-3</v>
      </c>
      <c r="AE560" s="1">
        <f>(Table2[[#This Row],[Close Price]]/Table2[[#This Row],[Current Week Low]])-1</f>
        <v>5.1178451178451212E-2</v>
      </c>
      <c r="AF560" s="1">
        <f>(Table2[[#This Row],[Current Week High]]/Table2[[#This Row],[Close Price]])-1</f>
        <v>2.4855861627162135E-2</v>
      </c>
      <c r="AG560" s="1">
        <f>(Table2[[#This Row],[Close Price]]/Table2[[#This Row],[Current Month Low]])-1</f>
        <v>5.1178451178451212E-2</v>
      </c>
      <c r="AH560" s="1">
        <f>(Table2[[#This Row],[Current Month High]]/Table2[[#This Row],[Close Price]])-1</f>
        <v>4.45868033311978E-2</v>
      </c>
      <c r="AI560">
        <v>33.171044202434302</v>
      </c>
      <c r="AJ560">
        <v>16.042224204579199</v>
      </c>
      <c r="AK560" t="str">
        <f>IF(AND(Table2[[#This Row],[20D EMA]]&gt;Table2[[#This Row],[50D EMA]],Table2[[#This Row],[50D EMA]]&gt;Table2[[#This Row],[200D EMA]]),"Uptrend","Downtrend/NoTrend")</f>
        <v>Downtrend/NoTrend</v>
      </c>
      <c r="AL560">
        <v>-0.03</v>
      </c>
      <c r="AM560" t="s">
        <v>3189</v>
      </c>
      <c r="AN560">
        <v>-3.68</v>
      </c>
      <c r="AO560" t="s">
        <v>3189</v>
      </c>
      <c r="AP560">
        <v>9.5515211566281996E-2</v>
      </c>
      <c r="AQ560">
        <f>(Table2[[#This Row],[Sharpe Ratio]]-AVERAGE(Table2[Sharpe Ratio]))/_xlfn.STDEV.P(Table2[Sharpe Ratio])</f>
        <v>0.39806476119958806</v>
      </c>
      <c r="AR5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0">
        <f>_xlfn.RANK.AVG(Table2[[#This Row],[1Y Return vs Nifty Z-Score]],Table2[1Y Return vs Nifty Z-Score])</f>
        <v>603</v>
      </c>
      <c r="AT560">
        <f>_xlfn.RANK.AVG(Table2[[#This Row],[6M Return vs Nifty Z-Score]],Table2[6M Return vs Nifty Z-Score])</f>
        <v>702</v>
      </c>
      <c r="AU560">
        <f>_xlfn.RANK.AVG(Table2[[#This Row],[Sharpe Ratio Z-Score]],Table2[Sharpe Ratio Z-Score])</f>
        <v>242</v>
      </c>
      <c r="AV560">
        <f>(Table2[[#This Row],[Rank 1Y]]+Table2[[#This Row],[Rank 6M]]+Table2[[#This Row],[Rank Sharpe]])/3</f>
        <v>515.66666666666663</v>
      </c>
    </row>
    <row r="561" spans="1:48" x14ac:dyDescent="0.3">
      <c r="A561" t="s">
        <v>107</v>
      </c>
      <c r="B561" t="s">
        <v>108</v>
      </c>
      <c r="C561" t="s">
        <v>3128</v>
      </c>
      <c r="D561" t="s">
        <v>21</v>
      </c>
      <c r="E561">
        <v>278800.03822798497</v>
      </c>
      <c r="F561">
        <v>531.15</v>
      </c>
      <c r="G561">
        <v>2.9226645116869499</v>
      </c>
      <c r="H561">
        <f>(Table2[[#This Row],[1Y Return vs Nifty]]-AVERAGE(Table2[1Y Return vs Nifty]))/_xlfn.STDEV.P(Table2[1Y Return vs Nifty])</f>
        <v>-0.39668068401148732</v>
      </c>
      <c r="I561">
        <v>1.7221892944306301</v>
      </c>
      <c r="J561">
        <f>(Table2[[#This Row],[1M Return vs Nifty]]-AVERAGE(Table2[1M Return vs Nifty]))/_xlfn.STDEV.P(Table2[1M Return vs Nifty])</f>
        <v>0.36063738128675532</v>
      </c>
      <c r="K561">
        <v>1.3021384726519101</v>
      </c>
      <c r="L561">
        <f>(Table2[[#This Row],[6M Return vs Nifty]]-AVERAGE(Table2[6M Return vs Nifty]))/_xlfn.STDEV.P(Table2[6M Return vs Nifty])</f>
        <v>-0.26629292752067213</v>
      </c>
      <c r="M561">
        <v>0.73339918812556504</v>
      </c>
      <c r="N561">
        <f>(Table2[[#This Row],[1W Return vs Nifty]]-AVERAGE(Table2[1W Return vs Nifty]))/_xlfn.STDEV.P(Table2[1W Return vs Nifty])</f>
        <v>-2.3794292037040036E-2</v>
      </c>
      <c r="O561">
        <v>534</v>
      </c>
      <c r="P561">
        <v>526.77643329953196</v>
      </c>
      <c r="Q561">
        <v>492.986647021414</v>
      </c>
      <c r="R561">
        <v>45.587747893366299</v>
      </c>
      <c r="S561" s="1">
        <f>(Table2[[#This Row],[Close Price]]-Table2[[#This Row],[20D EMA]])/Table2[[#This Row],[20D EMA]]</f>
        <v>-5.337078651685436E-3</v>
      </c>
      <c r="T561" s="1">
        <f>(Table2[[#This Row],[Close Price]]-Table2[[#This Row],[50D EMA]])/Table2[[#This Row],[50D EMA]]</f>
        <v>8.3025101807869817E-3</v>
      </c>
      <c r="U561" s="1">
        <f>(Table2[[#This Row],[Close Price]]-Table2[[#This Row],[200D EMA]])/Table2[[#This Row],[200D EMA]]</f>
        <v>7.7412549019665974E-2</v>
      </c>
      <c r="V561">
        <v>0.75198685899025797</v>
      </c>
      <c r="W561">
        <v>528.5</v>
      </c>
      <c r="X561">
        <v>538.70000000000005</v>
      </c>
      <c r="Y561">
        <v>520.29999999999995</v>
      </c>
      <c r="Z561">
        <v>541.70000000000005</v>
      </c>
      <c r="AA561">
        <v>520.29999999999995</v>
      </c>
      <c r="AB561">
        <v>549.6</v>
      </c>
      <c r="AC561" s="1">
        <f>(Table2[[#This Row],[Close Price]]/Table2[[#This Row],[Day Low]])-1</f>
        <v>5.0141911069063738E-3</v>
      </c>
      <c r="AD561" s="1">
        <f>(Table2[[#This Row],[Day High]]/Table2[[#This Row],[Close Price]])-1</f>
        <v>1.4214440365245329E-2</v>
      </c>
      <c r="AE561" s="1">
        <f>(Table2[[#This Row],[Close Price]]/Table2[[#This Row],[Current Week Low]])-1</f>
        <v>2.0853353834326294E-2</v>
      </c>
      <c r="AF561" s="1">
        <f>(Table2[[#This Row],[Current Week High]]/Table2[[#This Row],[Close Price]])-1</f>
        <v>1.9862562364680647E-2</v>
      </c>
      <c r="AG561" s="1">
        <f>(Table2[[#This Row],[Close Price]]/Table2[[#This Row],[Current Month Low]])-1</f>
        <v>2.0853353834326294E-2</v>
      </c>
      <c r="AH561" s="1">
        <f>(Table2[[#This Row],[Current Month High]]/Table2[[#This Row],[Close Price]])-1</f>
        <v>3.4735950296526541E-2</v>
      </c>
      <c r="AI561">
        <v>9.1781982490821701</v>
      </c>
      <c r="AJ561">
        <v>41.6211171843754</v>
      </c>
      <c r="AK561" t="str">
        <f>IF(AND(Table2[[#This Row],[20D EMA]]&gt;Table2[[#This Row],[50D EMA]],Table2[[#This Row],[50D EMA]]&gt;Table2[[#This Row],[200D EMA]]),"Uptrend","Downtrend/NoTrend")</f>
        <v>Uptrend</v>
      </c>
      <c r="AL561">
        <v>-0.02</v>
      </c>
      <c r="AM561" t="s">
        <v>3189</v>
      </c>
      <c r="AN561">
        <v>-1.47</v>
      </c>
      <c r="AO561" t="s">
        <v>3189</v>
      </c>
      <c r="AP561">
        <v>-0.101873663786144</v>
      </c>
      <c r="AQ561">
        <f>(Table2[[#This Row],[Sharpe Ratio]]-AVERAGE(Table2[Sharpe Ratio]))/_xlfn.STDEV.P(Table2[Sharpe Ratio])</f>
        <v>-1.9034023303876573</v>
      </c>
      <c r="AR5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-2.229532852670101</v>
      </c>
      <c r="AS561">
        <f>_xlfn.RANK.AVG(Table2[[#This Row],[1Y Return vs Nifty Z-Score]],Table2[1Y Return vs Nifty Z-Score])</f>
        <v>430</v>
      </c>
      <c r="AT561">
        <f>_xlfn.RANK.AVG(Table2[[#This Row],[6M Return vs Nifty Z-Score]],Table2[6M Return vs Nifty Z-Score])</f>
        <v>404</v>
      </c>
      <c r="AU561">
        <f>_xlfn.RANK.AVG(Table2[[#This Row],[Sharpe Ratio Z-Score]],Table2[Sharpe Ratio Z-Score])</f>
        <v>714</v>
      </c>
      <c r="AV561">
        <f>(Table2[[#This Row],[Rank 1Y]]+Table2[[#This Row],[Rank 6M]]+Table2[[#This Row],[Rank Sharpe]])/3</f>
        <v>516</v>
      </c>
    </row>
    <row r="562" spans="1:48" x14ac:dyDescent="0.3">
      <c r="A562" t="s">
        <v>1418</v>
      </c>
      <c r="B562" t="s">
        <v>1419</v>
      </c>
      <c r="C562" t="s">
        <v>3142</v>
      </c>
      <c r="D562" t="s">
        <v>135</v>
      </c>
      <c r="E562">
        <v>7811.0385901079999</v>
      </c>
      <c r="F562">
        <v>121.01</v>
      </c>
      <c r="G562">
        <v>27.2090613067801</v>
      </c>
      <c r="H562">
        <f>(Table2[[#This Row],[1Y Return vs Nifty]]-AVERAGE(Table2[1Y Return vs Nifty]))/_xlfn.STDEV.P(Table2[1Y Return vs Nifty])</f>
        <v>1.1390702391661957E-2</v>
      </c>
      <c r="I562">
        <v>-6.1084754152241096</v>
      </c>
      <c r="J562">
        <f>(Table2[[#This Row],[1M Return vs Nifty]]-AVERAGE(Table2[1M Return vs Nifty]))/_xlfn.STDEV.P(Table2[1M Return vs Nifty])</f>
        <v>-0.49554883192706162</v>
      </c>
      <c r="K562">
        <v>-25.381795670298601</v>
      </c>
      <c r="L562">
        <f>(Table2[[#This Row],[6M Return vs Nifty]]-AVERAGE(Table2[6M Return vs Nifty]))/_xlfn.STDEV.P(Table2[6M Return vs Nifty])</f>
        <v>-1.137562628110774</v>
      </c>
      <c r="M562">
        <v>0.44096621372561001</v>
      </c>
      <c r="N562">
        <f>(Table2[[#This Row],[1W Return vs Nifty]]-AVERAGE(Table2[1W Return vs Nifty]))/_xlfn.STDEV.P(Table2[1W Return vs Nifty])</f>
        <v>-0.10472322915906906</v>
      </c>
      <c r="O562">
        <v>125.45</v>
      </c>
      <c r="P562">
        <v>129.03185364943101</v>
      </c>
      <c r="Q562">
        <v>121.50694277942701</v>
      </c>
      <c r="R562">
        <v>35.391066202376798</v>
      </c>
      <c r="S562" s="1">
        <f>(Table2[[#This Row],[Close Price]]-Table2[[#This Row],[20D EMA]])/Table2[[#This Row],[20D EMA]]</f>
        <v>-3.5392586687923458E-2</v>
      </c>
      <c r="T562" s="1">
        <f>(Table2[[#This Row],[Close Price]]-Table2[[#This Row],[50D EMA]])/Table2[[#This Row],[50D EMA]]</f>
        <v>-6.2169560635978525E-2</v>
      </c>
      <c r="U562" s="1">
        <f>(Table2[[#This Row],[Close Price]]-Table2[[#This Row],[200D EMA]])/Table2[[#This Row],[200D EMA]]</f>
        <v>-4.0898303262317109E-3</v>
      </c>
      <c r="V562">
        <v>0.94913386550742596</v>
      </c>
      <c r="W562">
        <v>120.5</v>
      </c>
      <c r="X562">
        <v>125.25</v>
      </c>
      <c r="Y562">
        <v>117.15</v>
      </c>
      <c r="Z562">
        <v>125.25</v>
      </c>
      <c r="AA562">
        <v>117.15</v>
      </c>
      <c r="AB562">
        <v>128.85</v>
      </c>
      <c r="AC562" s="1">
        <f>(Table2[[#This Row],[Close Price]]/Table2[[#This Row],[Day Low]])-1</f>
        <v>4.2323651452282895E-3</v>
      </c>
      <c r="AD562" s="1">
        <f>(Table2[[#This Row],[Day High]]/Table2[[#This Row],[Close Price]])-1</f>
        <v>3.5038426576315951E-2</v>
      </c>
      <c r="AE562" s="1">
        <f>(Table2[[#This Row],[Close Price]]/Table2[[#This Row],[Current Week Low]])-1</f>
        <v>3.294921041399923E-2</v>
      </c>
      <c r="AF562" s="1">
        <f>(Table2[[#This Row],[Current Week High]]/Table2[[#This Row],[Close Price]])-1</f>
        <v>3.5038426576315951E-2</v>
      </c>
      <c r="AG562" s="1">
        <f>(Table2[[#This Row],[Close Price]]/Table2[[#This Row],[Current Month Low]])-1</f>
        <v>3.294921041399923E-2</v>
      </c>
      <c r="AH562" s="1">
        <f>(Table2[[#This Row],[Current Month High]]/Table2[[#This Row],[Close Price]])-1</f>
        <v>6.4788034046772802E-2</v>
      </c>
      <c r="AI562">
        <v>35.823485662341902</v>
      </c>
      <c r="AJ562">
        <v>75.376811594202906</v>
      </c>
      <c r="AK562" t="str">
        <f>IF(AND(Table2[[#This Row],[20D EMA]]&gt;Table2[[#This Row],[50D EMA]],Table2[[#This Row],[50D EMA]]&gt;Table2[[#This Row],[200D EMA]]),"Uptrend","Downtrend/NoTrend")</f>
        <v>Downtrend/NoTrend</v>
      </c>
      <c r="AL562">
        <v>-0.04</v>
      </c>
      <c r="AM562" t="s">
        <v>3189</v>
      </c>
      <c r="AN562">
        <v>-3.69</v>
      </c>
      <c r="AO562" t="s">
        <v>3189</v>
      </c>
      <c r="AP562">
        <v>-1.0552231099752001E-2</v>
      </c>
      <c r="AQ562">
        <f>(Table2[[#This Row],[Sharpe Ratio]]-AVERAGE(Table2[Sharpe Ratio]))/_xlfn.STDEV.P(Table2[Sharpe Ratio])</f>
        <v>-0.83863476580693186</v>
      </c>
      <c r="AR5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2">
        <f>_xlfn.RANK.AVG(Table2[[#This Row],[1Y Return vs Nifty Z-Score]],Table2[1Y Return vs Nifty Z-Score])</f>
        <v>289</v>
      </c>
      <c r="AT562">
        <f>_xlfn.RANK.AVG(Table2[[#This Row],[6M Return vs Nifty Z-Score]],Table2[6M Return vs Nifty Z-Score])</f>
        <v>676</v>
      </c>
      <c r="AU562">
        <f>_xlfn.RANK.AVG(Table2[[#This Row],[Sharpe Ratio Z-Score]],Table2[Sharpe Ratio Z-Score])</f>
        <v>583</v>
      </c>
      <c r="AV562">
        <f>(Table2[[#This Row],[Rank 1Y]]+Table2[[#This Row],[Rank 6M]]+Table2[[#This Row],[Rank Sharpe]])/3</f>
        <v>516</v>
      </c>
    </row>
    <row r="563" spans="1:48" x14ac:dyDescent="0.3">
      <c r="A563" t="s">
        <v>1558</v>
      </c>
      <c r="B563" t="s">
        <v>1559</v>
      </c>
      <c r="C563" t="s">
        <v>3129</v>
      </c>
      <c r="D563" t="s">
        <v>24</v>
      </c>
      <c r="E563">
        <v>6286.9156999830002</v>
      </c>
      <c r="F563">
        <v>23.94</v>
      </c>
      <c r="G563">
        <v>-26.821987550742101</v>
      </c>
      <c r="H563">
        <f>(Table2[[#This Row],[1Y Return vs Nifty]]-AVERAGE(Table2[1Y Return vs Nifty]))/_xlfn.STDEV.P(Table2[1Y Return vs Nifty])</f>
        <v>-0.89646422570372708</v>
      </c>
      <c r="I563">
        <v>-4.3593715263034696</v>
      </c>
      <c r="J563">
        <f>(Table2[[#This Row],[1M Return vs Nifty]]-AVERAGE(Table2[1M Return vs Nifty]))/_xlfn.STDEV.P(Table2[1M Return vs Nifty])</f>
        <v>-0.30430598209259946</v>
      </c>
      <c r="K563">
        <v>-27.493530377189</v>
      </c>
      <c r="L563">
        <f>(Table2[[#This Row],[6M Return vs Nifty]]-AVERAGE(Table2[6M Return vs Nifty]))/_xlfn.STDEV.P(Table2[6M Return vs Nifty])</f>
        <v>-1.2065138725540225</v>
      </c>
      <c r="M563">
        <v>-0.20258438059206901</v>
      </c>
      <c r="N563">
        <f>(Table2[[#This Row],[1W Return vs Nifty]]-AVERAGE(Table2[1W Return vs Nifty]))/_xlfn.STDEV.P(Table2[1W Return vs Nifty])</f>
        <v>-0.2828217000625195</v>
      </c>
      <c r="O563">
        <v>24.52</v>
      </c>
      <c r="P563">
        <v>25.1791116930671</v>
      </c>
      <c r="Q563">
        <v>25.783226399080899</v>
      </c>
      <c r="R563">
        <v>23.573248570178801</v>
      </c>
      <c r="S563" s="1">
        <f>(Table2[[#This Row],[Close Price]]-Table2[[#This Row],[20D EMA]])/Table2[[#This Row],[20D EMA]]</f>
        <v>-2.3654159869494221E-2</v>
      </c>
      <c r="T563" s="1">
        <f>(Table2[[#This Row],[Close Price]]-Table2[[#This Row],[50D EMA]])/Table2[[#This Row],[50D EMA]]</f>
        <v>-4.9211890720047897E-2</v>
      </c>
      <c r="U563" s="1">
        <f>(Table2[[#This Row],[Close Price]]-Table2[[#This Row],[200D EMA]])/Table2[[#This Row],[200D EMA]]</f>
        <v>-7.1489361748248992E-2</v>
      </c>
      <c r="V563">
        <v>0.64168070408447897</v>
      </c>
      <c r="W563">
        <v>23.9</v>
      </c>
      <c r="X563">
        <v>24.18</v>
      </c>
      <c r="Y563">
        <v>23</v>
      </c>
      <c r="Z563">
        <v>24.2</v>
      </c>
      <c r="AA563">
        <v>23</v>
      </c>
      <c r="AB563">
        <v>24.8</v>
      </c>
      <c r="AC563" s="1">
        <f>(Table2[[#This Row],[Close Price]]/Table2[[#This Row],[Day Low]])-1</f>
        <v>1.6736401673640433E-3</v>
      </c>
      <c r="AD563" s="1">
        <f>(Table2[[#This Row],[Day High]]/Table2[[#This Row],[Close Price]])-1</f>
        <v>1.0025062656641603E-2</v>
      </c>
      <c r="AE563" s="1">
        <f>(Table2[[#This Row],[Close Price]]/Table2[[#This Row],[Current Week Low]])-1</f>
        <v>4.0869565217391379E-2</v>
      </c>
      <c r="AF563" s="1">
        <f>(Table2[[#This Row],[Current Week High]]/Table2[[#This Row],[Close Price]])-1</f>
        <v>1.0860484544694904E-2</v>
      </c>
      <c r="AG563" s="1">
        <f>(Table2[[#This Row],[Close Price]]/Table2[[#This Row],[Current Month Low]])-1</f>
        <v>4.0869565217391379E-2</v>
      </c>
      <c r="AH563" s="1">
        <f>(Table2[[#This Row],[Current Month High]]/Table2[[#This Row],[Close Price]])-1</f>
        <v>3.5923141186299024E-2</v>
      </c>
      <c r="AI563">
        <v>54.059001952320102</v>
      </c>
      <c r="AJ563">
        <v>13.0648315053008</v>
      </c>
      <c r="AK563" t="str">
        <f>IF(AND(Table2[[#This Row],[20D EMA]]&gt;Table2[[#This Row],[50D EMA]],Table2[[#This Row],[50D EMA]]&gt;Table2[[#This Row],[200D EMA]]),"Uptrend","Downtrend/NoTrend")</f>
        <v>Downtrend/NoTrend</v>
      </c>
      <c r="AL563">
        <v>-0.09</v>
      </c>
      <c r="AM563" t="s">
        <v>3189</v>
      </c>
      <c r="AN563">
        <v>-2.48</v>
      </c>
      <c r="AO563" t="s">
        <v>3189</v>
      </c>
      <c r="AP563">
        <v>9.7031371704514993E-2</v>
      </c>
      <c r="AQ563">
        <f>(Table2[[#This Row],[Sharpe Ratio]]-AVERAGE(Table2[Sharpe Ratio]))/_xlfn.STDEV.P(Table2[Sharpe Ratio])</f>
        <v>0.41574251865927014</v>
      </c>
      <c r="AR5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3">
        <f>_xlfn.RANK.AVG(Table2[[#This Row],[1Y Return vs Nifty Z-Score]],Table2[1Y Return vs Nifty Z-Score])</f>
        <v>621</v>
      </c>
      <c r="AT563">
        <f>_xlfn.RANK.AVG(Table2[[#This Row],[6M Return vs Nifty Z-Score]],Table2[6M Return vs Nifty Z-Score])</f>
        <v>692</v>
      </c>
      <c r="AU563">
        <f>_xlfn.RANK.AVG(Table2[[#This Row],[Sharpe Ratio Z-Score]],Table2[Sharpe Ratio Z-Score])</f>
        <v>236</v>
      </c>
      <c r="AV563">
        <f>(Table2[[#This Row],[Rank 1Y]]+Table2[[#This Row],[Rank 6M]]+Table2[[#This Row],[Rank Sharpe]])/3</f>
        <v>516.33333333333337</v>
      </c>
    </row>
    <row r="564" spans="1:48" x14ac:dyDescent="0.3">
      <c r="A564" t="s">
        <v>789</v>
      </c>
      <c r="B564" t="s">
        <v>790</v>
      </c>
      <c r="C564" t="s">
        <v>3128</v>
      </c>
      <c r="D564" t="s">
        <v>287</v>
      </c>
      <c r="E564">
        <v>20727.910135149999</v>
      </c>
      <c r="F564">
        <v>1865.15</v>
      </c>
      <c r="G564">
        <v>-14.885795192525</v>
      </c>
      <c r="H564">
        <f>(Table2[[#This Row],[1Y Return vs Nifty]]-AVERAGE(Table2[1Y Return vs Nifty]))/_xlfn.STDEV.P(Table2[1Y Return vs Nifty])</f>
        <v>-0.69590674469541081</v>
      </c>
      <c r="I564">
        <v>-7.3027093101673</v>
      </c>
      <c r="J564">
        <f>(Table2[[#This Row],[1M Return vs Nifty]]-AVERAGE(Table2[1M Return vs Nifty]))/_xlfn.STDEV.P(Table2[1M Return vs Nifty])</f>
        <v>-0.62612351927669785</v>
      </c>
      <c r="K564">
        <v>-20.649448521795598</v>
      </c>
      <c r="L564">
        <f>(Table2[[#This Row],[6M Return vs Nifty]]-AVERAGE(Table2[6M Return vs Nifty]))/_xlfn.STDEV.P(Table2[6M Return vs Nifty])</f>
        <v>-0.98304453265017988</v>
      </c>
      <c r="M564">
        <v>-0.47788470856146797</v>
      </c>
      <c r="N564">
        <f>(Table2[[#This Row],[1W Return vs Nifty]]-AVERAGE(Table2[1W Return vs Nifty]))/_xlfn.STDEV.P(Table2[1W Return vs Nifty])</f>
        <v>-0.35900928792816783</v>
      </c>
      <c r="O564">
        <v>1936.55</v>
      </c>
      <c r="P564">
        <v>1930.83288944947</v>
      </c>
      <c r="Q564">
        <v>1869.7905900087301</v>
      </c>
      <c r="R564">
        <v>29.797986670916899</v>
      </c>
      <c r="S564" s="1">
        <f>(Table2[[#This Row],[Close Price]]-Table2[[#This Row],[20D EMA]])/Table2[[#This Row],[20D EMA]]</f>
        <v>-3.6869690945237593E-2</v>
      </c>
      <c r="T564" s="1">
        <f>(Table2[[#This Row],[Close Price]]-Table2[[#This Row],[50D EMA]])/Table2[[#This Row],[50D EMA]]</f>
        <v>-3.4017904816298121E-2</v>
      </c>
      <c r="U564" s="1">
        <f>(Table2[[#This Row],[Close Price]]-Table2[[#This Row],[200D EMA]])/Table2[[#This Row],[200D EMA]]</f>
        <v>-2.4818768655308723E-3</v>
      </c>
      <c r="V564">
        <v>0.55335491113841295</v>
      </c>
      <c r="W564">
        <v>1836.25</v>
      </c>
      <c r="X564">
        <v>1898.95</v>
      </c>
      <c r="Y564">
        <v>1806.05</v>
      </c>
      <c r="Z564">
        <v>1898.95</v>
      </c>
      <c r="AA564">
        <v>1806.05</v>
      </c>
      <c r="AB564">
        <v>1936</v>
      </c>
      <c r="AC564" s="1">
        <f>(Table2[[#This Row],[Close Price]]/Table2[[#This Row],[Day Low]])-1</f>
        <v>1.5738597685500455E-2</v>
      </c>
      <c r="AD564" s="1">
        <f>(Table2[[#This Row],[Day High]]/Table2[[#This Row],[Close Price]])-1</f>
        <v>1.8121866873977988E-2</v>
      </c>
      <c r="AE564" s="1">
        <f>(Table2[[#This Row],[Close Price]]/Table2[[#This Row],[Current Week Low]])-1</f>
        <v>3.2723346529719644E-2</v>
      </c>
      <c r="AF564" s="1">
        <f>(Table2[[#This Row],[Current Week High]]/Table2[[#This Row],[Close Price]])-1</f>
        <v>1.8121866873977988E-2</v>
      </c>
      <c r="AG564" s="1">
        <f>(Table2[[#This Row],[Close Price]]/Table2[[#This Row],[Current Month Low]])-1</f>
        <v>3.2723346529719644E-2</v>
      </c>
      <c r="AH564" s="1">
        <f>(Table2[[#This Row],[Current Month High]]/Table2[[#This Row],[Close Price]])-1</f>
        <v>3.7986220947376914E-2</v>
      </c>
      <c r="AI564">
        <v>31.8365815081896</v>
      </c>
      <c r="AJ564">
        <v>20.948706309577801</v>
      </c>
      <c r="AK564" t="str">
        <f>IF(AND(Table2[[#This Row],[20D EMA]]&gt;Table2[[#This Row],[50D EMA]],Table2[[#This Row],[50D EMA]]&gt;Table2[[#This Row],[200D EMA]]),"Uptrend","Downtrend/NoTrend")</f>
        <v>Uptrend</v>
      </c>
      <c r="AL564">
        <v>-7.0000000000000007E-2</v>
      </c>
      <c r="AM564" t="s">
        <v>3189</v>
      </c>
      <c r="AN564">
        <v>-9.27</v>
      </c>
      <c r="AO564" t="s">
        <v>3189</v>
      </c>
      <c r="AP564">
        <v>5.2189479412373001E-2</v>
      </c>
      <c r="AQ564">
        <f>(Table2[[#This Row],[Sharpe Ratio]]-AVERAGE(Table2[Sharpe Ratio]))/_xlfn.STDEV.P(Table2[Sharpe Ratio])</f>
        <v>-0.10709413690504832</v>
      </c>
      <c r="AR5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-2.771178221455505</v>
      </c>
      <c r="AS564">
        <f>_xlfn.RANK.AVG(Table2[[#This Row],[1Y Return vs Nifty Z-Score]],Table2[1Y Return vs Nifty Z-Score])</f>
        <v>549</v>
      </c>
      <c r="AT564">
        <f>_xlfn.RANK.AVG(Table2[[#This Row],[6M Return vs Nifty Z-Score]],Table2[6M Return vs Nifty Z-Score])</f>
        <v>639</v>
      </c>
      <c r="AU564">
        <f>_xlfn.RANK.AVG(Table2[[#This Row],[Sharpe Ratio Z-Score]],Table2[Sharpe Ratio Z-Score])</f>
        <v>364</v>
      </c>
      <c r="AV564">
        <f>(Table2[[#This Row],[Rank 1Y]]+Table2[[#This Row],[Rank 6M]]+Table2[[#This Row],[Rank Sharpe]])/3</f>
        <v>517.33333333333337</v>
      </c>
    </row>
    <row r="565" spans="1:48" x14ac:dyDescent="0.3">
      <c r="A565" t="s">
        <v>478</v>
      </c>
      <c r="B565" t="s">
        <v>479</v>
      </c>
      <c r="C565" t="s">
        <v>3141</v>
      </c>
      <c r="D565" t="s">
        <v>446</v>
      </c>
      <c r="E565">
        <v>44662.028084520003</v>
      </c>
      <c r="F565">
        <v>1536</v>
      </c>
      <c r="G565">
        <v>-30.467403437835902</v>
      </c>
      <c r="H565">
        <f>(Table2[[#This Row],[1Y Return vs Nifty]]-AVERAGE(Table2[1Y Return vs Nifty]))/_xlfn.STDEV.P(Table2[1Y Return vs Nifty])</f>
        <v>-0.95771620670417701</v>
      </c>
      <c r="I565">
        <v>8.6137294132671691</v>
      </c>
      <c r="J565">
        <f>(Table2[[#This Row],[1M Return vs Nifty]]-AVERAGE(Table2[1M Return vs Nifty]))/_xlfn.STDEV.P(Table2[1M Return vs Nifty])</f>
        <v>1.1141419503539078</v>
      </c>
      <c r="K565">
        <v>-14.444765404970701</v>
      </c>
      <c r="L565">
        <f>(Table2[[#This Row],[6M Return vs Nifty]]-AVERAGE(Table2[6M Return vs Nifty]))/_xlfn.STDEV.P(Table2[6M Return vs Nifty])</f>
        <v>-0.78045250208632611</v>
      </c>
      <c r="M565">
        <v>0.13945081655313901</v>
      </c>
      <c r="N565">
        <f>(Table2[[#This Row],[1W Return vs Nifty]]-AVERAGE(Table2[1W Return vs Nifty]))/_xlfn.STDEV.P(Table2[1W Return vs Nifty])</f>
        <v>-0.18816566812876367</v>
      </c>
      <c r="O565">
        <v>1518.54</v>
      </c>
      <c r="P565">
        <v>1492.63095602366</v>
      </c>
      <c r="Q565">
        <v>1504.25943442687</v>
      </c>
      <c r="R565">
        <v>79.541633454108194</v>
      </c>
      <c r="S565" s="1">
        <f>(Table2[[#This Row],[Close Price]]-Table2[[#This Row],[20D EMA]])/Table2[[#This Row],[20D EMA]]</f>
        <v>1.1497886127464562E-2</v>
      </c>
      <c r="T565" s="1">
        <f>(Table2[[#This Row],[Close Price]]-Table2[[#This Row],[50D EMA]])/Table2[[#This Row],[50D EMA]]</f>
        <v>2.9055436510491698E-2</v>
      </c>
      <c r="U565" s="1">
        <f>(Table2[[#This Row],[Close Price]]-Table2[[#This Row],[200D EMA]])/Table2[[#This Row],[200D EMA]]</f>
        <v>2.1100459699109866E-2</v>
      </c>
      <c r="V565">
        <v>1.5695686269078899</v>
      </c>
      <c r="W565">
        <v>1530.75</v>
      </c>
      <c r="X565">
        <v>1573.7</v>
      </c>
      <c r="Y565">
        <v>1504.2</v>
      </c>
      <c r="Z565">
        <v>1613.9</v>
      </c>
      <c r="AA565">
        <v>1504.2</v>
      </c>
      <c r="AB565">
        <v>1652.6</v>
      </c>
      <c r="AC565" s="1">
        <f>(Table2[[#This Row],[Close Price]]/Table2[[#This Row],[Day Low]])-1</f>
        <v>3.4296913277804819E-3</v>
      </c>
      <c r="AD565" s="1">
        <f>(Table2[[#This Row],[Day High]]/Table2[[#This Row],[Close Price]])-1</f>
        <v>2.4544270833333437E-2</v>
      </c>
      <c r="AE565" s="1">
        <f>(Table2[[#This Row],[Close Price]]/Table2[[#This Row],[Current Week Low]])-1</f>
        <v>2.1140805743917079E-2</v>
      </c>
      <c r="AF565" s="1">
        <f>(Table2[[#This Row],[Current Week High]]/Table2[[#This Row],[Close Price]])-1</f>
        <v>5.0716145833333393E-2</v>
      </c>
      <c r="AG565" s="1">
        <f>(Table2[[#This Row],[Close Price]]/Table2[[#This Row],[Current Month Low]])-1</f>
        <v>2.1140805743917079E-2</v>
      </c>
      <c r="AH565" s="1">
        <f>(Table2[[#This Row],[Current Month High]]/Table2[[#This Row],[Close Price]])-1</f>
        <v>7.5911458333333348E-2</v>
      </c>
      <c r="AI565">
        <v>16.4290364583333</v>
      </c>
      <c r="AJ565">
        <v>17.701149425287301</v>
      </c>
      <c r="AK565" t="str">
        <f>IF(AND(Table2[[#This Row],[20D EMA]]&gt;Table2[[#This Row],[50D EMA]],Table2[[#This Row],[50D EMA]]&gt;Table2[[#This Row],[200D EMA]]),"Uptrend","Downtrend/NoTrend")</f>
        <v>Downtrend/NoTrend</v>
      </c>
      <c r="AL565">
        <v>-0.01</v>
      </c>
      <c r="AM565" t="s">
        <v>3189</v>
      </c>
      <c r="AN565">
        <v>6.69</v>
      </c>
      <c r="AO565" t="s">
        <v>3188</v>
      </c>
      <c r="AP565">
        <v>6.8649051203358E-2</v>
      </c>
      <c r="AQ565">
        <f>(Table2[[#This Row],[Sharpe Ratio]]-AVERAGE(Table2[Sharpe Ratio]))/_xlfn.STDEV.P(Table2[Sharpe Ratio])</f>
        <v>8.4817199288215697E-2</v>
      </c>
      <c r="AR5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5">
        <f>_xlfn.RANK.AVG(Table2[[#This Row],[1Y Return vs Nifty Z-Score]],Table2[1Y Return vs Nifty Z-Score])</f>
        <v>648</v>
      </c>
      <c r="AT565">
        <f>_xlfn.RANK.AVG(Table2[[#This Row],[6M Return vs Nifty Z-Score]],Table2[6M Return vs Nifty Z-Score])</f>
        <v>581</v>
      </c>
      <c r="AU565">
        <f>_xlfn.RANK.AVG(Table2[[#This Row],[Sharpe Ratio Z-Score]],Table2[Sharpe Ratio Z-Score])</f>
        <v>324</v>
      </c>
      <c r="AV565">
        <f>(Table2[[#This Row],[Rank 1Y]]+Table2[[#This Row],[Rank 6M]]+Table2[[#This Row],[Rank Sharpe]])/3</f>
        <v>517.66666666666663</v>
      </c>
    </row>
    <row r="566" spans="1:48" x14ac:dyDescent="0.3">
      <c r="A566" t="s">
        <v>81</v>
      </c>
      <c r="B566" t="s">
        <v>82</v>
      </c>
      <c r="C566" t="s">
        <v>3138</v>
      </c>
      <c r="D566" t="s">
        <v>83</v>
      </c>
      <c r="E566">
        <v>325560.46313559997</v>
      </c>
      <c r="F566">
        <v>3493.45</v>
      </c>
      <c r="G566">
        <v>-21.1164048146079</v>
      </c>
      <c r="H566">
        <f>(Table2[[#This Row],[1Y Return vs Nifty]]-AVERAGE(Table2[1Y Return vs Nifty]))/_xlfn.STDEV.P(Table2[1Y Return vs Nifty])</f>
        <v>-0.80059635872386425</v>
      </c>
      <c r="I566">
        <v>-5.2598344180312404</v>
      </c>
      <c r="J566">
        <f>(Table2[[#This Row],[1M Return vs Nifty]]-AVERAGE(Table2[1M Return vs Nifty]))/_xlfn.STDEV.P(Table2[1M Return vs Nifty])</f>
        <v>-0.40276044821951856</v>
      </c>
      <c r="K566">
        <v>-15.383423483496401</v>
      </c>
      <c r="L566">
        <f>(Table2[[#This Row],[6M Return vs Nifty]]-AVERAGE(Table2[6M Return vs Nifty]))/_xlfn.STDEV.P(Table2[6M Return vs Nifty])</f>
        <v>-0.81110106907245128</v>
      </c>
      <c r="M566">
        <v>-2.3966803387279398</v>
      </c>
      <c r="N566">
        <f>(Table2[[#This Row],[1W Return vs Nifty]]-AVERAGE(Table2[1W Return vs Nifty]))/_xlfn.STDEV.P(Table2[1W Return vs Nifty])</f>
        <v>-0.89002358692231831</v>
      </c>
      <c r="O566">
        <v>3671.13</v>
      </c>
      <c r="P566">
        <v>3612.8018112879399</v>
      </c>
      <c r="Q566">
        <v>3476.32685344129</v>
      </c>
      <c r="R566">
        <v>35.945031152088099</v>
      </c>
      <c r="S566" s="1">
        <f>(Table2[[#This Row],[Close Price]]-Table2[[#This Row],[20D EMA]])/Table2[[#This Row],[20D EMA]]</f>
        <v>-4.839926671079485E-2</v>
      </c>
      <c r="T566" s="1">
        <f>(Table2[[#This Row],[Close Price]]-Table2[[#This Row],[50D EMA]])/Table2[[#This Row],[50D EMA]]</f>
        <v>-3.3035803656606334E-2</v>
      </c>
      <c r="U566" s="1">
        <f>(Table2[[#This Row],[Close Price]]-Table2[[#This Row],[200D EMA]])/Table2[[#This Row],[200D EMA]]</f>
        <v>4.9256434393558854E-3</v>
      </c>
      <c r="V566">
        <v>1.07759540018652</v>
      </c>
      <c r="W566">
        <v>3486.6</v>
      </c>
      <c r="X566">
        <v>3558.8</v>
      </c>
      <c r="Y566">
        <v>3480</v>
      </c>
      <c r="Z566">
        <v>3748</v>
      </c>
      <c r="AA566">
        <v>3480</v>
      </c>
      <c r="AB566">
        <v>3837.95</v>
      </c>
      <c r="AC566" s="1">
        <f>(Table2[[#This Row],[Close Price]]/Table2[[#This Row],[Day Low]])-1</f>
        <v>1.9646647163424902E-3</v>
      </c>
      <c r="AD566" s="1">
        <f>(Table2[[#This Row],[Day High]]/Table2[[#This Row],[Close Price]])-1</f>
        <v>1.8706436330847787E-2</v>
      </c>
      <c r="AE566" s="1">
        <f>(Table2[[#This Row],[Close Price]]/Table2[[#This Row],[Current Week Low]])-1</f>
        <v>3.8649425287355932E-3</v>
      </c>
      <c r="AF566" s="1">
        <f>(Table2[[#This Row],[Current Week High]]/Table2[[#This Row],[Close Price]])-1</f>
        <v>7.2864932945941652E-2</v>
      </c>
      <c r="AG566" s="1">
        <f>(Table2[[#This Row],[Close Price]]/Table2[[#This Row],[Current Month Low]])-1</f>
        <v>3.8649425287355932E-3</v>
      </c>
      <c r="AH566" s="1">
        <f>(Table2[[#This Row],[Current Month High]]/Table2[[#This Row],[Close Price]])-1</f>
        <v>9.8613118836680114E-2</v>
      </c>
      <c r="AI566">
        <v>11.2639367960039</v>
      </c>
      <c r="AJ566">
        <v>14.327557148233501</v>
      </c>
      <c r="AK566" t="str">
        <f>IF(AND(Table2[[#This Row],[20D EMA]]&gt;Table2[[#This Row],[50D EMA]],Table2[[#This Row],[50D EMA]]&gt;Table2[[#This Row],[200D EMA]]),"Uptrend","Downtrend/NoTrend")</f>
        <v>Uptrend</v>
      </c>
      <c r="AL566">
        <v>-0.01</v>
      </c>
      <c r="AM566" t="s">
        <v>3189</v>
      </c>
      <c r="AN566">
        <v>-8</v>
      </c>
      <c r="AO566" t="s">
        <v>3189</v>
      </c>
      <c r="AP566">
        <v>4.7326880176904999E-2</v>
      </c>
      <c r="AQ566">
        <f>(Table2[[#This Row],[Sharpe Ratio]]-AVERAGE(Table2[Sharpe Ratio]))/_xlfn.STDEV.P(Table2[Sharpe Ratio])</f>
        <v>-0.16378989597468102</v>
      </c>
      <c r="AR5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-3.0682713589128339</v>
      </c>
      <c r="AS566">
        <f>_xlfn.RANK.AVG(Table2[[#This Row],[1Y Return vs Nifty Z-Score]],Table2[1Y Return vs Nifty Z-Score])</f>
        <v>583</v>
      </c>
      <c r="AT566">
        <f>_xlfn.RANK.AVG(Table2[[#This Row],[6M Return vs Nifty Z-Score]],Table2[6M Return vs Nifty Z-Score])</f>
        <v>590</v>
      </c>
      <c r="AU566">
        <f>_xlfn.RANK.AVG(Table2[[#This Row],[Sharpe Ratio Z-Score]],Table2[Sharpe Ratio Z-Score])</f>
        <v>381</v>
      </c>
      <c r="AV566">
        <f>(Table2[[#This Row],[Rank 1Y]]+Table2[[#This Row],[Rank 6M]]+Table2[[#This Row],[Rank Sharpe]])/3</f>
        <v>518</v>
      </c>
    </row>
    <row r="567" spans="1:48" x14ac:dyDescent="0.3">
      <c r="A567" t="s">
        <v>736</v>
      </c>
      <c r="B567" t="s">
        <v>737</v>
      </c>
      <c r="C567" t="s">
        <v>3138</v>
      </c>
      <c r="D567" t="s">
        <v>738</v>
      </c>
      <c r="E567">
        <v>23179.249273500001</v>
      </c>
      <c r="F567">
        <v>1400.05</v>
      </c>
      <c r="G567">
        <v>-18.631204009231102</v>
      </c>
      <c r="H567">
        <f>(Table2[[#This Row],[1Y Return vs Nifty]]-AVERAGE(Table2[1Y Return vs Nifty]))/_xlfn.STDEV.P(Table2[1Y Return vs Nifty])</f>
        <v>-0.7588388536193923</v>
      </c>
      <c r="I567">
        <v>-1.5494072958051699</v>
      </c>
      <c r="J567">
        <f>(Table2[[#This Row],[1M Return vs Nifty]]-AVERAGE(Table2[1M Return vs Nifty]))/_xlfn.STDEV.P(Table2[1M Return vs Nifty])</f>
        <v>2.928808692191059E-3</v>
      </c>
      <c r="K567">
        <v>1.0892577507368999</v>
      </c>
      <c r="L567">
        <f>(Table2[[#This Row],[6M Return vs Nifty]]-AVERAGE(Table2[6M Return vs Nifty]))/_xlfn.STDEV.P(Table2[6M Return vs Nifty])</f>
        <v>-0.27324379622881184</v>
      </c>
      <c r="M567">
        <v>-1.10960697091616</v>
      </c>
      <c r="N567">
        <f>(Table2[[#This Row],[1W Return vs Nifty]]-AVERAGE(Table2[1W Return vs Nifty]))/_xlfn.STDEV.P(Table2[1W Return vs Nifty])</f>
        <v>-0.53383434434867472</v>
      </c>
      <c r="O567">
        <v>1452.5</v>
      </c>
      <c r="P567">
        <v>1432.64922329615</v>
      </c>
      <c r="Q567">
        <v>1353.64571957968</v>
      </c>
      <c r="R567">
        <v>40.704651562122002</v>
      </c>
      <c r="S567" s="1">
        <f>(Table2[[#This Row],[Close Price]]-Table2[[#This Row],[20D EMA]])/Table2[[#This Row],[20D EMA]]</f>
        <v>-3.6110154905335659E-2</v>
      </c>
      <c r="T567" s="1">
        <f>(Table2[[#This Row],[Close Price]]-Table2[[#This Row],[50D EMA]])/Table2[[#This Row],[50D EMA]]</f>
        <v>-2.2754504568220681E-2</v>
      </c>
      <c r="U567" s="1">
        <f>(Table2[[#This Row],[Close Price]]-Table2[[#This Row],[200D EMA]])/Table2[[#This Row],[200D EMA]]</f>
        <v>3.428096417630528E-2</v>
      </c>
      <c r="V567">
        <v>0.91546419261674605</v>
      </c>
      <c r="W567">
        <v>1398</v>
      </c>
      <c r="X567">
        <v>1421.15</v>
      </c>
      <c r="Y567">
        <v>1394.1</v>
      </c>
      <c r="Z567">
        <v>1469.6</v>
      </c>
      <c r="AA567">
        <v>1394.1</v>
      </c>
      <c r="AB567">
        <v>1501.65</v>
      </c>
      <c r="AC567" s="1">
        <f>(Table2[[#This Row],[Close Price]]/Table2[[#This Row],[Day Low]])-1</f>
        <v>1.466380543633683E-3</v>
      </c>
      <c r="AD567" s="1">
        <f>(Table2[[#This Row],[Day High]]/Table2[[#This Row],[Close Price]])-1</f>
        <v>1.5070890325345587E-2</v>
      </c>
      <c r="AE567" s="1">
        <f>(Table2[[#This Row],[Close Price]]/Table2[[#This Row],[Current Week Low]])-1</f>
        <v>4.2679865145973661E-3</v>
      </c>
      <c r="AF567" s="1">
        <f>(Table2[[#This Row],[Current Week High]]/Table2[[#This Row],[Close Price]])-1</f>
        <v>4.9676797257240723E-2</v>
      </c>
      <c r="AG567" s="1">
        <f>(Table2[[#This Row],[Close Price]]/Table2[[#This Row],[Current Month Low]])-1</f>
        <v>4.2679865145973661E-3</v>
      </c>
      <c r="AH567" s="1">
        <f>(Table2[[#This Row],[Current Month High]]/Table2[[#This Row],[Close Price]])-1</f>
        <v>7.2568836827256344E-2</v>
      </c>
      <c r="AI567">
        <v>12.760258562194201</v>
      </c>
      <c r="AJ567">
        <v>26.0908722474895</v>
      </c>
      <c r="AK567" t="str">
        <f>IF(AND(Table2[[#This Row],[20D EMA]]&gt;Table2[[#This Row],[50D EMA]],Table2[[#This Row],[50D EMA]]&gt;Table2[[#This Row],[200D EMA]]),"Uptrend","Downtrend/NoTrend")</f>
        <v>Uptrend</v>
      </c>
      <c r="AL567">
        <v>0.01</v>
      </c>
      <c r="AM567" t="s">
        <v>3188</v>
      </c>
      <c r="AN567">
        <v>-6.87</v>
      </c>
      <c r="AO567" t="s">
        <v>3189</v>
      </c>
      <c r="AP567">
        <v>-6.7514582063680001E-3</v>
      </c>
      <c r="AQ567">
        <f>(Table2[[#This Row],[Sharpe Ratio]]-AVERAGE(Table2[Sharpe Ratio]))/_xlfn.STDEV.P(Table2[Sharpe Ratio])</f>
        <v>-0.79431943283235451</v>
      </c>
      <c r="AR5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-2.3573076183370425</v>
      </c>
      <c r="AS567">
        <f>_xlfn.RANK.AVG(Table2[[#This Row],[1Y Return vs Nifty Z-Score]],Table2[1Y Return vs Nifty Z-Score])</f>
        <v>573</v>
      </c>
      <c r="AT567">
        <f>_xlfn.RANK.AVG(Table2[[#This Row],[6M Return vs Nifty Z-Score]],Table2[6M Return vs Nifty Z-Score])</f>
        <v>408</v>
      </c>
      <c r="AU567">
        <f>_xlfn.RANK.AVG(Table2[[#This Row],[Sharpe Ratio Z-Score]],Table2[Sharpe Ratio Z-Score])</f>
        <v>574</v>
      </c>
      <c r="AV567">
        <f>(Table2[[#This Row],[Rank 1Y]]+Table2[[#This Row],[Rank 6M]]+Table2[[#This Row],[Rank Sharpe]])/3</f>
        <v>518.33333333333337</v>
      </c>
    </row>
    <row r="568" spans="1:48" x14ac:dyDescent="0.3">
      <c r="A568" t="s">
        <v>1091</v>
      </c>
      <c r="B568" t="s">
        <v>1092</v>
      </c>
      <c r="C568" t="s">
        <v>3128</v>
      </c>
      <c r="D568" t="s">
        <v>287</v>
      </c>
      <c r="E568">
        <v>12264.16518996</v>
      </c>
      <c r="F568">
        <v>894.95</v>
      </c>
      <c r="G568">
        <v>2.0673740771167899</v>
      </c>
      <c r="H568">
        <f>(Table2[[#This Row],[1Y Return vs Nifty]]-AVERAGE(Table2[1Y Return vs Nifty]))/_xlfn.STDEV.P(Table2[1Y Return vs Nifty])</f>
        <v>-0.41105167351466937</v>
      </c>
      <c r="I568">
        <v>-11.6886125602951</v>
      </c>
      <c r="J568">
        <f>(Table2[[#This Row],[1M Return vs Nifty]]-AVERAGE(Table2[1M Return vs Nifty]))/_xlfn.STDEV.P(Table2[1M Return vs Nifty])</f>
        <v>-1.1056677258648331</v>
      </c>
      <c r="K568">
        <v>-23.442551104840401</v>
      </c>
      <c r="L568">
        <f>(Table2[[#This Row],[6M Return vs Nifty]]-AVERAGE(Table2[6M Return vs Nifty]))/_xlfn.STDEV.P(Table2[6M Return vs Nifty])</f>
        <v>-1.0742434405102412</v>
      </c>
      <c r="M568">
        <v>-1.80937089475052</v>
      </c>
      <c r="N568">
        <f>(Table2[[#This Row],[1W Return vs Nifty]]-AVERAGE(Table2[1W Return vs Nifty]))/_xlfn.STDEV.P(Table2[1W Return vs Nifty])</f>
        <v>-0.72748949116806827</v>
      </c>
      <c r="O568">
        <v>943.54</v>
      </c>
      <c r="P568">
        <v>968.60134779538396</v>
      </c>
      <c r="Q568">
        <v>937.97041917121396</v>
      </c>
      <c r="R568">
        <v>19.4835776597793</v>
      </c>
      <c r="S568" s="1">
        <f>(Table2[[#This Row],[Close Price]]-Table2[[#This Row],[20D EMA]])/Table2[[#This Row],[20D EMA]]</f>
        <v>-5.149755177310969E-2</v>
      </c>
      <c r="T568" s="1">
        <f>(Table2[[#This Row],[Close Price]]-Table2[[#This Row],[50D EMA]])/Table2[[#This Row],[50D EMA]]</f>
        <v>-7.6038865693322036E-2</v>
      </c>
      <c r="U568" s="1">
        <f>(Table2[[#This Row],[Close Price]]-Table2[[#This Row],[200D EMA]])/Table2[[#This Row],[200D EMA]]</f>
        <v>-4.5865432738514872E-2</v>
      </c>
      <c r="V568">
        <v>2.1289302326062001</v>
      </c>
      <c r="W568">
        <v>875.15</v>
      </c>
      <c r="X568">
        <v>918.45</v>
      </c>
      <c r="Y568">
        <v>856.3</v>
      </c>
      <c r="Z568">
        <v>923.95</v>
      </c>
      <c r="AA568">
        <v>856.3</v>
      </c>
      <c r="AB568">
        <v>973.2</v>
      </c>
      <c r="AC568" s="1">
        <f>(Table2[[#This Row],[Close Price]]/Table2[[#This Row],[Day Low]])-1</f>
        <v>2.2624692909787081E-2</v>
      </c>
      <c r="AD568" s="1">
        <f>(Table2[[#This Row],[Day High]]/Table2[[#This Row],[Close Price]])-1</f>
        <v>2.6258450192748306E-2</v>
      </c>
      <c r="AE568" s="1">
        <f>(Table2[[#This Row],[Close Price]]/Table2[[#This Row],[Current Week Low]])-1</f>
        <v>4.5136050449609E-2</v>
      </c>
      <c r="AF568" s="1">
        <f>(Table2[[#This Row],[Current Week High]]/Table2[[#This Row],[Close Price]])-1</f>
        <v>3.2404044918710628E-2</v>
      </c>
      <c r="AG568" s="1">
        <f>(Table2[[#This Row],[Close Price]]/Table2[[#This Row],[Current Month Low]])-1</f>
        <v>4.5136050449609E-2</v>
      </c>
      <c r="AH568" s="1">
        <f>(Table2[[#This Row],[Current Month High]]/Table2[[#This Row],[Close Price]])-1</f>
        <v>8.74350522375551E-2</v>
      </c>
      <c r="AI568">
        <v>33.973965025978998</v>
      </c>
      <c r="AJ568">
        <v>43.192</v>
      </c>
      <c r="AK568" t="str">
        <f>IF(AND(Table2[[#This Row],[20D EMA]]&gt;Table2[[#This Row],[50D EMA]],Table2[[#This Row],[50D EMA]]&gt;Table2[[#This Row],[200D EMA]]),"Uptrend","Downtrend/NoTrend")</f>
        <v>Downtrend/NoTrend</v>
      </c>
      <c r="AL568">
        <v>-0.18</v>
      </c>
      <c r="AM568" t="s">
        <v>3189</v>
      </c>
      <c r="AN568">
        <v>-8.7899999999999991</v>
      </c>
      <c r="AO568" t="s">
        <v>3189</v>
      </c>
      <c r="AP568">
        <v>1.9518085446479001E-2</v>
      </c>
      <c r="AQ568">
        <f>(Table2[[#This Row],[Sharpe Ratio]]-AVERAGE(Table2[Sharpe Ratio]))/_xlfn.STDEV.P(Table2[Sharpe Ratio])</f>
        <v>-0.48802815820962325</v>
      </c>
      <c r="AR5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8">
        <f>_xlfn.RANK.AVG(Table2[[#This Row],[1Y Return vs Nifty Z-Score]],Table2[1Y Return vs Nifty Z-Score])</f>
        <v>436</v>
      </c>
      <c r="AT568">
        <f>_xlfn.RANK.AVG(Table2[[#This Row],[6M Return vs Nifty Z-Score]],Table2[6M Return vs Nifty Z-Score])</f>
        <v>662</v>
      </c>
      <c r="AU568">
        <f>_xlfn.RANK.AVG(Table2[[#This Row],[Sharpe Ratio Z-Score]],Table2[Sharpe Ratio Z-Score])</f>
        <v>457</v>
      </c>
      <c r="AV568">
        <f>(Table2[[#This Row],[Rank 1Y]]+Table2[[#This Row],[Rank 6M]]+Table2[[#This Row],[Rank Sharpe]])/3</f>
        <v>518.33333333333337</v>
      </c>
    </row>
    <row r="569" spans="1:48" x14ac:dyDescent="0.3">
      <c r="A569" t="s">
        <v>1974</v>
      </c>
      <c r="B569" t="s">
        <v>1975</v>
      </c>
      <c r="C569" t="s">
        <v>3141</v>
      </c>
      <c r="D569" t="s">
        <v>276</v>
      </c>
      <c r="E569">
        <v>3527.5709549399999</v>
      </c>
      <c r="F569">
        <v>1129.3</v>
      </c>
      <c r="G569">
        <v>-29.152219992048199</v>
      </c>
      <c r="H569">
        <f>(Table2[[#This Row],[1Y Return vs Nifty]]-AVERAGE(Table2[1Y Return vs Nifty]))/_xlfn.STDEV.P(Table2[1Y Return vs Nifty])</f>
        <v>-0.93561787994845624</v>
      </c>
      <c r="I569">
        <v>-7.98510734629577</v>
      </c>
      <c r="J569">
        <f>(Table2[[#This Row],[1M Return vs Nifty]]-AVERAGE(Table2[1M Return vs Nifty]))/_xlfn.STDEV.P(Table2[1M Return vs Nifty])</f>
        <v>-0.7007352938987198</v>
      </c>
      <c r="K569">
        <v>16.806729552282299</v>
      </c>
      <c r="L569">
        <f>(Table2[[#This Row],[6M Return vs Nifty]]-AVERAGE(Table2[6M Return vs Nifty]))/_xlfn.STDEV.P(Table2[6M Return vs Nifty])</f>
        <v>0.23995477775970991</v>
      </c>
      <c r="M569">
        <v>0.31127442512051301</v>
      </c>
      <c r="N569">
        <f>(Table2[[#This Row],[1W Return vs Nifty]]-AVERAGE(Table2[1W Return vs Nifty]))/_xlfn.STDEV.P(Table2[1W Return vs Nifty])</f>
        <v>-0.14061459410107607</v>
      </c>
      <c r="O569">
        <v>1158.1400000000001</v>
      </c>
      <c r="P569">
        <v>1156.1092077880301</v>
      </c>
      <c r="Q569">
        <v>1080.92449680342</v>
      </c>
      <c r="R569">
        <v>31.2234955014127</v>
      </c>
      <c r="S569" s="1">
        <f>(Table2[[#This Row],[Close Price]]-Table2[[#This Row],[20D EMA]])/Table2[[#This Row],[20D EMA]]</f>
        <v>-2.4901998031326214E-2</v>
      </c>
      <c r="T569" s="1">
        <f>(Table2[[#This Row],[Close Price]]-Table2[[#This Row],[50D EMA]])/Table2[[#This Row],[50D EMA]]</f>
        <v>-2.3189165528163073E-2</v>
      </c>
      <c r="U569" s="1">
        <f>(Table2[[#This Row],[Close Price]]-Table2[[#This Row],[200D EMA]])/Table2[[#This Row],[200D EMA]]</f>
        <v>4.4753822620950082E-2</v>
      </c>
      <c r="V569">
        <v>0.337199425370592</v>
      </c>
      <c r="W569">
        <v>1117.25</v>
      </c>
      <c r="X569">
        <v>1137.25</v>
      </c>
      <c r="Y569">
        <v>1071.4000000000001</v>
      </c>
      <c r="Z569">
        <v>1140</v>
      </c>
      <c r="AA569">
        <v>1071.4000000000001</v>
      </c>
      <c r="AB569">
        <v>1179.9000000000001</v>
      </c>
      <c r="AC569" s="1">
        <f>(Table2[[#This Row],[Close Price]]/Table2[[#This Row],[Day Low]])-1</f>
        <v>1.0785410606399592E-2</v>
      </c>
      <c r="AD569" s="1">
        <f>(Table2[[#This Row],[Day High]]/Table2[[#This Row],[Close Price]])-1</f>
        <v>7.0397591428319473E-3</v>
      </c>
      <c r="AE569" s="1">
        <f>(Table2[[#This Row],[Close Price]]/Table2[[#This Row],[Current Week Low]])-1</f>
        <v>5.4041441105096011E-2</v>
      </c>
      <c r="AF569" s="1">
        <f>(Table2[[#This Row],[Current Week High]]/Table2[[#This Row],[Close Price]])-1</f>
        <v>9.4748959532453547E-3</v>
      </c>
      <c r="AG569" s="1">
        <f>(Table2[[#This Row],[Close Price]]/Table2[[#This Row],[Current Month Low]])-1</f>
        <v>5.4041441105096011E-2</v>
      </c>
      <c r="AH569" s="1">
        <f>(Table2[[#This Row],[Current Month High]]/Table2[[#This Row],[Close Price]])-1</f>
        <v>4.4806517311609007E-2</v>
      </c>
      <c r="AI569">
        <v>21.756840520676501</v>
      </c>
      <c r="AJ569">
        <v>50.242799175148001</v>
      </c>
      <c r="AK569" t="str">
        <f>IF(AND(Table2[[#This Row],[20D EMA]]&gt;Table2[[#This Row],[50D EMA]],Table2[[#This Row],[50D EMA]]&gt;Table2[[#This Row],[200D EMA]]),"Uptrend","Downtrend/NoTrend")</f>
        <v>Uptrend</v>
      </c>
      <c r="AL569">
        <v>0</v>
      </c>
      <c r="AM569" t="s">
        <v>3190</v>
      </c>
      <c r="AN569">
        <v>-2.92</v>
      </c>
      <c r="AO569" t="s">
        <v>3189</v>
      </c>
      <c r="AP569">
        <v>-6.2721738449674005E-2</v>
      </c>
      <c r="AQ569">
        <f>(Table2[[#This Row],[Sharpe Ratio]]-AVERAGE(Table2[Sharpe Ratio]))/_xlfn.STDEV.P(Table2[Sharpe Ratio])</f>
        <v>-1.4469081760272042</v>
      </c>
      <c r="AR5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-2.9839211662157465</v>
      </c>
      <c r="AS569">
        <f>_xlfn.RANK.AVG(Table2[[#This Row],[1Y Return vs Nifty Z-Score]],Table2[1Y Return vs Nifty Z-Score])</f>
        <v>639</v>
      </c>
      <c r="AT569">
        <f>_xlfn.RANK.AVG(Table2[[#This Row],[6M Return vs Nifty Z-Score]],Table2[6M Return vs Nifty Z-Score])</f>
        <v>245</v>
      </c>
      <c r="AU569">
        <f>_xlfn.RANK.AVG(Table2[[#This Row],[Sharpe Ratio Z-Score]],Table2[Sharpe Ratio Z-Score])</f>
        <v>674</v>
      </c>
      <c r="AV569">
        <f>(Table2[[#This Row],[Rank 1Y]]+Table2[[#This Row],[Rank 6M]]+Table2[[#This Row],[Rank Sharpe]])/3</f>
        <v>519.33333333333337</v>
      </c>
    </row>
    <row r="570" spans="1:48" x14ac:dyDescent="0.3">
      <c r="A570" t="s">
        <v>501</v>
      </c>
      <c r="B570" t="s">
        <v>502</v>
      </c>
      <c r="C570" t="s">
        <v>3135</v>
      </c>
      <c r="D570" t="s">
        <v>190</v>
      </c>
      <c r="E570">
        <v>43289.0546712</v>
      </c>
      <c r="F570">
        <v>673.1</v>
      </c>
      <c r="G570">
        <v>-6.7740464066506902</v>
      </c>
      <c r="H570">
        <f>(Table2[[#This Row],[1Y Return vs Nifty]]-AVERAGE(Table2[1Y Return vs Nifty]))/_xlfn.STDEV.P(Table2[1Y Return vs Nifty])</f>
        <v>-0.55960935150307922</v>
      </c>
      <c r="I570">
        <v>-5.8619364076776996</v>
      </c>
      <c r="J570">
        <f>(Table2[[#This Row],[1M Return vs Nifty]]-AVERAGE(Table2[1M Return vs Nifty]))/_xlfn.STDEV.P(Table2[1M Return vs Nifty])</f>
        <v>-0.46859284452277389</v>
      </c>
      <c r="K570">
        <v>-5.8122670790308897</v>
      </c>
      <c r="L570">
        <f>(Table2[[#This Row],[6M Return vs Nifty]]-AVERAGE(Table2[6M Return vs Nifty]))/_xlfn.STDEV.P(Table2[6M Return vs Nifty])</f>
        <v>-0.4985887337419147</v>
      </c>
      <c r="M570">
        <v>-2.91481859531486</v>
      </c>
      <c r="N570">
        <f>(Table2[[#This Row],[1W Return vs Nifty]]-AVERAGE(Table2[1W Return vs Nifty]))/_xlfn.STDEV.P(Table2[1W Return vs Nifty])</f>
        <v>-1.03341500327638</v>
      </c>
      <c r="O570">
        <v>710.61</v>
      </c>
      <c r="P570">
        <v>704.34176269181603</v>
      </c>
      <c r="Q570">
        <v>657.61271524095696</v>
      </c>
      <c r="R570">
        <v>32.533728577055903</v>
      </c>
      <c r="S570" s="1">
        <f>(Table2[[#This Row],[Close Price]]-Table2[[#This Row],[20D EMA]])/Table2[[#This Row],[20D EMA]]</f>
        <v>-5.2785634877077429E-2</v>
      </c>
      <c r="T570" s="1">
        <f>(Table2[[#This Row],[Close Price]]-Table2[[#This Row],[50D EMA]])/Table2[[#This Row],[50D EMA]]</f>
        <v>-4.4355970846337286E-2</v>
      </c>
      <c r="U570" s="1">
        <f>(Table2[[#This Row],[Close Price]]-Table2[[#This Row],[200D EMA]])/Table2[[#This Row],[200D EMA]]</f>
        <v>2.3550768408375958E-2</v>
      </c>
      <c r="V570">
        <v>0.98416167661201104</v>
      </c>
      <c r="W570">
        <v>670.6</v>
      </c>
      <c r="X570">
        <v>694</v>
      </c>
      <c r="Y570">
        <v>664.3</v>
      </c>
      <c r="Z570">
        <v>694.5</v>
      </c>
      <c r="AA570">
        <v>664.3</v>
      </c>
      <c r="AB570">
        <v>745.7</v>
      </c>
      <c r="AC570" s="1">
        <f>(Table2[[#This Row],[Close Price]]/Table2[[#This Row],[Day Low]])-1</f>
        <v>3.728004771846205E-3</v>
      </c>
      <c r="AD570" s="1">
        <f>(Table2[[#This Row],[Day High]]/Table2[[#This Row],[Close Price]])-1</f>
        <v>3.1050363987520369E-2</v>
      </c>
      <c r="AE570" s="1">
        <f>(Table2[[#This Row],[Close Price]]/Table2[[#This Row],[Current Week Low]])-1</f>
        <v>1.324702694565727E-2</v>
      </c>
      <c r="AF570" s="1">
        <f>(Table2[[#This Row],[Current Week High]]/Table2[[#This Row],[Close Price]])-1</f>
        <v>3.1793195661862894E-2</v>
      </c>
      <c r="AG570" s="1">
        <f>(Table2[[#This Row],[Close Price]]/Table2[[#This Row],[Current Month Low]])-1</f>
        <v>1.324702694565727E-2</v>
      </c>
      <c r="AH570" s="1">
        <f>(Table2[[#This Row],[Current Month High]]/Table2[[#This Row],[Close Price]])-1</f>
        <v>0.10785915911454458</v>
      </c>
      <c r="AI570">
        <v>14.195513296686901</v>
      </c>
      <c r="AJ570">
        <v>37.902069248104802</v>
      </c>
      <c r="AK570" t="str">
        <f>IF(AND(Table2[[#This Row],[20D EMA]]&gt;Table2[[#This Row],[50D EMA]],Table2[[#This Row],[50D EMA]]&gt;Table2[[#This Row],[200D EMA]]),"Uptrend","Downtrend/NoTrend")</f>
        <v>Uptrend</v>
      </c>
      <c r="AL570">
        <v>-0.09</v>
      </c>
      <c r="AM570" t="s">
        <v>3189</v>
      </c>
      <c r="AN570">
        <v>-10.06</v>
      </c>
      <c r="AO570" t="s">
        <v>3189</v>
      </c>
      <c r="AP570">
        <v>-8.6390032800759999E-3</v>
      </c>
      <c r="AQ570">
        <f>(Table2[[#This Row],[Sharpe Ratio]]-AVERAGE(Table2[Sharpe Ratio]))/_xlfn.STDEV.P(Table2[Sharpe Ratio])</f>
        <v>-0.81632737458322779</v>
      </c>
      <c r="AR5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-3.3765333076273754</v>
      </c>
      <c r="AS570">
        <f>_xlfn.RANK.AVG(Table2[[#This Row],[1Y Return vs Nifty Z-Score]],Table2[1Y Return vs Nifty Z-Score])</f>
        <v>495</v>
      </c>
      <c r="AT570">
        <f>_xlfn.RANK.AVG(Table2[[#This Row],[6M Return vs Nifty Z-Score]],Table2[6M Return vs Nifty Z-Score])</f>
        <v>486</v>
      </c>
      <c r="AU570">
        <f>_xlfn.RANK.AVG(Table2[[#This Row],[Sharpe Ratio Z-Score]],Table2[Sharpe Ratio Z-Score])</f>
        <v>580</v>
      </c>
      <c r="AV570">
        <f>(Table2[[#This Row],[Rank 1Y]]+Table2[[#This Row],[Rank 6M]]+Table2[[#This Row],[Rank Sharpe]])/3</f>
        <v>520.33333333333337</v>
      </c>
    </row>
    <row r="571" spans="1:48" x14ac:dyDescent="0.3">
      <c r="A571" t="s">
        <v>1930</v>
      </c>
      <c r="B571" t="s">
        <v>1931</v>
      </c>
      <c r="C571" t="s">
        <v>3141</v>
      </c>
      <c r="D571" t="s">
        <v>140</v>
      </c>
      <c r="E571">
        <v>3700.0531730849998</v>
      </c>
      <c r="F571">
        <v>574.25</v>
      </c>
      <c r="G571">
        <v>-24.235725127802102</v>
      </c>
      <c r="H571">
        <f>(Table2[[#This Row],[1Y Return vs Nifty]]-AVERAGE(Table2[1Y Return vs Nifty]))/_xlfn.STDEV.P(Table2[1Y Return vs Nifty])</f>
        <v>-0.85300863608144428</v>
      </c>
      <c r="I571">
        <v>10.7218325218243</v>
      </c>
      <c r="J571">
        <f>(Table2[[#This Row],[1M Return vs Nifty]]-AVERAGE(Table2[1M Return vs Nifty]))/_xlfn.STDEV.P(Table2[1M Return vs Nifty])</f>
        <v>1.3446369191085319</v>
      </c>
      <c r="K571">
        <v>0.33589452416938098</v>
      </c>
      <c r="L571">
        <f>(Table2[[#This Row],[6M Return vs Nifty]]-AVERAGE(Table2[6M Return vs Nifty]))/_xlfn.STDEV.P(Table2[6M Return vs Nifty])</f>
        <v>-0.29784221373841585</v>
      </c>
      <c r="M571">
        <v>-2.0576899525973298</v>
      </c>
      <c r="N571">
        <f>(Table2[[#This Row],[1W Return vs Nifty]]-AVERAGE(Table2[1W Return vs Nifty]))/_xlfn.STDEV.P(Table2[1W Return vs Nifty])</f>
        <v>-0.79621018677334832</v>
      </c>
      <c r="O571">
        <v>565.30999999999995</v>
      </c>
      <c r="P571">
        <v>546.04450380027095</v>
      </c>
      <c r="Q571">
        <v>522.95864482695697</v>
      </c>
      <c r="R571">
        <v>43.263329568251699</v>
      </c>
      <c r="S571" s="1">
        <f>(Table2[[#This Row],[Close Price]]-Table2[[#This Row],[20D EMA]])/Table2[[#This Row],[20D EMA]]</f>
        <v>1.581433195945597E-2</v>
      </c>
      <c r="T571" s="1">
        <f>(Table2[[#This Row],[Close Price]]-Table2[[#This Row],[50D EMA]])/Table2[[#This Row],[50D EMA]]</f>
        <v>5.1654207676167546E-2</v>
      </c>
      <c r="U571" s="1">
        <f>(Table2[[#This Row],[Close Price]]-Table2[[#This Row],[200D EMA]])/Table2[[#This Row],[200D EMA]]</f>
        <v>9.8079180218953926E-2</v>
      </c>
      <c r="V571">
        <v>1.24859875376152</v>
      </c>
      <c r="W571">
        <v>548.4</v>
      </c>
      <c r="X571">
        <v>581.65</v>
      </c>
      <c r="Y571">
        <v>527.45000000000005</v>
      </c>
      <c r="Z571">
        <v>581.65</v>
      </c>
      <c r="AA571">
        <v>527.45000000000005</v>
      </c>
      <c r="AB571">
        <v>591.95000000000005</v>
      </c>
      <c r="AC571" s="1">
        <f>(Table2[[#This Row],[Close Price]]/Table2[[#This Row],[Day Low]])-1</f>
        <v>4.713712618526622E-2</v>
      </c>
      <c r="AD571" s="1">
        <f>(Table2[[#This Row],[Day High]]/Table2[[#This Row],[Close Price]])-1</f>
        <v>1.2886373530692108E-2</v>
      </c>
      <c r="AE571" s="1">
        <f>(Table2[[#This Row],[Close Price]]/Table2[[#This Row],[Current Week Low]])-1</f>
        <v>8.8728789458716317E-2</v>
      </c>
      <c r="AF571" s="1">
        <f>(Table2[[#This Row],[Current Week High]]/Table2[[#This Row],[Close Price]])-1</f>
        <v>1.2886373530692108E-2</v>
      </c>
      <c r="AG571" s="1">
        <f>(Table2[[#This Row],[Close Price]]/Table2[[#This Row],[Current Month Low]])-1</f>
        <v>8.8728789458716317E-2</v>
      </c>
      <c r="AH571" s="1">
        <f>(Table2[[#This Row],[Current Month High]]/Table2[[#This Row],[Close Price]])-1</f>
        <v>3.0822812363953123E-2</v>
      </c>
      <c r="AI571">
        <v>16.151501959076999</v>
      </c>
      <c r="AJ571">
        <v>35.117647058823501</v>
      </c>
      <c r="AK571" t="str">
        <f>IF(AND(Table2[[#This Row],[20D EMA]]&gt;Table2[[#This Row],[50D EMA]],Table2[[#This Row],[50D EMA]]&gt;Table2[[#This Row],[200D EMA]]),"Uptrend","Downtrend/NoTrend")</f>
        <v>Uptrend</v>
      </c>
      <c r="AL571">
        <v>0.02</v>
      </c>
      <c r="AM571" t="s">
        <v>3188</v>
      </c>
      <c r="AN571">
        <v>-1.29</v>
      </c>
      <c r="AO571" t="s">
        <v>3189</v>
      </c>
      <c r="AQ571">
        <f>(Table2[[#This Row],[Sharpe Ratio]]-AVERAGE(Table2[Sharpe Ratio]))/_xlfn.STDEV.P(Table2[Sharpe Ratio])</f>
        <v>-0.71560041255099383</v>
      </c>
      <c r="AR5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-1.3180245300356703</v>
      </c>
      <c r="AS571">
        <f>_xlfn.RANK.AVG(Table2[[#This Row],[1Y Return vs Nifty Z-Score]],Table2[1Y Return vs Nifty Z-Score])</f>
        <v>606</v>
      </c>
      <c r="AT571">
        <f>_xlfn.RANK.AVG(Table2[[#This Row],[6M Return vs Nifty Z-Score]],Table2[6M Return vs Nifty Z-Score])</f>
        <v>419</v>
      </c>
      <c r="AU571">
        <f>_xlfn.RANK.AVG(Table2[[#This Row],[Sharpe Ratio Z-Score]],Table2[Sharpe Ratio Z-Score])</f>
        <v>539.5</v>
      </c>
      <c r="AV571">
        <f>(Table2[[#This Row],[Rank 1Y]]+Table2[[#This Row],[Rank 6M]]+Table2[[#This Row],[Rank Sharpe]])/3</f>
        <v>521.5</v>
      </c>
    </row>
    <row r="572" spans="1:48" x14ac:dyDescent="0.3">
      <c r="A572" t="s">
        <v>937</v>
      </c>
      <c r="B572" t="s">
        <v>938</v>
      </c>
      <c r="C572" t="s">
        <v>3130</v>
      </c>
      <c r="D572" t="s">
        <v>27</v>
      </c>
      <c r="E572">
        <v>15922.886336415</v>
      </c>
      <c r="F572">
        <v>79.22</v>
      </c>
      <c r="G572">
        <v>-44.421978819408501</v>
      </c>
      <c r="H572">
        <f>(Table2[[#This Row],[1Y Return vs Nifty]]-AVERAGE(Table2[1Y Return vs Nifty]))/_xlfn.STDEV.P(Table2[1Y Return vs Nifty])</f>
        <v>-1.1921875023298871</v>
      </c>
      <c r="I572">
        <v>-13.2632023451531</v>
      </c>
      <c r="J572">
        <f>(Table2[[#This Row],[1M Return vs Nifty]]-AVERAGE(Table2[1M Return vs Nifty]))/_xlfn.STDEV.P(Table2[1M Return vs Nifty])</f>
        <v>-1.2778296195544649</v>
      </c>
      <c r="K572">
        <v>-11.4295273360078</v>
      </c>
      <c r="L572">
        <f>(Table2[[#This Row],[6M Return vs Nifty]]-AVERAGE(Table2[6M Return vs Nifty]))/_xlfn.STDEV.P(Table2[6M Return vs Nifty])</f>
        <v>-0.68200054386009812</v>
      </c>
      <c r="M572">
        <v>-1.8791038814282099</v>
      </c>
      <c r="N572">
        <f>(Table2[[#This Row],[1W Return vs Nifty]]-AVERAGE(Table2[1W Return vs Nifty]))/_xlfn.STDEV.P(Table2[1W Return vs Nifty])</f>
        <v>-0.74678764489286553</v>
      </c>
      <c r="O572">
        <v>84.87</v>
      </c>
      <c r="P572">
        <v>87.551052928701296</v>
      </c>
      <c r="Q572">
        <v>86.1593298900506</v>
      </c>
      <c r="R572">
        <v>19.933134889789802</v>
      </c>
      <c r="S572" s="1">
        <f>(Table2[[#This Row],[Close Price]]-Table2[[#This Row],[20D EMA]])/Table2[[#This Row],[20D EMA]]</f>
        <v>-6.6572404854483389E-2</v>
      </c>
      <c r="T572" s="1">
        <f>(Table2[[#This Row],[Close Price]]-Table2[[#This Row],[50D EMA]])/Table2[[#This Row],[50D EMA]]</f>
        <v>-9.5156513257308659E-2</v>
      </c>
      <c r="U572" s="1">
        <f>(Table2[[#This Row],[Close Price]]-Table2[[#This Row],[200D EMA]])/Table2[[#This Row],[200D EMA]]</f>
        <v>-8.0540666912173056E-2</v>
      </c>
      <c r="V572">
        <v>0.166364912262353</v>
      </c>
      <c r="W572">
        <v>79.02</v>
      </c>
      <c r="X572">
        <v>81.489999999999995</v>
      </c>
      <c r="Y572">
        <v>75.91</v>
      </c>
      <c r="Z572">
        <v>82.5</v>
      </c>
      <c r="AA572">
        <v>75.91</v>
      </c>
      <c r="AB572">
        <v>86.26</v>
      </c>
      <c r="AC572" s="1">
        <f>(Table2[[#This Row],[Close Price]]/Table2[[#This Row],[Day Low]])-1</f>
        <v>2.5310048089091097E-3</v>
      </c>
      <c r="AD572" s="1">
        <f>(Table2[[#This Row],[Day High]]/Table2[[#This Row],[Close Price]])-1</f>
        <v>2.8654380207018271E-2</v>
      </c>
      <c r="AE572" s="1">
        <f>(Table2[[#This Row],[Close Price]]/Table2[[#This Row],[Current Week Low]])-1</f>
        <v>4.3604268212356745E-2</v>
      </c>
      <c r="AF572" s="1">
        <f>(Table2[[#This Row],[Current Week High]]/Table2[[#This Row],[Close Price]])-1</f>
        <v>4.1403685937894563E-2</v>
      </c>
      <c r="AG572" s="1">
        <f>(Table2[[#This Row],[Close Price]]/Table2[[#This Row],[Current Month Low]])-1</f>
        <v>4.3604268212356745E-2</v>
      </c>
      <c r="AH572" s="1">
        <f>(Table2[[#This Row],[Current Month High]]/Table2[[#This Row],[Close Price]])-1</f>
        <v>8.8866447866700504E-2</v>
      </c>
      <c r="AI572">
        <v>40.621055289068401</v>
      </c>
      <c r="AJ572">
        <v>21.783243658724</v>
      </c>
      <c r="AK572" t="str">
        <f>IF(AND(Table2[[#This Row],[20D EMA]]&gt;Table2[[#This Row],[50D EMA]],Table2[[#This Row],[50D EMA]]&gt;Table2[[#This Row],[200D EMA]]),"Uptrend","Downtrend/NoTrend")</f>
        <v>Downtrend/NoTrend</v>
      </c>
      <c r="AL572">
        <v>-0.25</v>
      </c>
      <c r="AM572" t="s">
        <v>3189</v>
      </c>
      <c r="AN572">
        <v>-8.92</v>
      </c>
      <c r="AO572" t="s">
        <v>3189</v>
      </c>
      <c r="AP572">
        <v>6.8249772018143001E-2</v>
      </c>
      <c r="AQ572">
        <f>(Table2[[#This Row],[Sharpe Ratio]]-AVERAGE(Table2[Sharpe Ratio]))/_xlfn.STDEV.P(Table2[Sharpe Ratio])</f>
        <v>8.0161780367127081E-2</v>
      </c>
      <c r="AR5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2">
        <f>_xlfn.RANK.AVG(Table2[[#This Row],[1Y Return vs Nifty Z-Score]],Table2[1Y Return vs Nifty Z-Score])</f>
        <v>693</v>
      </c>
      <c r="AT572">
        <f>_xlfn.RANK.AVG(Table2[[#This Row],[6M Return vs Nifty Z-Score]],Table2[6M Return vs Nifty Z-Score])</f>
        <v>547</v>
      </c>
      <c r="AU572">
        <f>_xlfn.RANK.AVG(Table2[[#This Row],[Sharpe Ratio Z-Score]],Table2[Sharpe Ratio Z-Score])</f>
        <v>325</v>
      </c>
      <c r="AV572">
        <f>(Table2[[#This Row],[Rank 1Y]]+Table2[[#This Row],[Rank 6M]]+Table2[[#This Row],[Rank Sharpe]])/3</f>
        <v>521.66666666666663</v>
      </c>
    </row>
    <row r="573" spans="1:48" x14ac:dyDescent="0.3">
      <c r="A573" t="s">
        <v>608</v>
      </c>
      <c r="B573" t="s">
        <v>609</v>
      </c>
      <c r="C573" t="s">
        <v>3129</v>
      </c>
      <c r="D573" t="s">
        <v>422</v>
      </c>
      <c r="E573">
        <v>32169.733035000001</v>
      </c>
      <c r="F573">
        <v>4516.1000000000004</v>
      </c>
      <c r="G573">
        <v>-12.1627377628731</v>
      </c>
      <c r="H573">
        <f>(Table2[[#This Row],[1Y Return vs Nifty]]-AVERAGE(Table2[1Y Return vs Nifty]))/_xlfn.STDEV.P(Table2[1Y Return vs Nifty])</f>
        <v>-0.65015266145495432</v>
      </c>
      <c r="I573">
        <v>-2.9234932558174802</v>
      </c>
      <c r="J573">
        <f>(Table2[[#This Row],[1M Return vs Nifty]]-AVERAGE(Table2[1M Return vs Nifty]))/_xlfn.STDEV.P(Table2[1M Return vs Nifty])</f>
        <v>-0.14731047473450082</v>
      </c>
      <c r="K573">
        <v>-18.051657880920299</v>
      </c>
      <c r="L573">
        <f>(Table2[[#This Row],[6M Return vs Nifty]]-AVERAGE(Table2[6M Return vs Nifty]))/_xlfn.STDEV.P(Table2[6M Return vs Nifty])</f>
        <v>-0.89822284699671184</v>
      </c>
      <c r="M573">
        <v>-9.3149553346356592E-3</v>
      </c>
      <c r="N573">
        <f>(Table2[[#This Row],[1W Return vs Nifty]]-AVERAGE(Table2[1W Return vs Nifty]))/_xlfn.STDEV.P(Table2[1W Return vs Nifty])</f>
        <v>-0.22933563476374957</v>
      </c>
      <c r="O573">
        <v>4543.1899999999996</v>
      </c>
      <c r="P573">
        <v>4516.8085083542801</v>
      </c>
      <c r="Q573">
        <v>4375.6562116531504</v>
      </c>
      <c r="R573">
        <v>27.514022168414201</v>
      </c>
      <c r="S573" s="1">
        <f>(Table2[[#This Row],[Close Price]]-Table2[[#This Row],[20D EMA]])/Table2[[#This Row],[20D EMA]]</f>
        <v>-5.962770652338828E-3</v>
      </c>
      <c r="T573" s="1">
        <f>(Table2[[#This Row],[Close Price]]-Table2[[#This Row],[50D EMA]])/Table2[[#This Row],[50D EMA]]</f>
        <v>-1.5686039223696856E-4</v>
      </c>
      <c r="U573" s="1">
        <f>(Table2[[#This Row],[Close Price]]-Table2[[#This Row],[200D EMA]])/Table2[[#This Row],[200D EMA]]</f>
        <v>3.2096623124280917E-2</v>
      </c>
      <c r="V573">
        <v>0.98753187127535902</v>
      </c>
      <c r="W573">
        <v>4485</v>
      </c>
      <c r="X573">
        <v>4596.95</v>
      </c>
      <c r="Y573">
        <v>4260</v>
      </c>
      <c r="Z573">
        <v>4596.95</v>
      </c>
      <c r="AA573">
        <v>4260</v>
      </c>
      <c r="AB573">
        <v>4688</v>
      </c>
      <c r="AC573" s="1">
        <f>(Table2[[#This Row],[Close Price]]/Table2[[#This Row],[Day Low]])-1</f>
        <v>6.9342251950947897E-3</v>
      </c>
      <c r="AD573" s="1">
        <f>(Table2[[#This Row],[Day High]]/Table2[[#This Row],[Close Price]])-1</f>
        <v>1.7902615088239759E-2</v>
      </c>
      <c r="AE573" s="1">
        <f>(Table2[[#This Row],[Close Price]]/Table2[[#This Row],[Current Week Low]])-1</f>
        <v>6.0117370892018851E-2</v>
      </c>
      <c r="AF573" s="1">
        <f>(Table2[[#This Row],[Current Week High]]/Table2[[#This Row],[Close Price]])-1</f>
        <v>1.7902615088239759E-2</v>
      </c>
      <c r="AG573" s="1">
        <f>(Table2[[#This Row],[Close Price]]/Table2[[#This Row],[Current Month Low]])-1</f>
        <v>6.0117370892018851E-2</v>
      </c>
      <c r="AH573" s="1">
        <f>(Table2[[#This Row],[Current Month High]]/Table2[[#This Row],[Close Price]])-1</f>
        <v>3.8063816124532135E-2</v>
      </c>
      <c r="AI573">
        <v>16.660392816810901</v>
      </c>
      <c r="AJ573">
        <v>23.367115578987601</v>
      </c>
      <c r="AK573" t="str">
        <f>IF(AND(Table2[[#This Row],[20D EMA]]&gt;Table2[[#This Row],[50D EMA]],Table2[[#This Row],[50D EMA]]&gt;Table2[[#This Row],[200D EMA]]),"Uptrend","Downtrend/NoTrend")</f>
        <v>Uptrend</v>
      </c>
      <c r="AL573">
        <v>0.06</v>
      </c>
      <c r="AM573" t="s">
        <v>3188</v>
      </c>
      <c r="AN573">
        <v>-2.54</v>
      </c>
      <c r="AO573" t="s">
        <v>3189</v>
      </c>
      <c r="AP573">
        <v>3.4243884859252997E-2</v>
      </c>
      <c r="AQ573">
        <f>(Table2[[#This Row],[Sharpe Ratio]]-AVERAGE(Table2[Sharpe Ratio]))/_xlfn.STDEV.P(Table2[Sharpe Ratio])</f>
        <v>-0.31633184206564663</v>
      </c>
      <c r="AR5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-2.2413534600155631</v>
      </c>
      <c r="AS573">
        <f>_xlfn.RANK.AVG(Table2[[#This Row],[1Y Return vs Nifty Z-Score]],Table2[1Y Return vs Nifty Z-Score])</f>
        <v>529</v>
      </c>
      <c r="AT573">
        <f>_xlfn.RANK.AVG(Table2[[#This Row],[6M Return vs Nifty Z-Score]],Table2[6M Return vs Nifty Z-Score])</f>
        <v>620</v>
      </c>
      <c r="AU573">
        <f>_xlfn.RANK.AVG(Table2[[#This Row],[Sharpe Ratio Z-Score]],Table2[Sharpe Ratio Z-Score])</f>
        <v>419</v>
      </c>
      <c r="AV573">
        <f>(Table2[[#This Row],[Rank 1Y]]+Table2[[#This Row],[Rank 6M]]+Table2[[#This Row],[Rank Sharpe]])/3</f>
        <v>522.66666666666663</v>
      </c>
    </row>
    <row r="574" spans="1:48" x14ac:dyDescent="0.3">
      <c r="A574" t="s">
        <v>829</v>
      </c>
      <c r="B574" t="s">
        <v>830</v>
      </c>
      <c r="C574" t="s">
        <v>3129</v>
      </c>
      <c r="D574" t="s">
        <v>562</v>
      </c>
      <c r="E574">
        <v>19557.5662037</v>
      </c>
      <c r="F574">
        <v>453.5</v>
      </c>
      <c r="G574">
        <v>-53.809886472854302</v>
      </c>
      <c r="H574">
        <f>(Table2[[#This Row],[1Y Return vs Nifty]]-AVERAGE(Table2[1Y Return vs Nifty]))/_xlfn.STDEV.P(Table2[1Y Return vs Nifty])</f>
        <v>-1.3499275130811064</v>
      </c>
      <c r="I574">
        <v>-1.27196582065084</v>
      </c>
      <c r="J574">
        <f>(Table2[[#This Row],[1M Return vs Nifty]]-AVERAGE(Table2[1M Return vs Nifty]))/_xlfn.STDEV.P(Table2[1M Return vs Nifty])</f>
        <v>3.3263598241789129E-2</v>
      </c>
      <c r="K574">
        <v>-5.1324501798201698</v>
      </c>
      <c r="L574">
        <f>(Table2[[#This Row],[6M Return vs Nifty]]-AVERAGE(Table2[6M Return vs Nifty]))/_xlfn.STDEV.P(Table2[6M Return vs Nifty])</f>
        <v>-0.47639171200372799</v>
      </c>
      <c r="M574">
        <v>3.20273528899423</v>
      </c>
      <c r="N574">
        <f>(Table2[[#This Row],[1W Return vs Nifty]]-AVERAGE(Table2[1W Return vs Nifty]))/_xlfn.STDEV.P(Table2[1W Return vs Nifty])</f>
        <v>0.65957852681285523</v>
      </c>
      <c r="O574">
        <v>472.9</v>
      </c>
      <c r="P574">
        <v>470.155909397654</v>
      </c>
      <c r="Q574">
        <v>475.83814476346299</v>
      </c>
      <c r="R574">
        <v>37.219330327634502</v>
      </c>
      <c r="S574" s="1">
        <f>(Table2[[#This Row],[Close Price]]-Table2[[#This Row],[20D EMA]])/Table2[[#This Row],[20D EMA]]</f>
        <v>-4.1023472192852566E-2</v>
      </c>
      <c r="T574" s="1">
        <f>(Table2[[#This Row],[Close Price]]-Table2[[#This Row],[50D EMA]])/Table2[[#This Row],[50D EMA]]</f>
        <v>-3.5426353396244496E-2</v>
      </c>
      <c r="U574" s="1">
        <f>(Table2[[#This Row],[Close Price]]-Table2[[#This Row],[200D EMA]])/Table2[[#This Row],[200D EMA]]</f>
        <v>-4.6944838301198367E-2</v>
      </c>
      <c r="V574">
        <v>0.859768478823142</v>
      </c>
      <c r="W574">
        <v>445.8</v>
      </c>
      <c r="X574">
        <v>462</v>
      </c>
      <c r="Y574">
        <v>430.85</v>
      </c>
      <c r="Z574">
        <v>462.4</v>
      </c>
      <c r="AA574">
        <v>430.85</v>
      </c>
      <c r="AB574">
        <v>482.5</v>
      </c>
      <c r="AC574" s="1">
        <f>(Table2[[#This Row],[Close Price]]/Table2[[#This Row],[Day Low]])-1</f>
        <v>1.7272319425751359E-2</v>
      </c>
      <c r="AD574" s="1">
        <f>(Table2[[#This Row],[Day High]]/Table2[[#This Row],[Close Price]])-1</f>
        <v>1.8743109151047488E-2</v>
      </c>
      <c r="AE574" s="1">
        <f>(Table2[[#This Row],[Close Price]]/Table2[[#This Row],[Current Week Low]])-1</f>
        <v>5.2570500174074386E-2</v>
      </c>
      <c r="AF574" s="1">
        <f>(Table2[[#This Row],[Current Week High]]/Table2[[#This Row],[Close Price]])-1</f>
        <v>1.9625137816978944E-2</v>
      </c>
      <c r="AG574" s="1">
        <f>(Table2[[#This Row],[Close Price]]/Table2[[#This Row],[Current Month Low]])-1</f>
        <v>5.2570500174074386E-2</v>
      </c>
      <c r="AH574" s="1">
        <f>(Table2[[#This Row],[Current Month High]]/Table2[[#This Row],[Close Price]])-1</f>
        <v>6.3947078280044201E-2</v>
      </c>
      <c r="AI574">
        <v>51.052386062926203</v>
      </c>
      <c r="AJ574">
        <v>49.040357565400299</v>
      </c>
      <c r="AK574" t="str">
        <f>IF(AND(Table2[[#This Row],[20D EMA]]&gt;Table2[[#This Row],[50D EMA]],Table2[[#This Row],[50D EMA]]&gt;Table2[[#This Row],[200D EMA]]),"Uptrend","Downtrend/NoTrend")</f>
        <v>Downtrend/NoTrend</v>
      </c>
      <c r="AL574">
        <v>-0.02</v>
      </c>
      <c r="AM574" t="s">
        <v>3189</v>
      </c>
      <c r="AN574">
        <v>-14.49</v>
      </c>
      <c r="AO574" t="s">
        <v>3189</v>
      </c>
      <c r="AP574">
        <v>5.1324968814093999E-2</v>
      </c>
      <c r="AQ574">
        <f>(Table2[[#This Row],[Sharpe Ratio]]-AVERAGE(Table2[Sharpe Ratio]))/_xlfn.STDEV.P(Table2[Sharpe Ratio])</f>
        <v>-0.11717394859005405</v>
      </c>
      <c r="AR5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4">
        <f>_xlfn.RANK.AVG(Table2[[#This Row],[1Y Return vs Nifty Z-Score]],Table2[1Y Return vs Nifty Z-Score])</f>
        <v>718</v>
      </c>
      <c r="AT574">
        <f>_xlfn.RANK.AVG(Table2[[#This Row],[6M Return vs Nifty Z-Score]],Table2[6M Return vs Nifty Z-Score])</f>
        <v>482</v>
      </c>
      <c r="AU574">
        <f>_xlfn.RANK.AVG(Table2[[#This Row],[Sharpe Ratio Z-Score]],Table2[Sharpe Ratio Z-Score])</f>
        <v>369</v>
      </c>
      <c r="AV574">
        <f>(Table2[[#This Row],[Rank 1Y]]+Table2[[#This Row],[Rank 6M]]+Table2[[#This Row],[Rank Sharpe]])/3</f>
        <v>523</v>
      </c>
    </row>
    <row r="575" spans="1:48" x14ac:dyDescent="0.3">
      <c r="A575" t="s">
        <v>933</v>
      </c>
      <c r="B575" t="s">
        <v>934</v>
      </c>
      <c r="C575" t="s">
        <v>3129</v>
      </c>
      <c r="D575" t="s">
        <v>54</v>
      </c>
      <c r="E575">
        <v>16023.00941997</v>
      </c>
      <c r="F575">
        <v>191.1</v>
      </c>
      <c r="G575">
        <v>8.51728991678727</v>
      </c>
      <c r="H575">
        <f>(Table2[[#This Row],[1Y Return vs Nifty]]-AVERAGE(Table2[1Y Return vs Nifty]))/_xlfn.STDEV.P(Table2[1Y Return vs Nifty])</f>
        <v>-0.30267717395079241</v>
      </c>
      <c r="I575">
        <v>-11.0837850107331</v>
      </c>
      <c r="J575">
        <f>(Table2[[#This Row],[1M Return vs Nifty]]-AVERAGE(Table2[1M Return vs Nifty]))/_xlfn.STDEV.P(Table2[1M Return vs Nifty])</f>
        <v>-1.0395373233373939</v>
      </c>
      <c r="K575">
        <v>-12.781130328438699</v>
      </c>
      <c r="L575">
        <f>(Table2[[#This Row],[6M Return vs Nifty]]-AVERAGE(Table2[6M Return vs Nifty]))/_xlfn.STDEV.P(Table2[6M Return vs Nifty])</f>
        <v>-0.72613236970793937</v>
      </c>
      <c r="M575">
        <v>-3.0694328349265998</v>
      </c>
      <c r="N575">
        <f>(Table2[[#This Row],[1W Return vs Nifty]]-AVERAGE(Table2[1W Return vs Nifty]))/_xlfn.STDEV.P(Table2[1W Return vs Nifty])</f>
        <v>-1.0762034955843485</v>
      </c>
      <c r="O575">
        <v>198.41</v>
      </c>
      <c r="P575">
        <v>202.635872302915</v>
      </c>
      <c r="Q575">
        <v>188.51851320392001</v>
      </c>
      <c r="R575">
        <v>18.365002419721801</v>
      </c>
      <c r="S575" s="1">
        <f>(Table2[[#This Row],[Close Price]]-Table2[[#This Row],[20D EMA]])/Table2[[#This Row],[20D EMA]]</f>
        <v>-3.6842901063454475E-2</v>
      </c>
      <c r="T575" s="1">
        <f>(Table2[[#This Row],[Close Price]]-Table2[[#This Row],[50D EMA]])/Table2[[#This Row],[50D EMA]]</f>
        <v>-5.6929072684970307E-2</v>
      </c>
      <c r="U575" s="1">
        <f>(Table2[[#This Row],[Close Price]]-Table2[[#This Row],[200D EMA]])/Table2[[#This Row],[200D EMA]]</f>
        <v>1.3693545276837601E-2</v>
      </c>
      <c r="V575">
        <v>0.93497742172777099</v>
      </c>
      <c r="W575">
        <v>184</v>
      </c>
      <c r="X575">
        <v>192.35</v>
      </c>
      <c r="Y575">
        <v>181.1</v>
      </c>
      <c r="Z575">
        <v>192.35</v>
      </c>
      <c r="AA575">
        <v>181.1</v>
      </c>
      <c r="AB575">
        <v>198.59</v>
      </c>
      <c r="AC575" s="1">
        <f>(Table2[[#This Row],[Close Price]]/Table2[[#This Row],[Day Low]])-1</f>
        <v>3.8586956521739157E-2</v>
      </c>
      <c r="AD575" s="1">
        <f>(Table2[[#This Row],[Day High]]/Table2[[#This Row],[Close Price]])-1</f>
        <v>6.5410779696493115E-3</v>
      </c>
      <c r="AE575" s="1">
        <f>(Table2[[#This Row],[Close Price]]/Table2[[#This Row],[Current Week Low]])-1</f>
        <v>5.5218111540585424E-2</v>
      </c>
      <c r="AF575" s="1">
        <f>(Table2[[#This Row],[Current Week High]]/Table2[[#This Row],[Close Price]])-1</f>
        <v>6.5410779696493115E-3</v>
      </c>
      <c r="AG575" s="1">
        <f>(Table2[[#This Row],[Close Price]]/Table2[[#This Row],[Current Month Low]])-1</f>
        <v>5.5218111540585424E-2</v>
      </c>
      <c r="AH575" s="1">
        <f>(Table2[[#This Row],[Current Month High]]/Table2[[#This Row],[Close Price]])-1</f>
        <v>3.9194139194139277E-2</v>
      </c>
      <c r="AI575">
        <v>20.565149136577698</v>
      </c>
      <c r="AJ575">
        <v>52.453131232548799</v>
      </c>
      <c r="AK575" t="str">
        <f>IF(AND(Table2[[#This Row],[20D EMA]]&gt;Table2[[#This Row],[50D EMA]],Table2[[#This Row],[50D EMA]]&gt;Table2[[#This Row],[200D EMA]]),"Uptrend","Downtrend/NoTrend")</f>
        <v>Downtrend/NoTrend</v>
      </c>
      <c r="AL575">
        <v>-0.11</v>
      </c>
      <c r="AM575" t="s">
        <v>3189</v>
      </c>
      <c r="AN575">
        <v>-7</v>
      </c>
      <c r="AO575" t="s">
        <v>3189</v>
      </c>
      <c r="AP575">
        <v>-2.099006624366E-2</v>
      </c>
      <c r="AQ575">
        <f>(Table2[[#This Row],[Sharpe Ratio]]-AVERAGE(Table2[Sharpe Ratio]))/_xlfn.STDEV.P(Table2[Sharpe Ratio])</f>
        <v>-0.96033531275126527</v>
      </c>
      <c r="AR5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5">
        <f>_xlfn.RANK.AVG(Table2[[#This Row],[1Y Return vs Nifty Z-Score]],Table2[1Y Return vs Nifty Z-Score])</f>
        <v>397</v>
      </c>
      <c r="AT575">
        <f>_xlfn.RANK.AVG(Table2[[#This Row],[6M Return vs Nifty Z-Score]],Table2[6M Return vs Nifty Z-Score])</f>
        <v>562</v>
      </c>
      <c r="AU575">
        <f>_xlfn.RANK.AVG(Table2[[#This Row],[Sharpe Ratio Z-Score]],Table2[Sharpe Ratio Z-Score])</f>
        <v>610</v>
      </c>
      <c r="AV575">
        <f>(Table2[[#This Row],[Rank 1Y]]+Table2[[#This Row],[Rank 6M]]+Table2[[#This Row],[Rank Sharpe]])/3</f>
        <v>523</v>
      </c>
    </row>
    <row r="576" spans="1:48" x14ac:dyDescent="0.3">
      <c r="A576" t="s">
        <v>1805</v>
      </c>
      <c r="B576" t="s">
        <v>1806</v>
      </c>
      <c r="C576" t="s">
        <v>3141</v>
      </c>
      <c r="D576" t="s">
        <v>117</v>
      </c>
      <c r="E576">
        <v>4376.9639500499998</v>
      </c>
      <c r="F576">
        <v>214.93</v>
      </c>
      <c r="G576">
        <v>-34.277933334389402</v>
      </c>
      <c r="H576">
        <f>(Table2[[#This Row],[1Y Return vs Nifty]]-AVERAGE(Table2[1Y Return vs Nifty]))/_xlfn.STDEV.P(Table2[1Y Return vs Nifty])</f>
        <v>-1.0217425104385953</v>
      </c>
      <c r="I576">
        <v>-8.1528774649516809</v>
      </c>
      <c r="J576">
        <f>(Table2[[#This Row],[1M Return vs Nifty]]-AVERAGE(Table2[1M Return vs Nifty]))/_xlfn.STDEV.P(Table2[1M Return vs Nifty])</f>
        <v>-0.71907887875497523</v>
      </c>
      <c r="K576">
        <v>-13.297040574256799</v>
      </c>
      <c r="L576">
        <f>(Table2[[#This Row],[6M Return vs Nifty]]-AVERAGE(Table2[6M Return vs Nifty]))/_xlfn.STDEV.P(Table2[6M Return vs Nifty])</f>
        <v>-0.74297759811381348</v>
      </c>
      <c r="M576">
        <v>-5.0999984953039696</v>
      </c>
      <c r="N576">
        <f>(Table2[[#This Row],[1W Return vs Nifty]]-AVERAGE(Table2[1W Return vs Nifty]))/_xlfn.STDEV.P(Table2[1W Return vs Nifty])</f>
        <v>-1.6381494286243017</v>
      </c>
      <c r="O576">
        <v>225.93</v>
      </c>
      <c r="P576">
        <v>225.35712186732499</v>
      </c>
      <c r="Q576">
        <v>220.36964223975701</v>
      </c>
      <c r="R576">
        <v>39.145530777007501</v>
      </c>
      <c r="S576" s="1">
        <f>(Table2[[#This Row],[Close Price]]-Table2[[#This Row],[20D EMA]])/Table2[[#This Row],[20D EMA]]</f>
        <v>-4.8687646616208557E-2</v>
      </c>
      <c r="T576" s="1">
        <f>(Table2[[#This Row],[Close Price]]-Table2[[#This Row],[50D EMA]])/Table2[[#This Row],[50D EMA]]</f>
        <v>-4.6269324798458189E-2</v>
      </c>
      <c r="U576" s="1">
        <f>(Table2[[#This Row],[Close Price]]-Table2[[#This Row],[200D EMA]])/Table2[[#This Row],[200D EMA]]</f>
        <v>-2.4684172395391935E-2</v>
      </c>
      <c r="V576">
        <v>0.977738060867956</v>
      </c>
      <c r="W576">
        <v>212.36</v>
      </c>
      <c r="X576">
        <v>221.37</v>
      </c>
      <c r="Y576">
        <v>203.72</v>
      </c>
      <c r="Z576">
        <v>226.02</v>
      </c>
      <c r="AA576">
        <v>203.72</v>
      </c>
      <c r="AB576">
        <v>247.49</v>
      </c>
      <c r="AC576" s="1">
        <f>(Table2[[#This Row],[Close Price]]/Table2[[#This Row],[Day Low]])-1</f>
        <v>1.210209078922575E-2</v>
      </c>
      <c r="AD576" s="1">
        <f>(Table2[[#This Row],[Day High]]/Table2[[#This Row],[Close Price]])-1</f>
        <v>2.9963243846833798E-2</v>
      </c>
      <c r="AE576" s="1">
        <f>(Table2[[#This Row],[Close Price]]/Table2[[#This Row],[Current Week Low]])-1</f>
        <v>5.5026506970351496E-2</v>
      </c>
      <c r="AF576" s="1">
        <f>(Table2[[#This Row],[Current Week High]]/Table2[[#This Row],[Close Price]])-1</f>
        <v>5.159819476108507E-2</v>
      </c>
      <c r="AG576" s="1">
        <f>(Table2[[#This Row],[Close Price]]/Table2[[#This Row],[Current Month Low]])-1</f>
        <v>5.5026506970351496E-2</v>
      </c>
      <c r="AH576" s="1">
        <f>(Table2[[#This Row],[Current Month High]]/Table2[[#This Row],[Close Price]])-1</f>
        <v>0.15149118317591781</v>
      </c>
      <c r="AI576">
        <v>29.344437723910101</v>
      </c>
      <c r="AJ576">
        <v>28.777711204313899</v>
      </c>
      <c r="AK576" t="str">
        <f>IF(AND(Table2[[#This Row],[20D EMA]]&gt;Table2[[#This Row],[50D EMA]],Table2[[#This Row],[50D EMA]]&gt;Table2[[#This Row],[200D EMA]]),"Uptrend","Downtrend/NoTrend")</f>
        <v>Uptrend</v>
      </c>
      <c r="AL576">
        <v>-7.0000000000000007E-2</v>
      </c>
      <c r="AM576" t="s">
        <v>3189</v>
      </c>
      <c r="AN576">
        <v>-2.73</v>
      </c>
      <c r="AO576" t="s">
        <v>3189</v>
      </c>
      <c r="AP576">
        <v>6.5406611660621006E-2</v>
      </c>
      <c r="AQ576">
        <f>(Table2[[#This Row],[Sharpe Ratio]]-AVERAGE(Table2[Sharpe Ratio]))/_xlfn.STDEV.P(Table2[Sharpe Ratio])</f>
        <v>4.7011786542706227E-2</v>
      </c>
      <c r="AR5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-4.0749366293889793</v>
      </c>
      <c r="AS576">
        <f>_xlfn.RANK.AVG(Table2[[#This Row],[1Y Return vs Nifty Z-Score]],Table2[1Y Return vs Nifty Z-Score])</f>
        <v>665</v>
      </c>
      <c r="AT576">
        <f>_xlfn.RANK.AVG(Table2[[#This Row],[6M Return vs Nifty Z-Score]],Table2[6M Return vs Nifty Z-Score])</f>
        <v>566</v>
      </c>
      <c r="AU576">
        <f>_xlfn.RANK.AVG(Table2[[#This Row],[Sharpe Ratio Z-Score]],Table2[Sharpe Ratio Z-Score])</f>
        <v>338</v>
      </c>
      <c r="AV576">
        <f>(Table2[[#This Row],[Rank 1Y]]+Table2[[#This Row],[Rank 6M]]+Table2[[#This Row],[Rank Sharpe]])/3</f>
        <v>523</v>
      </c>
    </row>
    <row r="577" spans="1:48" x14ac:dyDescent="0.3">
      <c r="A577" t="s">
        <v>2153</v>
      </c>
      <c r="B577" t="s">
        <v>2154</v>
      </c>
      <c r="C577" t="s">
        <v>3135</v>
      </c>
      <c r="D577" t="s">
        <v>271</v>
      </c>
      <c r="E577">
        <v>2825.7784029999998</v>
      </c>
      <c r="F577">
        <v>282.85000000000002</v>
      </c>
      <c r="G577">
        <v>-21.816682156549899</v>
      </c>
      <c r="H577">
        <f>(Table2[[#This Row],[1Y Return vs Nifty]]-AVERAGE(Table2[1Y Return vs Nifty]))/_xlfn.STDEV.P(Table2[1Y Return vs Nifty])</f>
        <v>-0.81236274581718226</v>
      </c>
      <c r="I577">
        <v>-13.3299515206996</v>
      </c>
      <c r="J577">
        <f>(Table2[[#This Row],[1M Return vs Nifty]]-AVERAGE(Table2[1M Return vs Nifty]))/_xlfn.STDEV.P(Table2[1M Return vs Nifty])</f>
        <v>-1.2851278152971379</v>
      </c>
      <c r="K577">
        <v>-25.327144045398999</v>
      </c>
      <c r="L577">
        <f>(Table2[[#This Row],[6M Return vs Nifty]]-AVERAGE(Table2[6M Return vs Nifty]))/_xlfn.STDEV.P(Table2[6M Return vs Nifty])</f>
        <v>-1.1357781721678104</v>
      </c>
      <c r="M577">
        <v>-3.38077269446282</v>
      </c>
      <c r="N577">
        <f>(Table2[[#This Row],[1W Return vs Nifty]]-AVERAGE(Table2[1W Return vs Nifty]))/_xlfn.STDEV.P(Table2[1W Return vs Nifty])</f>
        <v>-1.1623647910664627</v>
      </c>
      <c r="O577">
        <v>300.99</v>
      </c>
      <c r="P577">
        <v>310.97933478630301</v>
      </c>
      <c r="Q577">
        <v>306.61981927100902</v>
      </c>
      <c r="R577">
        <v>16.864815717834301</v>
      </c>
      <c r="S577" s="1">
        <f>(Table2[[#This Row],[Close Price]]-Table2[[#This Row],[20D EMA]])/Table2[[#This Row],[20D EMA]]</f>
        <v>-6.0267782982823301E-2</v>
      </c>
      <c r="T577" s="1">
        <f>(Table2[[#This Row],[Close Price]]-Table2[[#This Row],[50D EMA]])/Table2[[#This Row],[50D EMA]]</f>
        <v>-9.0454032277201779E-2</v>
      </c>
      <c r="U577" s="1">
        <f>(Table2[[#This Row],[Close Price]]-Table2[[#This Row],[200D EMA]])/Table2[[#This Row],[200D EMA]]</f>
        <v>-7.7522122762716139E-2</v>
      </c>
      <c r="V577">
        <v>1.4004279177599901</v>
      </c>
      <c r="W577">
        <v>281.75</v>
      </c>
      <c r="X577">
        <v>289</v>
      </c>
      <c r="Y577">
        <v>276.45</v>
      </c>
      <c r="Z577">
        <v>295.64999999999998</v>
      </c>
      <c r="AA577">
        <v>276.45</v>
      </c>
      <c r="AB577">
        <v>302.60000000000002</v>
      </c>
      <c r="AC577" s="1">
        <f>(Table2[[#This Row],[Close Price]]/Table2[[#This Row],[Day Low]])-1</f>
        <v>3.9041703637978653E-3</v>
      </c>
      <c r="AD577" s="1">
        <f>(Table2[[#This Row],[Day High]]/Table2[[#This Row],[Close Price]])-1</f>
        <v>2.1742973307406599E-2</v>
      </c>
      <c r="AE577" s="1">
        <f>(Table2[[#This Row],[Close Price]]/Table2[[#This Row],[Current Week Low]])-1</f>
        <v>2.3150660155543568E-2</v>
      </c>
      <c r="AF577" s="1">
        <f>(Table2[[#This Row],[Current Week High]]/Table2[[#This Row],[Close Price]])-1</f>
        <v>4.5253668021919546E-2</v>
      </c>
      <c r="AG577" s="1">
        <f>(Table2[[#This Row],[Close Price]]/Table2[[#This Row],[Current Month Low]])-1</f>
        <v>2.3150660155543568E-2</v>
      </c>
      <c r="AH577" s="1">
        <f>(Table2[[#This Row],[Current Month High]]/Table2[[#This Row],[Close Price]])-1</f>
        <v>6.9824995580696436E-2</v>
      </c>
      <c r="AI577">
        <v>41.965706204702101</v>
      </c>
      <c r="AJ577">
        <v>15.3783397919641</v>
      </c>
      <c r="AK577" t="str">
        <f>IF(AND(Table2[[#This Row],[20D EMA]]&gt;Table2[[#This Row],[50D EMA]],Table2[[#This Row],[50D EMA]]&gt;Table2[[#This Row],[200D EMA]]),"Uptrend","Downtrend/NoTrend")</f>
        <v>Downtrend/NoTrend</v>
      </c>
      <c r="AL577">
        <v>-0.17</v>
      </c>
      <c r="AM577" t="s">
        <v>3189</v>
      </c>
      <c r="AN577">
        <v>-10.119999999999999</v>
      </c>
      <c r="AO577" t="s">
        <v>3189</v>
      </c>
      <c r="AP577">
        <v>7.3542807548229006E-2</v>
      </c>
      <c r="AQ577">
        <f>(Table2[[#This Row],[Sharpe Ratio]]-AVERAGE(Table2[Sharpe Ratio]))/_xlfn.STDEV.P(Table2[Sharpe Ratio])</f>
        <v>0.14187623649007328</v>
      </c>
      <c r="AR5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7">
        <f>_xlfn.RANK.AVG(Table2[[#This Row],[1Y Return vs Nifty Z-Score]],Table2[1Y Return vs Nifty Z-Score])</f>
        <v>588</v>
      </c>
      <c r="AT577">
        <f>_xlfn.RANK.AVG(Table2[[#This Row],[6M Return vs Nifty Z-Score]],Table2[6M Return vs Nifty Z-Score])</f>
        <v>675</v>
      </c>
      <c r="AU577">
        <f>_xlfn.RANK.AVG(Table2[[#This Row],[Sharpe Ratio Z-Score]],Table2[Sharpe Ratio Z-Score])</f>
        <v>307</v>
      </c>
      <c r="AV577">
        <f>(Table2[[#This Row],[Rank 1Y]]+Table2[[#This Row],[Rank 6M]]+Table2[[#This Row],[Rank Sharpe]])/3</f>
        <v>523.33333333333337</v>
      </c>
    </row>
    <row r="578" spans="1:48" x14ac:dyDescent="0.3">
      <c r="A578" t="s">
        <v>645</v>
      </c>
      <c r="B578" t="s">
        <v>646</v>
      </c>
      <c r="C578" t="s">
        <v>3135</v>
      </c>
      <c r="D578" t="s">
        <v>540</v>
      </c>
      <c r="E578">
        <v>29824.794109271901</v>
      </c>
      <c r="F578">
        <v>66.7</v>
      </c>
      <c r="G578">
        <v>-19.576192947301799</v>
      </c>
      <c r="H578">
        <f>(Table2[[#This Row],[1Y Return vs Nifty]]-AVERAGE(Table2[1Y Return vs Nifty]))/_xlfn.STDEV.P(Table2[1Y Return vs Nifty])</f>
        <v>-0.774716999288661</v>
      </c>
      <c r="I578">
        <v>-5.4783018976165199</v>
      </c>
      <c r="J578">
        <f>(Table2[[#This Row],[1M Return vs Nifty]]-AVERAGE(Table2[1M Return vs Nifty]))/_xlfn.STDEV.P(Table2[1M Return vs Nifty])</f>
        <v>-0.4266471616712984</v>
      </c>
      <c r="K578">
        <v>-12.744945974195</v>
      </c>
      <c r="L578">
        <f>(Table2[[#This Row],[6M Return vs Nifty]]-AVERAGE(Table2[6M Return vs Nifty]))/_xlfn.STDEV.P(Table2[6M Return vs Nifty])</f>
        <v>-0.72495089731638496</v>
      </c>
      <c r="M578">
        <v>-1.9731594074169301</v>
      </c>
      <c r="N578">
        <f>(Table2[[#This Row],[1W Return vs Nifty]]-AVERAGE(Table2[1W Return vs Nifty]))/_xlfn.STDEV.P(Table2[1W Return vs Nifty])</f>
        <v>-0.77281690429611594</v>
      </c>
      <c r="O578">
        <v>69.099999999999994</v>
      </c>
      <c r="P578">
        <v>70.149835218610306</v>
      </c>
      <c r="Q578">
        <v>68.496910587571506</v>
      </c>
      <c r="R578">
        <v>26.9685049454745</v>
      </c>
      <c r="S578" s="1">
        <f>(Table2[[#This Row],[Close Price]]-Table2[[#This Row],[20D EMA]])/Table2[[#This Row],[20D EMA]]</f>
        <v>-3.4732272069464422E-2</v>
      </c>
      <c r="T578" s="1">
        <f>(Table2[[#This Row],[Close Price]]-Table2[[#This Row],[50D EMA]])/Table2[[#This Row],[50D EMA]]</f>
        <v>-4.9178094401212277E-2</v>
      </c>
      <c r="U578" s="1">
        <f>(Table2[[#This Row],[Close Price]]-Table2[[#This Row],[200D EMA]])/Table2[[#This Row],[200D EMA]]</f>
        <v>-2.6233454504115187E-2</v>
      </c>
      <c r="V578">
        <v>1.4163493729894501</v>
      </c>
      <c r="W578">
        <v>66.349999999999994</v>
      </c>
      <c r="X578">
        <v>67.78</v>
      </c>
      <c r="Y578">
        <v>64.59</v>
      </c>
      <c r="Z578">
        <v>68.099999999999994</v>
      </c>
      <c r="AA578">
        <v>64.59</v>
      </c>
      <c r="AB578">
        <v>71.86</v>
      </c>
      <c r="AC578" s="1">
        <f>(Table2[[#This Row],[Close Price]]/Table2[[#This Row],[Day Low]])-1</f>
        <v>5.2750565184627174E-3</v>
      </c>
      <c r="AD578" s="1">
        <f>(Table2[[#This Row],[Day High]]/Table2[[#This Row],[Close Price]])-1</f>
        <v>1.619190404797588E-2</v>
      </c>
      <c r="AE578" s="1">
        <f>(Table2[[#This Row],[Close Price]]/Table2[[#This Row],[Current Week Low]])-1</f>
        <v>3.2667595603034449E-2</v>
      </c>
      <c r="AF578" s="1">
        <f>(Table2[[#This Row],[Current Week High]]/Table2[[#This Row],[Close Price]])-1</f>
        <v>2.0989505247376083E-2</v>
      </c>
      <c r="AG578" s="1">
        <f>(Table2[[#This Row],[Close Price]]/Table2[[#This Row],[Current Month Low]])-1</f>
        <v>3.2667595603034449E-2</v>
      </c>
      <c r="AH578" s="1">
        <f>(Table2[[#This Row],[Current Month High]]/Table2[[#This Row],[Close Price]])-1</f>
        <v>7.7361319340329748E-2</v>
      </c>
      <c r="AI578">
        <v>19.940029985007499</v>
      </c>
      <c r="AJ578">
        <v>15.298184961106299</v>
      </c>
      <c r="AK578" t="str">
        <f>IF(AND(Table2[[#This Row],[20D EMA]]&gt;Table2[[#This Row],[50D EMA]],Table2[[#This Row],[50D EMA]]&gt;Table2[[#This Row],[200D EMA]]),"Uptrend","Downtrend/NoTrend")</f>
        <v>Downtrend/NoTrend</v>
      </c>
      <c r="AL578">
        <v>-0.12</v>
      </c>
      <c r="AM578" t="s">
        <v>3189</v>
      </c>
      <c r="AN578">
        <v>-3.58</v>
      </c>
      <c r="AO578" t="s">
        <v>3189</v>
      </c>
      <c r="AP578">
        <v>2.8461406330223E-2</v>
      </c>
      <c r="AQ578">
        <f>(Table2[[#This Row],[Sharpe Ratio]]-AVERAGE(Table2[Sharpe Ratio]))/_xlfn.STDEV.P(Table2[Sharpe Ratio])</f>
        <v>-0.3837529873485882</v>
      </c>
      <c r="AR5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8">
        <f>_xlfn.RANK.AVG(Table2[[#This Row],[1Y Return vs Nifty Z-Score]],Table2[1Y Return vs Nifty Z-Score])</f>
        <v>576</v>
      </c>
      <c r="AT578">
        <f>_xlfn.RANK.AVG(Table2[[#This Row],[6M Return vs Nifty Z-Score]],Table2[6M Return vs Nifty Z-Score])</f>
        <v>560</v>
      </c>
      <c r="AU578">
        <f>_xlfn.RANK.AVG(Table2[[#This Row],[Sharpe Ratio Z-Score]],Table2[Sharpe Ratio Z-Score])</f>
        <v>435</v>
      </c>
      <c r="AV578">
        <f>(Table2[[#This Row],[Rank 1Y]]+Table2[[#This Row],[Rank 6M]]+Table2[[#This Row],[Rank Sharpe]])/3</f>
        <v>523.66666666666663</v>
      </c>
    </row>
    <row r="579" spans="1:48" x14ac:dyDescent="0.3">
      <c r="A579" t="s">
        <v>823</v>
      </c>
      <c r="B579" t="s">
        <v>824</v>
      </c>
      <c r="C579" t="s">
        <v>3138</v>
      </c>
      <c r="D579" t="s">
        <v>37</v>
      </c>
      <c r="E579">
        <v>19719.511410349998</v>
      </c>
      <c r="F579">
        <v>872.65</v>
      </c>
      <c r="G579">
        <v>-17.806644861521601</v>
      </c>
      <c r="H579">
        <f>(Table2[[#This Row],[1Y Return vs Nifty]]-AVERAGE(Table2[1Y Return vs Nifty]))/_xlfn.STDEV.P(Table2[1Y Return vs Nifty])</f>
        <v>-0.74498422555677257</v>
      </c>
      <c r="I579">
        <v>-2.80779010307405</v>
      </c>
      <c r="J579">
        <f>(Table2[[#This Row],[1M Return vs Nifty]]-AVERAGE(Table2[1M Return vs Nifty]))/_xlfn.STDEV.P(Table2[1M Return vs Nifty])</f>
        <v>-0.13465976781786343</v>
      </c>
      <c r="K579">
        <v>-3.5586015860008899</v>
      </c>
      <c r="L579">
        <f>(Table2[[#This Row],[6M Return vs Nifty]]-AVERAGE(Table2[6M Return vs Nifty]))/_xlfn.STDEV.P(Table2[6M Return vs Nifty])</f>
        <v>-0.42500324035764059</v>
      </c>
      <c r="M579">
        <v>1.07973721199856</v>
      </c>
      <c r="N579">
        <f>(Table2[[#This Row],[1W Return vs Nifty]]-AVERAGE(Table2[1W Return vs Nifty]))/_xlfn.STDEV.P(Table2[1W Return vs Nifty])</f>
        <v>7.2052519405813822E-2</v>
      </c>
      <c r="O579">
        <v>888.45</v>
      </c>
      <c r="P579">
        <v>898.02609504106397</v>
      </c>
      <c r="Q579">
        <v>867.39381717707397</v>
      </c>
      <c r="R579">
        <v>50.6597805158043</v>
      </c>
      <c r="S579" s="1">
        <f>(Table2[[#This Row],[Close Price]]-Table2[[#This Row],[20D EMA]])/Table2[[#This Row],[20D EMA]]</f>
        <v>-1.778378074174131E-2</v>
      </c>
      <c r="T579" s="1">
        <f>(Table2[[#This Row],[Close Price]]-Table2[[#This Row],[50D EMA]])/Table2[[#This Row],[50D EMA]]</f>
        <v>-2.8257636588949701E-2</v>
      </c>
      <c r="U579" s="1">
        <f>(Table2[[#This Row],[Close Price]]-Table2[[#This Row],[200D EMA]])/Table2[[#This Row],[200D EMA]]</f>
        <v>6.0597420904292482E-3</v>
      </c>
      <c r="V579">
        <v>0.78756349629038402</v>
      </c>
      <c r="W579">
        <v>869.85</v>
      </c>
      <c r="X579">
        <v>886.95</v>
      </c>
      <c r="Y579">
        <v>864</v>
      </c>
      <c r="Z579">
        <v>893.95</v>
      </c>
      <c r="AA579">
        <v>864</v>
      </c>
      <c r="AB579">
        <v>913.35</v>
      </c>
      <c r="AC579" s="1">
        <f>(Table2[[#This Row],[Close Price]]/Table2[[#This Row],[Day Low]])-1</f>
        <v>3.2189457952520595E-3</v>
      </c>
      <c r="AD579" s="1">
        <f>(Table2[[#This Row],[Day High]]/Table2[[#This Row],[Close Price]])-1</f>
        <v>1.6386867587234288E-2</v>
      </c>
      <c r="AE579" s="1">
        <f>(Table2[[#This Row],[Close Price]]/Table2[[#This Row],[Current Week Low]])-1</f>
        <v>1.0011574074074048E-2</v>
      </c>
      <c r="AF579" s="1">
        <f>(Table2[[#This Row],[Current Week High]]/Table2[[#This Row],[Close Price]])-1</f>
        <v>2.4408411161404908E-2</v>
      </c>
      <c r="AG579" s="1">
        <f>(Table2[[#This Row],[Close Price]]/Table2[[#This Row],[Current Month Low]])-1</f>
        <v>1.0011574074074048E-2</v>
      </c>
      <c r="AH579" s="1">
        <f>(Table2[[#This Row],[Current Month High]]/Table2[[#This Row],[Close Price]])-1</f>
        <v>4.6639546209820804E-2</v>
      </c>
      <c r="AI579">
        <v>17.458316621784199</v>
      </c>
      <c r="AJ579">
        <v>22.701068616422901</v>
      </c>
      <c r="AK579" t="str">
        <f>IF(AND(Table2[[#This Row],[20D EMA]]&gt;Table2[[#This Row],[50D EMA]],Table2[[#This Row],[50D EMA]]&gt;Table2[[#This Row],[200D EMA]]),"Uptrend","Downtrend/NoTrend")</f>
        <v>Downtrend/NoTrend</v>
      </c>
      <c r="AL579">
        <v>-0.1</v>
      </c>
      <c r="AM579" t="s">
        <v>3189</v>
      </c>
      <c r="AN579">
        <v>-0.34</v>
      </c>
      <c r="AO579" t="s">
        <v>3189</v>
      </c>
      <c r="AQ579">
        <f>(Table2[[#This Row],[Sharpe Ratio]]-AVERAGE(Table2[Sharpe Ratio]))/_xlfn.STDEV.P(Table2[Sharpe Ratio])</f>
        <v>-0.71560041255099383</v>
      </c>
      <c r="AR5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9">
        <f>_xlfn.RANK.AVG(Table2[[#This Row],[1Y Return vs Nifty Z-Score]],Table2[1Y Return vs Nifty Z-Score])</f>
        <v>566</v>
      </c>
      <c r="AT579">
        <f>_xlfn.RANK.AVG(Table2[[#This Row],[6M Return vs Nifty Z-Score]],Table2[6M Return vs Nifty Z-Score])</f>
        <v>468</v>
      </c>
      <c r="AU579">
        <f>_xlfn.RANK.AVG(Table2[[#This Row],[Sharpe Ratio Z-Score]],Table2[Sharpe Ratio Z-Score])</f>
        <v>539.5</v>
      </c>
      <c r="AV579">
        <f>(Table2[[#This Row],[Rank 1Y]]+Table2[[#This Row],[Rank 6M]]+Table2[[#This Row],[Rank Sharpe]])/3</f>
        <v>524.5</v>
      </c>
    </row>
    <row r="580" spans="1:48" x14ac:dyDescent="0.3">
      <c r="A580" t="s">
        <v>1228</v>
      </c>
      <c r="B580" t="s">
        <v>1229</v>
      </c>
      <c r="C580" t="s">
        <v>3129</v>
      </c>
      <c r="D580" t="s">
        <v>143</v>
      </c>
      <c r="E580">
        <v>9718.6541976799999</v>
      </c>
      <c r="F580">
        <v>89.04</v>
      </c>
      <c r="G580">
        <v>-20.754369066412401</v>
      </c>
      <c r="H580">
        <f>(Table2[[#This Row],[1Y Return vs Nifty]]-AVERAGE(Table2[1Y Return vs Nifty]))/_xlfn.STDEV.P(Table2[1Y Return vs Nifty])</f>
        <v>-0.79451326492694962</v>
      </c>
      <c r="I580">
        <v>9.5162913583012294</v>
      </c>
      <c r="J580">
        <f>(Table2[[#This Row],[1M Return vs Nifty]]-AVERAGE(Table2[1M Return vs Nifty]))/_xlfn.STDEV.P(Table2[1M Return vs Nifty])</f>
        <v>1.212825921965774</v>
      </c>
      <c r="K580">
        <v>-2.72969216018905</v>
      </c>
      <c r="L580">
        <f>(Table2[[#This Row],[6M Return vs Nifty]]-AVERAGE(Table2[6M Return vs Nifty]))/_xlfn.STDEV.P(Table2[6M Return vs Nifty])</f>
        <v>-0.39793812831777331</v>
      </c>
      <c r="M580">
        <v>1.9025445680210999</v>
      </c>
      <c r="N580">
        <f>(Table2[[#This Row],[1W Return vs Nifty]]-AVERAGE(Table2[1W Return vs Nifty]))/_xlfn.STDEV.P(Table2[1W Return vs Nifty])</f>
        <v>0.2997591414641686</v>
      </c>
      <c r="O580">
        <v>89.79</v>
      </c>
      <c r="P580">
        <v>87.423299374020203</v>
      </c>
      <c r="Q580">
        <v>85.7964044369688</v>
      </c>
      <c r="R580">
        <v>47.989872349725204</v>
      </c>
      <c r="S580" s="1">
        <f>(Table2[[#This Row],[Close Price]]-Table2[[#This Row],[20D EMA]])/Table2[[#This Row],[20D EMA]]</f>
        <v>-8.35282325425994E-3</v>
      </c>
      <c r="T580" s="1">
        <f>(Table2[[#This Row],[Close Price]]-Table2[[#This Row],[50D EMA]])/Table2[[#This Row],[50D EMA]]</f>
        <v>1.8492788965366387E-2</v>
      </c>
      <c r="U580" s="1">
        <f>(Table2[[#This Row],[Close Price]]-Table2[[#This Row],[200D EMA]])/Table2[[#This Row],[200D EMA]]</f>
        <v>3.7805728390566146E-2</v>
      </c>
      <c r="V580">
        <v>1.5671131360600199</v>
      </c>
      <c r="W580">
        <v>88.7</v>
      </c>
      <c r="X580">
        <v>92.37</v>
      </c>
      <c r="Y580">
        <v>85.1</v>
      </c>
      <c r="Z580">
        <v>92.37</v>
      </c>
      <c r="AA580">
        <v>85.1</v>
      </c>
      <c r="AB580">
        <v>96</v>
      </c>
      <c r="AC580" s="1">
        <f>(Table2[[#This Row],[Close Price]]/Table2[[#This Row],[Day Low]])-1</f>
        <v>3.8331454340474469E-3</v>
      </c>
      <c r="AD580" s="1">
        <f>(Table2[[#This Row],[Day High]]/Table2[[#This Row],[Close Price]])-1</f>
        <v>3.7398921832884069E-2</v>
      </c>
      <c r="AE580" s="1">
        <f>(Table2[[#This Row],[Close Price]]/Table2[[#This Row],[Current Week Low]])-1</f>
        <v>4.6298472385428946E-2</v>
      </c>
      <c r="AF580" s="1">
        <f>(Table2[[#This Row],[Current Week High]]/Table2[[#This Row],[Close Price]])-1</f>
        <v>3.7398921832884069E-2</v>
      </c>
      <c r="AG580" s="1">
        <f>(Table2[[#This Row],[Close Price]]/Table2[[#This Row],[Current Month Low]])-1</f>
        <v>4.6298472385428946E-2</v>
      </c>
      <c r="AH580" s="1">
        <f>(Table2[[#This Row],[Current Month High]]/Table2[[#This Row],[Close Price]])-1</f>
        <v>7.8167115902964879E-2</v>
      </c>
      <c r="AI580">
        <v>18.8342318059299</v>
      </c>
      <c r="AJ580">
        <v>22.9834254143646</v>
      </c>
      <c r="AK580" t="str">
        <f>IF(AND(Table2[[#This Row],[20D EMA]]&gt;Table2[[#This Row],[50D EMA]],Table2[[#This Row],[50D EMA]]&gt;Table2[[#This Row],[200D EMA]]),"Uptrend","Downtrend/NoTrend")</f>
        <v>Uptrend</v>
      </c>
      <c r="AL580">
        <v>0.12</v>
      </c>
      <c r="AM580" t="s">
        <v>3188</v>
      </c>
      <c r="AN580">
        <v>0.98</v>
      </c>
      <c r="AO580" t="s">
        <v>3188</v>
      </c>
      <c r="AQ580">
        <f>(Table2[[#This Row],[Sharpe Ratio]]-AVERAGE(Table2[Sharpe Ratio]))/_xlfn.STDEV.P(Table2[Sharpe Ratio])</f>
        <v>-0.71560041255099383</v>
      </c>
      <c r="AR5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-0.39546674236577428</v>
      </c>
      <c r="AS580">
        <f>_xlfn.RANK.AVG(Table2[[#This Row],[1Y Return vs Nifty Z-Score]],Table2[1Y Return vs Nifty Z-Score])</f>
        <v>581</v>
      </c>
      <c r="AT580">
        <f>_xlfn.RANK.AVG(Table2[[#This Row],[6M Return vs Nifty Z-Score]],Table2[6M Return vs Nifty Z-Score])</f>
        <v>455</v>
      </c>
      <c r="AU580">
        <f>_xlfn.RANK.AVG(Table2[[#This Row],[Sharpe Ratio Z-Score]],Table2[Sharpe Ratio Z-Score])</f>
        <v>539.5</v>
      </c>
      <c r="AV580">
        <f>(Table2[[#This Row],[Rank 1Y]]+Table2[[#This Row],[Rank 6M]]+Table2[[#This Row],[Rank Sharpe]])/3</f>
        <v>525.16666666666663</v>
      </c>
    </row>
    <row r="581" spans="1:48" x14ac:dyDescent="0.3">
      <c r="A581" t="s">
        <v>172</v>
      </c>
      <c r="B581" t="s">
        <v>173</v>
      </c>
      <c r="C581" t="s">
        <v>3129</v>
      </c>
      <c r="D581" t="s">
        <v>43</v>
      </c>
      <c r="E581">
        <v>152511.17571824</v>
      </c>
      <c r="F581">
        <v>717.3</v>
      </c>
      <c r="G581">
        <v>-11.425771574763299</v>
      </c>
      <c r="H581">
        <f>(Table2[[#This Row],[1Y Return vs Nifty]]-AVERAGE(Table2[1Y Return vs Nifty]))/_xlfn.STDEV.P(Table2[1Y Return vs Nifty])</f>
        <v>-0.63776981122601584</v>
      </c>
      <c r="I581">
        <v>-4.6428059704372204</v>
      </c>
      <c r="J581">
        <f>(Table2[[#This Row],[1M Return vs Nifty]]-AVERAGE(Table2[1M Return vs Nifty]))/_xlfn.STDEV.P(Table2[1M Return vs Nifty])</f>
        <v>-0.33529602858482616</v>
      </c>
      <c r="K581">
        <v>2.81682396455414</v>
      </c>
      <c r="L581">
        <f>(Table2[[#This Row],[6M Return vs Nifty]]-AVERAGE(Table2[6M Return vs Nifty]))/_xlfn.STDEV.P(Table2[6M Return vs Nifty])</f>
        <v>-0.21683621817834031</v>
      </c>
      <c r="M581">
        <v>4.1546914664220704</v>
      </c>
      <c r="N581">
        <f>(Table2[[#This Row],[1W Return vs Nifty]]-AVERAGE(Table2[1W Return vs Nifty]))/_xlfn.STDEV.P(Table2[1W Return vs Nifty])</f>
        <v>0.92302625114717585</v>
      </c>
      <c r="O581">
        <v>714.32</v>
      </c>
      <c r="P581">
        <v>702.65453823281803</v>
      </c>
      <c r="Q581">
        <v>649.54923049184697</v>
      </c>
      <c r="R581">
        <v>43.976435577595197</v>
      </c>
      <c r="S581" s="1">
        <f>(Table2[[#This Row],[Close Price]]-Table2[[#This Row],[20D EMA]])/Table2[[#This Row],[20D EMA]]</f>
        <v>4.1717997536116925E-3</v>
      </c>
      <c r="T581" s="1">
        <f>(Table2[[#This Row],[Close Price]]-Table2[[#This Row],[50D EMA]])/Table2[[#This Row],[50D EMA]]</f>
        <v>2.0843047287526791E-2</v>
      </c>
      <c r="U581" s="1">
        <f>(Table2[[#This Row],[Close Price]]-Table2[[#This Row],[200D EMA]])/Table2[[#This Row],[200D EMA]]</f>
        <v>0.10430428723139466</v>
      </c>
      <c r="V581">
        <v>0.60624722852312896</v>
      </c>
      <c r="W581">
        <v>703.75</v>
      </c>
      <c r="X581">
        <v>725.45</v>
      </c>
      <c r="Y581">
        <v>699.8</v>
      </c>
      <c r="Z581">
        <v>725.45</v>
      </c>
      <c r="AA581">
        <v>696.5</v>
      </c>
      <c r="AB581">
        <v>725.45</v>
      </c>
      <c r="AC581" s="1">
        <f>(Table2[[#This Row],[Close Price]]/Table2[[#This Row],[Day Low]])-1</f>
        <v>1.9253996447602173E-2</v>
      </c>
      <c r="AD581" s="1">
        <f>(Table2[[#This Row],[Day High]]/Table2[[#This Row],[Close Price]])-1</f>
        <v>1.1362052139969547E-2</v>
      </c>
      <c r="AE581" s="1">
        <f>(Table2[[#This Row],[Close Price]]/Table2[[#This Row],[Current Week Low]])-1</f>
        <v>2.5007144898542499E-2</v>
      </c>
      <c r="AF581" s="1">
        <f>(Table2[[#This Row],[Current Week High]]/Table2[[#This Row],[Close Price]])-1</f>
        <v>1.1362052139969547E-2</v>
      </c>
      <c r="AG581" s="1">
        <f>(Table2[[#This Row],[Close Price]]/Table2[[#This Row],[Current Month Low]])-1</f>
        <v>2.9863603732950494E-2</v>
      </c>
      <c r="AH581" s="1">
        <f>(Table2[[#This Row],[Current Month High]]/Table2[[#This Row],[Close Price]])-1</f>
        <v>1.1362052139969547E-2</v>
      </c>
      <c r="AI581">
        <v>6.1201728704865603</v>
      </c>
      <c r="AJ581">
        <v>40.2620258114978</v>
      </c>
      <c r="AK581" t="str">
        <f>IF(AND(Table2[[#This Row],[20D EMA]]&gt;Table2[[#This Row],[50D EMA]],Table2[[#This Row],[50D EMA]]&gt;Table2[[#This Row],[200D EMA]]),"Uptrend","Downtrend/NoTrend")</f>
        <v>Uptrend</v>
      </c>
      <c r="AL581">
        <v>0.13</v>
      </c>
      <c r="AM581" t="s">
        <v>3188</v>
      </c>
      <c r="AN581">
        <v>0.87</v>
      </c>
      <c r="AO581" t="s">
        <v>3188</v>
      </c>
      <c r="AP581">
        <v>-5.0160622171242002E-2</v>
      </c>
      <c r="AQ581">
        <f>(Table2[[#This Row],[Sharpe Ratio]]-AVERAGE(Table2[Sharpe Ratio]))/_xlfn.STDEV.P(Table2[Sharpe Ratio])</f>
        <v>-1.3004511089974802</v>
      </c>
      <c r="AR5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-1.5673269158394867</v>
      </c>
      <c r="AS581">
        <f>_xlfn.RANK.AVG(Table2[[#This Row],[1Y Return vs Nifty Z-Score]],Table2[1Y Return vs Nifty Z-Score])</f>
        <v>523</v>
      </c>
      <c r="AT581">
        <f>_xlfn.RANK.AVG(Table2[[#This Row],[6M Return vs Nifty Z-Score]],Table2[6M Return vs Nifty Z-Score])</f>
        <v>393</v>
      </c>
      <c r="AU581">
        <f>_xlfn.RANK.AVG(Table2[[#This Row],[Sharpe Ratio Z-Score]],Table2[Sharpe Ratio Z-Score])</f>
        <v>660</v>
      </c>
      <c r="AV581">
        <f>(Table2[[#This Row],[Rank 1Y]]+Table2[[#This Row],[Rank 6M]]+Table2[[#This Row],[Rank Sharpe]])/3</f>
        <v>525.33333333333337</v>
      </c>
    </row>
    <row r="582" spans="1:48" x14ac:dyDescent="0.3">
      <c r="A582" t="s">
        <v>558</v>
      </c>
      <c r="B582" t="s">
        <v>559</v>
      </c>
      <c r="C582" t="s">
        <v>3129</v>
      </c>
      <c r="D582" t="s">
        <v>54</v>
      </c>
      <c r="E582">
        <v>37088.144453339999</v>
      </c>
      <c r="F582">
        <v>285.75</v>
      </c>
      <c r="G582">
        <v>-27.996469623374999</v>
      </c>
      <c r="H582">
        <f>(Table2[[#This Row],[1Y Return vs Nifty]]-AVERAGE(Table2[1Y Return vs Nifty]))/_xlfn.STDEV.P(Table2[1Y Return vs Nifty])</f>
        <v>-0.9161984222471099</v>
      </c>
      <c r="I582">
        <v>-11.0710052295309</v>
      </c>
      <c r="J582">
        <f>(Table2[[#This Row],[1M Return vs Nifty]]-AVERAGE(Table2[1M Return vs Nifty]))/_xlfn.STDEV.P(Table2[1M Return vs Nifty])</f>
        <v>-1.0381400125242108</v>
      </c>
      <c r="K582">
        <v>-14.937810984951801</v>
      </c>
      <c r="L582">
        <f>(Table2[[#This Row],[6M Return vs Nifty]]-AVERAGE(Table2[6M Return vs Nifty]))/_xlfn.STDEV.P(Table2[6M Return vs Nifty])</f>
        <v>-0.7965511655197649</v>
      </c>
      <c r="M582">
        <v>-8.4382067094652005</v>
      </c>
      <c r="N582">
        <f>(Table2[[#This Row],[1W Return vs Nifty]]-AVERAGE(Table2[1W Return vs Nifty]))/_xlfn.STDEV.P(Table2[1W Return vs Nifty])</f>
        <v>-2.561976993619095</v>
      </c>
      <c r="O582">
        <v>315.41000000000003</v>
      </c>
      <c r="P582">
        <v>313.51415399147601</v>
      </c>
      <c r="Q582">
        <v>295.06719984086402</v>
      </c>
      <c r="R582">
        <v>25.5685160096602</v>
      </c>
      <c r="S582" s="1">
        <f>(Table2[[#This Row],[Close Price]]-Table2[[#This Row],[20D EMA]])/Table2[[#This Row],[20D EMA]]</f>
        <v>-9.4036333660949309E-2</v>
      </c>
      <c r="T582" s="1">
        <f>(Table2[[#This Row],[Close Price]]-Table2[[#This Row],[50D EMA]])/Table2[[#This Row],[50D EMA]]</f>
        <v>-8.8557896471337216E-2</v>
      </c>
      <c r="U582" s="1">
        <f>(Table2[[#This Row],[Close Price]]-Table2[[#This Row],[200D EMA]])/Table2[[#This Row],[200D EMA]]</f>
        <v>-3.1576535263455184E-2</v>
      </c>
      <c r="V582">
        <v>1.5941185445653701</v>
      </c>
      <c r="W582">
        <v>285</v>
      </c>
      <c r="X582">
        <v>296.95</v>
      </c>
      <c r="Y582">
        <v>285</v>
      </c>
      <c r="Z582">
        <v>304.95</v>
      </c>
      <c r="AA582">
        <v>285</v>
      </c>
      <c r="AB582">
        <v>339.9</v>
      </c>
      <c r="AC582" s="1">
        <f>(Table2[[#This Row],[Close Price]]/Table2[[#This Row],[Day Low]])-1</f>
        <v>2.6315789473683182E-3</v>
      </c>
      <c r="AD582" s="1">
        <f>(Table2[[#This Row],[Day High]]/Table2[[#This Row],[Close Price]])-1</f>
        <v>3.9195100612423373E-2</v>
      </c>
      <c r="AE582" s="1">
        <f>(Table2[[#This Row],[Close Price]]/Table2[[#This Row],[Current Week Low]])-1</f>
        <v>2.6315789473683182E-3</v>
      </c>
      <c r="AF582" s="1">
        <f>(Table2[[#This Row],[Current Week High]]/Table2[[#This Row],[Close Price]])-1</f>
        <v>6.7191601049868765E-2</v>
      </c>
      <c r="AG582" s="1">
        <f>(Table2[[#This Row],[Close Price]]/Table2[[#This Row],[Current Month Low]])-1</f>
        <v>2.6315789473683182E-3</v>
      </c>
      <c r="AH582" s="1">
        <f>(Table2[[#This Row],[Current Month High]]/Table2[[#This Row],[Close Price]])-1</f>
        <v>0.18950131233595791</v>
      </c>
      <c r="AI582">
        <v>20.034995625546799</v>
      </c>
      <c r="AJ582">
        <v>20.3918264166842</v>
      </c>
      <c r="AK582" t="str">
        <f>IF(AND(Table2[[#This Row],[20D EMA]]&gt;Table2[[#This Row],[50D EMA]],Table2[[#This Row],[50D EMA]]&gt;Table2[[#This Row],[200D EMA]]),"Uptrend","Downtrend/NoTrend")</f>
        <v>Uptrend</v>
      </c>
      <c r="AL582">
        <v>-0.02</v>
      </c>
      <c r="AM582" t="s">
        <v>3189</v>
      </c>
      <c r="AN582">
        <v>-10.91</v>
      </c>
      <c r="AO582" t="s">
        <v>3189</v>
      </c>
      <c r="AP582">
        <v>5.2008488560872E-2</v>
      </c>
      <c r="AQ582">
        <f>(Table2[[#This Row],[Sharpe Ratio]]-AVERAGE(Table2[Sharpe Ratio]))/_xlfn.STDEV.P(Table2[Sharpe Ratio])</f>
        <v>-0.10920441028222924</v>
      </c>
      <c r="AR5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-5.4220710041924098</v>
      </c>
      <c r="AS582">
        <f>_xlfn.RANK.AVG(Table2[[#This Row],[1Y Return vs Nifty Z-Score]],Table2[1Y Return vs Nifty Z-Score])</f>
        <v>626</v>
      </c>
      <c r="AT582">
        <f>_xlfn.RANK.AVG(Table2[[#This Row],[6M Return vs Nifty Z-Score]],Table2[6M Return vs Nifty Z-Score])</f>
        <v>585</v>
      </c>
      <c r="AU582">
        <f>_xlfn.RANK.AVG(Table2[[#This Row],[Sharpe Ratio Z-Score]],Table2[Sharpe Ratio Z-Score])</f>
        <v>365</v>
      </c>
      <c r="AV582">
        <f>(Table2[[#This Row],[Rank 1Y]]+Table2[[#This Row],[Rank 6M]]+Table2[[#This Row],[Rank Sharpe]])/3</f>
        <v>525.33333333333337</v>
      </c>
    </row>
    <row r="583" spans="1:48" x14ac:dyDescent="0.3">
      <c r="A583" t="s">
        <v>399</v>
      </c>
      <c r="B583" t="s">
        <v>400</v>
      </c>
      <c r="C583" t="s">
        <v>3130</v>
      </c>
      <c r="D583" t="s">
        <v>27</v>
      </c>
      <c r="E583">
        <v>59338.425000000003</v>
      </c>
      <c r="F583">
        <v>1949.35</v>
      </c>
      <c r="G583">
        <v>-20.1687025658549</v>
      </c>
      <c r="H583">
        <f>(Table2[[#This Row],[1Y Return vs Nifty]]-AVERAGE(Table2[1Y Return vs Nifty]))/_xlfn.STDEV.P(Table2[1Y Return vs Nifty])</f>
        <v>-0.78467262274075822</v>
      </c>
      <c r="I583">
        <v>3.75085187000436</v>
      </c>
      <c r="J583">
        <f>(Table2[[#This Row],[1M Return vs Nifty]]-AVERAGE(Table2[1M Return vs Nifty]))/_xlfn.STDEV.P(Table2[1M Return vs Nifty])</f>
        <v>0.58244651152924309</v>
      </c>
      <c r="K583">
        <v>-13.4760078163826</v>
      </c>
      <c r="L583">
        <f>(Table2[[#This Row],[6M Return vs Nifty]]-AVERAGE(Table2[6M Return vs Nifty]))/_xlfn.STDEV.P(Table2[6M Return vs Nifty])</f>
        <v>-0.74882114182168824</v>
      </c>
      <c r="M583">
        <v>-2.2586771608269798</v>
      </c>
      <c r="N583">
        <f>(Table2[[#This Row],[1W Return vs Nifty]]-AVERAGE(Table2[1W Return vs Nifty]))/_xlfn.STDEV.P(Table2[1W Return vs Nifty])</f>
        <v>-0.85183209866794618</v>
      </c>
      <c r="O583">
        <v>2035.39</v>
      </c>
      <c r="P583">
        <v>1983.0303655949899</v>
      </c>
      <c r="Q583">
        <v>1859.09213445307</v>
      </c>
      <c r="R583">
        <v>50.853896966023697</v>
      </c>
      <c r="S583" s="1">
        <f>(Table2[[#This Row],[Close Price]]-Table2[[#This Row],[20D EMA]])/Table2[[#This Row],[20D EMA]]</f>
        <v>-4.2271997012857582E-2</v>
      </c>
      <c r="T583" s="1">
        <f>(Table2[[#This Row],[Close Price]]-Table2[[#This Row],[50D EMA]])/Table2[[#This Row],[50D EMA]]</f>
        <v>-1.6984291405383763E-2</v>
      </c>
      <c r="U583" s="1">
        <f>(Table2[[#This Row],[Close Price]]-Table2[[#This Row],[200D EMA]])/Table2[[#This Row],[200D EMA]]</f>
        <v>4.8549431130524928E-2</v>
      </c>
      <c r="V583">
        <v>1.5557016140812401</v>
      </c>
      <c r="W583">
        <v>1945</v>
      </c>
      <c r="X583">
        <v>2013.05</v>
      </c>
      <c r="Y583">
        <v>1945</v>
      </c>
      <c r="Z583">
        <v>2096.4</v>
      </c>
      <c r="AA583">
        <v>1945</v>
      </c>
      <c r="AB583">
        <v>2175</v>
      </c>
      <c r="AC583" s="1">
        <f>(Table2[[#This Row],[Close Price]]/Table2[[#This Row],[Day Low]])-1</f>
        <v>2.2365038560410166E-3</v>
      </c>
      <c r="AD583" s="1">
        <f>(Table2[[#This Row],[Day High]]/Table2[[#This Row],[Close Price]])-1</f>
        <v>3.2677559186395477E-2</v>
      </c>
      <c r="AE583" s="1">
        <f>(Table2[[#This Row],[Close Price]]/Table2[[#This Row],[Current Week Low]])-1</f>
        <v>2.2365038560410166E-3</v>
      </c>
      <c r="AF583" s="1">
        <f>(Table2[[#This Row],[Current Week High]]/Table2[[#This Row],[Close Price]])-1</f>
        <v>7.5435401544104552E-2</v>
      </c>
      <c r="AG583" s="1">
        <f>(Table2[[#This Row],[Close Price]]/Table2[[#This Row],[Current Month Low]])-1</f>
        <v>2.2365038560410166E-3</v>
      </c>
      <c r="AH583" s="1">
        <f>(Table2[[#This Row],[Current Month High]]/Table2[[#This Row],[Close Price]])-1</f>
        <v>0.1157565342293585</v>
      </c>
      <c r="AI583">
        <v>11.575653422935799</v>
      </c>
      <c r="AJ583">
        <v>26.302319554230898</v>
      </c>
      <c r="AK583" t="str">
        <f>IF(AND(Table2[[#This Row],[20D EMA]]&gt;Table2[[#This Row],[50D EMA]],Table2[[#This Row],[50D EMA]]&gt;Table2[[#This Row],[200D EMA]]),"Uptrend","Downtrend/NoTrend")</f>
        <v>Uptrend</v>
      </c>
      <c r="AL583">
        <v>0.06</v>
      </c>
      <c r="AM583" t="s">
        <v>3188</v>
      </c>
      <c r="AN583">
        <v>-0.95</v>
      </c>
      <c r="AO583" t="s">
        <v>3189</v>
      </c>
      <c r="AP583">
        <v>2.83760111064E-2</v>
      </c>
      <c r="AQ583">
        <f>(Table2[[#This Row],[Sharpe Ratio]]-AVERAGE(Table2[Sharpe Ratio]))/_xlfn.STDEV.P(Table2[Sharpe Ratio])</f>
        <v>-0.38474865793567914</v>
      </c>
      <c r="AR5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-2.1876280096368288</v>
      </c>
      <c r="AS583">
        <f>_xlfn.RANK.AVG(Table2[[#This Row],[1Y Return vs Nifty Z-Score]],Table2[1Y Return vs Nifty Z-Score])</f>
        <v>578</v>
      </c>
      <c r="AT583">
        <f>_xlfn.RANK.AVG(Table2[[#This Row],[6M Return vs Nifty Z-Score]],Table2[6M Return vs Nifty Z-Score])</f>
        <v>570</v>
      </c>
      <c r="AU583">
        <f>_xlfn.RANK.AVG(Table2[[#This Row],[Sharpe Ratio Z-Score]],Table2[Sharpe Ratio Z-Score])</f>
        <v>436</v>
      </c>
      <c r="AV583">
        <f>(Table2[[#This Row],[Rank 1Y]]+Table2[[#This Row],[Rank 6M]]+Table2[[#This Row],[Rank Sharpe]])/3</f>
        <v>528</v>
      </c>
    </row>
    <row r="584" spans="1:48" x14ac:dyDescent="0.3">
      <c r="A584" t="s">
        <v>118</v>
      </c>
      <c r="B584" t="s">
        <v>119</v>
      </c>
      <c r="C584" t="s">
        <v>3131</v>
      </c>
      <c r="D584" t="s">
        <v>120</v>
      </c>
      <c r="E584">
        <v>250502.49252540001</v>
      </c>
      <c r="F584">
        <v>2516</v>
      </c>
      <c r="G584">
        <v>-18.075333219855299</v>
      </c>
      <c r="H584">
        <f>(Table2[[#This Row],[1Y Return vs Nifty]]-AVERAGE(Table2[1Y Return vs Nifty]))/_xlfn.STDEV.P(Table2[1Y Return vs Nifty])</f>
        <v>-0.74949885289407159</v>
      </c>
      <c r="I584">
        <v>2.90795761817389</v>
      </c>
      <c r="J584">
        <f>(Table2[[#This Row],[1M Return vs Nifty]]-AVERAGE(Table2[1M Return vs Nifty]))/_xlfn.STDEV.P(Table2[1M Return vs Nifty])</f>
        <v>0.49028646326097258</v>
      </c>
      <c r="K584">
        <v>-9.8034913178213401</v>
      </c>
      <c r="L584">
        <f>(Table2[[#This Row],[6M Return vs Nifty]]-AVERAGE(Table2[6M Return vs Nifty]))/_xlfn.STDEV.P(Table2[6M Return vs Nifty])</f>
        <v>-0.62890807604315468</v>
      </c>
      <c r="M584">
        <v>-0.92567862378505295</v>
      </c>
      <c r="N584">
        <f>(Table2[[#This Row],[1W Return vs Nifty]]-AVERAGE(Table2[1W Return vs Nifty]))/_xlfn.STDEV.P(Table2[1W Return vs Nifty])</f>
        <v>-0.48293336209633142</v>
      </c>
      <c r="O584">
        <v>2615.52</v>
      </c>
      <c r="P584">
        <v>2581.5830569233999</v>
      </c>
      <c r="Q584">
        <v>2506.0649630092298</v>
      </c>
      <c r="R584">
        <v>37.252459408540702</v>
      </c>
      <c r="S584" s="1">
        <f>(Table2[[#This Row],[Close Price]]-Table2[[#This Row],[20D EMA]])/Table2[[#This Row],[20D EMA]]</f>
        <v>-3.8049795069431694E-2</v>
      </c>
      <c r="T584" s="1">
        <f>(Table2[[#This Row],[Close Price]]-Table2[[#This Row],[50D EMA]])/Table2[[#This Row],[50D EMA]]</f>
        <v>-2.540420179297213E-2</v>
      </c>
      <c r="U584" s="1">
        <f>(Table2[[#This Row],[Close Price]]-Table2[[#This Row],[200D EMA]])/Table2[[#This Row],[200D EMA]]</f>
        <v>3.9643972272931042E-3</v>
      </c>
      <c r="V584">
        <v>1.0943231102959099</v>
      </c>
      <c r="W584">
        <v>2468.9499999999998</v>
      </c>
      <c r="X584">
        <v>2580</v>
      </c>
      <c r="Y584">
        <v>2468.9499999999998</v>
      </c>
      <c r="Z584">
        <v>2620</v>
      </c>
      <c r="AA584">
        <v>2468.9499999999998</v>
      </c>
      <c r="AB584">
        <v>2710</v>
      </c>
      <c r="AC584" s="1">
        <f>(Table2[[#This Row],[Close Price]]/Table2[[#This Row],[Day Low]])-1</f>
        <v>1.9056684015472225E-2</v>
      </c>
      <c r="AD584" s="1">
        <f>(Table2[[#This Row],[Day High]]/Table2[[#This Row],[Close Price]])-1</f>
        <v>2.5437201907790197E-2</v>
      </c>
      <c r="AE584" s="1">
        <f>(Table2[[#This Row],[Close Price]]/Table2[[#This Row],[Current Week Low]])-1</f>
        <v>1.9056684015472225E-2</v>
      </c>
      <c r="AF584" s="1">
        <f>(Table2[[#This Row],[Current Week High]]/Table2[[#This Row],[Close Price]])-1</f>
        <v>4.133545310015907E-2</v>
      </c>
      <c r="AG584" s="1">
        <f>(Table2[[#This Row],[Close Price]]/Table2[[#This Row],[Current Month Low]])-1</f>
        <v>1.9056684015472225E-2</v>
      </c>
      <c r="AH584" s="1">
        <f>(Table2[[#This Row],[Current Month High]]/Table2[[#This Row],[Close Price]])-1</f>
        <v>7.7106518282988867E-2</v>
      </c>
      <c r="AI584">
        <v>10.413354531001501</v>
      </c>
      <c r="AJ584">
        <v>10.3508771929824</v>
      </c>
      <c r="AK584" t="str">
        <f>IF(AND(Table2[[#This Row],[20D EMA]]&gt;Table2[[#This Row],[50D EMA]],Table2[[#This Row],[50D EMA]]&gt;Table2[[#This Row],[200D EMA]]),"Uptrend","Downtrend/NoTrend")</f>
        <v>Uptrend</v>
      </c>
      <c r="AL584">
        <v>-0.05</v>
      </c>
      <c r="AM584" t="s">
        <v>3189</v>
      </c>
      <c r="AN584">
        <v>-6.8</v>
      </c>
      <c r="AO584" t="s">
        <v>3189</v>
      </c>
      <c r="AP584">
        <v>7.1307402260609998E-3</v>
      </c>
      <c r="AQ584">
        <f>(Table2[[#This Row],[Sharpe Ratio]]-AVERAGE(Table2[Sharpe Ratio]))/_xlfn.STDEV.P(Table2[Sharpe Ratio])</f>
        <v>-0.63245913146493649</v>
      </c>
      <c r="AR5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-2.0035129592375212</v>
      </c>
      <c r="AS584">
        <f>_xlfn.RANK.AVG(Table2[[#This Row],[1Y Return vs Nifty Z-Score]],Table2[1Y Return vs Nifty Z-Score])</f>
        <v>568</v>
      </c>
      <c r="AT584">
        <f>_xlfn.RANK.AVG(Table2[[#This Row],[6M Return vs Nifty Z-Score]],Table2[6M Return vs Nifty Z-Score])</f>
        <v>529</v>
      </c>
      <c r="AU584">
        <f>_xlfn.RANK.AVG(Table2[[#This Row],[Sharpe Ratio Z-Score]],Table2[Sharpe Ratio Z-Score])</f>
        <v>491</v>
      </c>
      <c r="AV584">
        <f>(Table2[[#This Row],[Rank 1Y]]+Table2[[#This Row],[Rank 6M]]+Table2[[#This Row],[Rank Sharpe]])/3</f>
        <v>529.33333333333337</v>
      </c>
    </row>
    <row r="585" spans="1:48" x14ac:dyDescent="0.3">
      <c r="A585" t="s">
        <v>908</v>
      </c>
      <c r="B585" t="s">
        <v>909</v>
      </c>
      <c r="C585" t="s">
        <v>3143</v>
      </c>
      <c r="D585" t="s">
        <v>482</v>
      </c>
      <c r="E585">
        <v>16774.874978579999</v>
      </c>
      <c r="F585">
        <v>1558.3</v>
      </c>
      <c r="G585">
        <v>-15.1970399345269</v>
      </c>
      <c r="H585">
        <f>(Table2[[#This Row],[1Y Return vs Nifty]]-AVERAGE(Table2[1Y Return vs Nifty]))/_xlfn.STDEV.P(Table2[1Y Return vs Nifty])</f>
        <v>-0.70113642427493028</v>
      </c>
      <c r="I585">
        <v>2.3894578844416801</v>
      </c>
      <c r="J585">
        <f>(Table2[[#This Row],[1M Return vs Nifty]]-AVERAGE(Table2[1M Return vs Nifty]))/_xlfn.STDEV.P(Table2[1M Return vs Nifty])</f>
        <v>0.43359493833471546</v>
      </c>
      <c r="K585">
        <v>7.2455886098566298</v>
      </c>
      <c r="L585">
        <f>(Table2[[#This Row],[6M Return vs Nifty]]-AVERAGE(Table2[6M Return vs Nifty]))/_xlfn.STDEV.P(Table2[6M Return vs Nifty])</f>
        <v>-7.2230538002948139E-2</v>
      </c>
      <c r="M585">
        <v>-1.34227809320814</v>
      </c>
      <c r="N585">
        <f>(Table2[[#This Row],[1W Return vs Nifty]]-AVERAGE(Table2[1W Return vs Nifty]))/_xlfn.STDEV.P(Table2[1W Return vs Nifty])</f>
        <v>-0.59822457484411251</v>
      </c>
      <c r="O585">
        <v>1554.46</v>
      </c>
      <c r="P585">
        <v>1537.5290010789199</v>
      </c>
      <c r="Q585">
        <v>1465.1149115191499</v>
      </c>
      <c r="R585">
        <v>54.187250156814201</v>
      </c>
      <c r="S585" s="1">
        <f>(Table2[[#This Row],[Close Price]]-Table2[[#This Row],[20D EMA]])/Table2[[#This Row],[20D EMA]]</f>
        <v>2.4703112334829576E-3</v>
      </c>
      <c r="T585" s="1">
        <f>(Table2[[#This Row],[Close Price]]-Table2[[#This Row],[50D EMA]])/Table2[[#This Row],[50D EMA]]</f>
        <v>1.3509337974441159E-2</v>
      </c>
      <c r="U585" s="1">
        <f>(Table2[[#This Row],[Close Price]]-Table2[[#This Row],[200D EMA]])/Table2[[#This Row],[200D EMA]]</f>
        <v>6.360258007628096E-2</v>
      </c>
      <c r="V585">
        <v>1.0654547436084001</v>
      </c>
      <c r="W585">
        <v>1538.75</v>
      </c>
      <c r="X585">
        <v>1571</v>
      </c>
      <c r="Y585">
        <v>1482</v>
      </c>
      <c r="Z585">
        <v>1581.15</v>
      </c>
      <c r="AA585">
        <v>1482</v>
      </c>
      <c r="AB585">
        <v>1643.95</v>
      </c>
      <c r="AC585" s="1">
        <f>(Table2[[#This Row],[Close Price]]/Table2[[#This Row],[Day Low]])-1</f>
        <v>1.2705117790414278E-2</v>
      </c>
      <c r="AD585" s="1">
        <f>(Table2[[#This Row],[Day High]]/Table2[[#This Row],[Close Price]])-1</f>
        <v>8.1499069498813803E-3</v>
      </c>
      <c r="AE585" s="1">
        <f>(Table2[[#This Row],[Close Price]]/Table2[[#This Row],[Current Week Low]])-1</f>
        <v>5.1484480431848834E-2</v>
      </c>
      <c r="AF585" s="1">
        <f>(Table2[[#This Row],[Current Week High]]/Table2[[#This Row],[Close Price]])-1</f>
        <v>1.4663415260219637E-2</v>
      </c>
      <c r="AG585" s="1">
        <f>(Table2[[#This Row],[Close Price]]/Table2[[#This Row],[Current Month Low]])-1</f>
        <v>5.1484480431848834E-2</v>
      </c>
      <c r="AH585" s="1">
        <f>(Table2[[#This Row],[Current Month High]]/Table2[[#This Row],[Close Price]])-1</f>
        <v>5.4963742539947402E-2</v>
      </c>
      <c r="AI585">
        <v>8.4515176795225599</v>
      </c>
      <c r="AJ585">
        <v>25.366049879324201</v>
      </c>
      <c r="AK585" t="str">
        <f>IF(AND(Table2[[#This Row],[20D EMA]]&gt;Table2[[#This Row],[50D EMA]],Table2[[#This Row],[50D EMA]]&gt;Table2[[#This Row],[200D EMA]]),"Uptrend","Downtrend/NoTrend")</f>
        <v>Uptrend</v>
      </c>
      <c r="AL585">
        <v>0.06</v>
      </c>
      <c r="AM585" t="s">
        <v>3188</v>
      </c>
      <c r="AN585">
        <v>0.66</v>
      </c>
      <c r="AO585" t="s">
        <v>3188</v>
      </c>
      <c r="AP585">
        <v>-9.0242067256297007E-2</v>
      </c>
      <c r="AQ585">
        <f>(Table2[[#This Row],[Sharpe Ratio]]-AVERAGE(Table2[Sharpe Ratio]))/_xlfn.STDEV.P(Table2[Sharpe Ratio])</f>
        <v>-1.7677830530182135</v>
      </c>
      <c r="AR5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-2.7057796518054889</v>
      </c>
      <c r="AS585">
        <f>_xlfn.RANK.AVG(Table2[[#This Row],[1Y Return vs Nifty Z-Score]],Table2[1Y Return vs Nifty Z-Score])</f>
        <v>552</v>
      </c>
      <c r="AT585">
        <f>_xlfn.RANK.AVG(Table2[[#This Row],[6M Return vs Nifty Z-Score]],Table2[6M Return vs Nifty Z-Score])</f>
        <v>333</v>
      </c>
      <c r="AU585">
        <f>_xlfn.RANK.AVG(Table2[[#This Row],[Sharpe Ratio Z-Score]],Table2[Sharpe Ratio Z-Score])</f>
        <v>705</v>
      </c>
      <c r="AV585">
        <f>(Table2[[#This Row],[Rank 1Y]]+Table2[[#This Row],[Rank 6M]]+Table2[[#This Row],[Rank Sharpe]])/3</f>
        <v>530</v>
      </c>
    </row>
    <row r="586" spans="1:48" x14ac:dyDescent="0.3">
      <c r="A586" t="s">
        <v>1138</v>
      </c>
      <c r="B586" t="s">
        <v>1139</v>
      </c>
      <c r="C586" t="s">
        <v>3129</v>
      </c>
      <c r="D586" t="s">
        <v>24</v>
      </c>
      <c r="E586">
        <v>11202.329196098999</v>
      </c>
      <c r="F586">
        <v>99.36</v>
      </c>
      <c r="G586">
        <v>-37.704204772874597</v>
      </c>
      <c r="H586">
        <f>(Table2[[#This Row],[1Y Return vs Nifty]]-AVERAGE(Table2[1Y Return vs Nifty]))/_xlfn.STDEV.P(Table2[1Y Return vs Nifty])</f>
        <v>-1.0793123240215905</v>
      </c>
      <c r="I586">
        <v>-6.3053062084281901</v>
      </c>
      <c r="J586">
        <f>(Table2[[#This Row],[1M Return vs Nifty]]-AVERAGE(Table2[1M Return vs Nifty]))/_xlfn.STDEV.P(Table2[1M Return vs Nifty])</f>
        <v>-0.51706984166579983</v>
      </c>
      <c r="K586">
        <v>-38.304804207660098</v>
      </c>
      <c r="L586">
        <f>(Table2[[#This Row],[6M Return vs Nifty]]-AVERAGE(Table2[6M Return vs Nifty]))/_xlfn.STDEV.P(Table2[6M Return vs Nifty])</f>
        <v>-1.5595178659985445</v>
      </c>
      <c r="M586">
        <v>-1.1766041601013799</v>
      </c>
      <c r="N586">
        <f>(Table2[[#This Row],[1W Return vs Nifty]]-AVERAGE(Table2[1W Return vs Nifty]))/_xlfn.STDEV.P(Table2[1W Return vs Nifty])</f>
        <v>-0.55237538378531426</v>
      </c>
      <c r="O586">
        <v>104.44</v>
      </c>
      <c r="P586">
        <v>107.82460354777</v>
      </c>
      <c r="Q586">
        <v>113.26557584319799</v>
      </c>
      <c r="R586">
        <v>24.090754457537098</v>
      </c>
      <c r="S586" s="1">
        <f>(Table2[[#This Row],[Close Price]]-Table2[[#This Row],[20D EMA]])/Table2[[#This Row],[20D EMA]]</f>
        <v>-4.864036767522021E-2</v>
      </c>
      <c r="T586" s="1">
        <f>(Table2[[#This Row],[Close Price]]-Table2[[#This Row],[50D EMA]])/Table2[[#This Row],[50D EMA]]</f>
        <v>-7.8503451617328579E-2</v>
      </c>
      <c r="U586" s="1">
        <f>(Table2[[#This Row],[Close Price]]-Table2[[#This Row],[200D EMA]])/Table2[[#This Row],[200D EMA]]</f>
        <v>-0.12276965653225939</v>
      </c>
      <c r="V586">
        <v>0.56826456324097596</v>
      </c>
      <c r="W586">
        <v>99</v>
      </c>
      <c r="X586">
        <v>102.4</v>
      </c>
      <c r="Y586">
        <v>96.1</v>
      </c>
      <c r="Z586">
        <v>103.17</v>
      </c>
      <c r="AA586">
        <v>96.1</v>
      </c>
      <c r="AB586">
        <v>108</v>
      </c>
      <c r="AC586" s="1">
        <f>(Table2[[#This Row],[Close Price]]/Table2[[#This Row],[Day Low]])-1</f>
        <v>3.6363636363636598E-3</v>
      </c>
      <c r="AD586" s="1">
        <f>(Table2[[#This Row],[Day High]]/Table2[[#This Row],[Close Price]])-1</f>
        <v>3.0595813204508993E-2</v>
      </c>
      <c r="AE586" s="1">
        <f>(Table2[[#This Row],[Close Price]]/Table2[[#This Row],[Current Week Low]])-1</f>
        <v>3.3922996878251954E-2</v>
      </c>
      <c r="AF586" s="1">
        <f>(Table2[[#This Row],[Current Week High]]/Table2[[#This Row],[Close Price]])-1</f>
        <v>3.8345410628019438E-2</v>
      </c>
      <c r="AG586" s="1">
        <f>(Table2[[#This Row],[Close Price]]/Table2[[#This Row],[Current Month Low]])-1</f>
        <v>3.3922996878251954E-2</v>
      </c>
      <c r="AH586" s="1">
        <f>(Table2[[#This Row],[Current Month High]]/Table2[[#This Row],[Close Price]])-1</f>
        <v>8.6956521739130377E-2</v>
      </c>
      <c r="AI586">
        <v>53.4822866344605</v>
      </c>
      <c r="AJ586">
        <v>5.0317124735729397</v>
      </c>
      <c r="AK586" t="str">
        <f>IF(AND(Table2[[#This Row],[20D EMA]]&gt;Table2[[#This Row],[50D EMA]],Table2[[#This Row],[50D EMA]]&gt;Table2[[#This Row],[200D EMA]]),"Uptrend","Downtrend/NoTrend")</f>
        <v>Downtrend/NoTrend</v>
      </c>
      <c r="AL586">
        <v>-0.08</v>
      </c>
      <c r="AM586" t="s">
        <v>3189</v>
      </c>
      <c r="AN586">
        <v>-5.84</v>
      </c>
      <c r="AO586" t="s">
        <v>3189</v>
      </c>
      <c r="AP586">
        <v>0.111333386805296</v>
      </c>
      <c r="AQ586">
        <f>(Table2[[#This Row],[Sharpe Ratio]]-AVERAGE(Table2[Sharpe Ratio]))/_xlfn.STDEV.P(Table2[Sharpe Ratio])</f>
        <v>0.58249769692887865</v>
      </c>
      <c r="AR5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6">
        <f>_xlfn.RANK.AVG(Table2[[#This Row],[1Y Return vs Nifty Z-Score]],Table2[1Y Return vs Nifty Z-Score])</f>
        <v>674</v>
      </c>
      <c r="AT586">
        <f>_xlfn.RANK.AVG(Table2[[#This Row],[6M Return vs Nifty Z-Score]],Table2[6M Return vs Nifty Z-Score])</f>
        <v>722</v>
      </c>
      <c r="AU586">
        <f>_xlfn.RANK.AVG(Table2[[#This Row],[Sharpe Ratio Z-Score]],Table2[Sharpe Ratio Z-Score])</f>
        <v>200</v>
      </c>
      <c r="AV586">
        <f>(Table2[[#This Row],[Rank 1Y]]+Table2[[#This Row],[Rank 6M]]+Table2[[#This Row],[Rank Sharpe]])/3</f>
        <v>532</v>
      </c>
    </row>
    <row r="587" spans="1:48" x14ac:dyDescent="0.3">
      <c r="A587" t="s">
        <v>96</v>
      </c>
      <c r="B587" t="s">
        <v>97</v>
      </c>
      <c r="C587" t="s">
        <v>3129</v>
      </c>
      <c r="D587" t="s">
        <v>43</v>
      </c>
      <c r="E587">
        <v>300333.89767178497</v>
      </c>
      <c r="F587">
        <v>1866.95</v>
      </c>
      <c r="G587">
        <v>-12.8978090964595</v>
      </c>
      <c r="H587">
        <f>(Table2[[#This Row],[1Y Return vs Nifty]]-AVERAGE(Table2[1Y Return vs Nifty]))/_xlfn.STDEV.P(Table2[1Y Return vs Nifty])</f>
        <v>-0.66250367345284855</v>
      </c>
      <c r="I587">
        <v>-1.4820982104179601</v>
      </c>
      <c r="J587">
        <f>(Table2[[#This Row],[1M Return vs Nifty]]-AVERAGE(Table2[1M Return vs Nifty]))/_xlfn.STDEV.P(Table2[1M Return vs Nifty])</f>
        <v>1.0288223642177028E-2</v>
      </c>
      <c r="K587">
        <v>-1.17807087197606</v>
      </c>
      <c r="L587">
        <f>(Table2[[#This Row],[6M Return vs Nifty]]-AVERAGE(Table2[6M Return vs Nifty]))/_xlfn.STDEV.P(Table2[6M Return vs Nifty])</f>
        <v>-0.3472754108950612</v>
      </c>
      <c r="M587">
        <v>-2.72400539918995</v>
      </c>
      <c r="N587">
        <f>(Table2[[#This Row],[1W Return vs Nifty]]-AVERAGE(Table2[1W Return vs Nifty]))/_xlfn.STDEV.P(Table2[1W Return vs Nifty])</f>
        <v>-0.98060868352761565</v>
      </c>
      <c r="O587">
        <v>1884.75</v>
      </c>
      <c r="P587">
        <v>1801.72239296204</v>
      </c>
      <c r="Q587">
        <v>1666.6704675503199</v>
      </c>
      <c r="R587">
        <v>41.517315767658097</v>
      </c>
      <c r="S587" s="1">
        <f>(Table2[[#This Row],[Close Price]]-Table2[[#This Row],[20D EMA]])/Table2[[#This Row],[20D EMA]]</f>
        <v>-9.4442233717999501E-3</v>
      </c>
      <c r="T587" s="1">
        <f>(Table2[[#This Row],[Close Price]]-Table2[[#This Row],[50D EMA]])/Table2[[#This Row],[50D EMA]]</f>
        <v>3.6202917437644533E-2</v>
      </c>
      <c r="U587" s="1">
        <f>(Table2[[#This Row],[Close Price]]-Table2[[#This Row],[200D EMA]])/Table2[[#This Row],[200D EMA]]</f>
        <v>0.12016744542432069</v>
      </c>
      <c r="V587">
        <v>0.87839281017517201</v>
      </c>
      <c r="W587">
        <v>1835.55</v>
      </c>
      <c r="X587">
        <v>1881.2</v>
      </c>
      <c r="Y587">
        <v>1833.1</v>
      </c>
      <c r="Z587">
        <v>1901.6</v>
      </c>
      <c r="AA587">
        <v>1833.1</v>
      </c>
      <c r="AB587">
        <v>2007.1</v>
      </c>
      <c r="AC587" s="1">
        <f>(Table2[[#This Row],[Close Price]]/Table2[[#This Row],[Day Low]])-1</f>
        <v>1.7106589305657671E-2</v>
      </c>
      <c r="AD587" s="1">
        <f>(Table2[[#This Row],[Day High]]/Table2[[#This Row],[Close Price]])-1</f>
        <v>7.632770025978175E-3</v>
      </c>
      <c r="AE587" s="1">
        <f>(Table2[[#This Row],[Close Price]]/Table2[[#This Row],[Current Week Low]])-1</f>
        <v>1.8465986580110227E-2</v>
      </c>
      <c r="AF587" s="1">
        <f>(Table2[[#This Row],[Current Week High]]/Table2[[#This Row],[Close Price]])-1</f>
        <v>1.8559682905273212E-2</v>
      </c>
      <c r="AG587" s="1">
        <f>(Table2[[#This Row],[Close Price]]/Table2[[#This Row],[Current Month Low]])-1</f>
        <v>1.8465986580110227E-2</v>
      </c>
      <c r="AH587" s="1">
        <f>(Table2[[#This Row],[Current Month High]]/Table2[[#This Row],[Close Price]])-1</f>
        <v>7.5068962746725809E-2</v>
      </c>
      <c r="AI587">
        <v>8.7281394788291102</v>
      </c>
      <c r="AJ587">
        <v>31.5633698601176</v>
      </c>
      <c r="AK587" t="str">
        <f>IF(AND(Table2[[#This Row],[20D EMA]]&gt;Table2[[#This Row],[50D EMA]],Table2[[#This Row],[50D EMA]]&gt;Table2[[#This Row],[200D EMA]]),"Uptrend","Downtrend/NoTrend")</f>
        <v>Uptrend</v>
      </c>
      <c r="AL587">
        <v>0.15</v>
      </c>
      <c r="AM587" t="s">
        <v>3188</v>
      </c>
      <c r="AN587">
        <v>-2.6</v>
      </c>
      <c r="AO587" t="s">
        <v>3189</v>
      </c>
      <c r="AP587">
        <v>-3.2274269134199E-2</v>
      </c>
      <c r="AQ587">
        <f>(Table2[[#This Row],[Sharpe Ratio]]-AVERAGE(Table2[Sharpe Ratio]))/_xlfn.STDEV.P(Table2[Sharpe Ratio])</f>
        <v>-1.0919041337448543</v>
      </c>
      <c r="AR5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-3.0720036779782025</v>
      </c>
      <c r="AS587">
        <f>_xlfn.RANK.AVG(Table2[[#This Row],[1Y Return vs Nifty Z-Score]],Table2[1Y Return vs Nifty Z-Score])</f>
        <v>534</v>
      </c>
      <c r="AT587">
        <f>_xlfn.RANK.AVG(Table2[[#This Row],[6M Return vs Nifty Z-Score]],Table2[6M Return vs Nifty Z-Score])</f>
        <v>431</v>
      </c>
      <c r="AU587">
        <f>_xlfn.RANK.AVG(Table2[[#This Row],[Sharpe Ratio Z-Score]],Table2[Sharpe Ratio Z-Score])</f>
        <v>633</v>
      </c>
      <c r="AV587">
        <f>(Table2[[#This Row],[Rank 1Y]]+Table2[[#This Row],[Rank 6M]]+Table2[[#This Row],[Rank Sharpe]])/3</f>
        <v>532.66666666666663</v>
      </c>
    </row>
    <row r="588" spans="1:48" x14ac:dyDescent="0.3">
      <c r="A588" t="s">
        <v>1976</v>
      </c>
      <c r="B588" t="s">
        <v>1977</v>
      </c>
      <c r="C588" t="s">
        <v>3140</v>
      </c>
      <c r="D588" t="s">
        <v>436</v>
      </c>
      <c r="E588">
        <v>3520.019409555</v>
      </c>
      <c r="F588">
        <v>489.25</v>
      </c>
      <c r="G588">
        <v>7.9657427917219898</v>
      </c>
      <c r="H588">
        <f>(Table2[[#This Row],[1Y Return vs Nifty]]-AVERAGE(Table2[1Y Return vs Nifty]))/_xlfn.STDEV.P(Table2[1Y Return vs Nifty])</f>
        <v>-0.31194452644820087</v>
      </c>
      <c r="I588">
        <v>2.4134891471595998</v>
      </c>
      <c r="J588">
        <f>(Table2[[#This Row],[1M Return vs Nifty]]-AVERAGE(Table2[1M Return vs Nifty]))/_xlfn.STDEV.P(Table2[1M Return vs Nifty])</f>
        <v>0.43622245931640613</v>
      </c>
      <c r="K588">
        <v>-6.7311123716534302</v>
      </c>
      <c r="L588">
        <f>(Table2[[#This Row],[6M Return vs Nifty]]-AVERAGE(Table2[6M Return vs Nifty]))/_xlfn.STDEV.P(Table2[6M Return vs Nifty])</f>
        <v>-0.52859038412461745</v>
      </c>
      <c r="M588">
        <v>1.98589890664324</v>
      </c>
      <c r="N588">
        <f>(Table2[[#This Row],[1W Return vs Nifty]]-AVERAGE(Table2[1W Return vs Nifty]))/_xlfn.STDEV.P(Table2[1W Return vs Nifty])</f>
        <v>0.32282691637238881</v>
      </c>
      <c r="O588">
        <v>486</v>
      </c>
      <c r="P588">
        <v>487.76573729529798</v>
      </c>
      <c r="Q588">
        <v>461.57523967262898</v>
      </c>
      <c r="R588">
        <v>50.857787521669401</v>
      </c>
      <c r="S588" s="1">
        <f>(Table2[[#This Row],[Close Price]]-Table2[[#This Row],[20D EMA]])/Table2[[#This Row],[20D EMA]]</f>
        <v>6.6872427983539094E-3</v>
      </c>
      <c r="T588" s="1">
        <f>(Table2[[#This Row],[Close Price]]-Table2[[#This Row],[50D EMA]])/Table2[[#This Row],[50D EMA]]</f>
        <v>3.042982709143082E-3</v>
      </c>
      <c r="U588" s="1">
        <f>(Table2[[#This Row],[Close Price]]-Table2[[#This Row],[200D EMA]])/Table2[[#This Row],[200D EMA]]</f>
        <v>5.9957202962185034E-2</v>
      </c>
      <c r="V588">
        <v>0.69554076545016097</v>
      </c>
      <c r="W588">
        <v>485</v>
      </c>
      <c r="X588">
        <v>495</v>
      </c>
      <c r="Y588">
        <v>465.3</v>
      </c>
      <c r="Z588">
        <v>497</v>
      </c>
      <c r="AA588">
        <v>465.3</v>
      </c>
      <c r="AB588">
        <v>497</v>
      </c>
      <c r="AC588" s="1">
        <f>(Table2[[#This Row],[Close Price]]/Table2[[#This Row],[Day Low]])-1</f>
        <v>8.7628865979381132E-3</v>
      </c>
      <c r="AD588" s="1">
        <f>(Table2[[#This Row],[Day High]]/Table2[[#This Row],[Close Price]])-1</f>
        <v>1.1752682677567794E-2</v>
      </c>
      <c r="AE588" s="1">
        <f>(Table2[[#This Row],[Close Price]]/Table2[[#This Row],[Current Week Low]])-1</f>
        <v>5.1472168493445158E-2</v>
      </c>
      <c r="AF588" s="1">
        <f>(Table2[[#This Row],[Current Week High]]/Table2[[#This Row],[Close Price]])-1</f>
        <v>1.5840572304547829E-2</v>
      </c>
      <c r="AG588" s="1">
        <f>(Table2[[#This Row],[Close Price]]/Table2[[#This Row],[Current Month Low]])-1</f>
        <v>5.1472168493445158E-2</v>
      </c>
      <c r="AH588" s="1">
        <f>(Table2[[#This Row],[Current Month High]]/Table2[[#This Row],[Close Price]])-1</f>
        <v>1.5840572304547829E-2</v>
      </c>
      <c r="AI588">
        <v>13.377618804292201</v>
      </c>
      <c r="AJ588">
        <v>40.5688837810659</v>
      </c>
      <c r="AK588" t="str">
        <f>IF(AND(Table2[[#This Row],[20D EMA]]&gt;Table2[[#This Row],[50D EMA]],Table2[[#This Row],[50D EMA]]&gt;Table2[[#This Row],[200D EMA]]),"Uptrend","Downtrend/NoTrend")</f>
        <v>Downtrend/NoTrend</v>
      </c>
      <c r="AL588">
        <v>-7.0000000000000007E-2</v>
      </c>
      <c r="AM588" t="s">
        <v>3189</v>
      </c>
      <c r="AN588">
        <v>-2.39</v>
      </c>
      <c r="AO588" t="s">
        <v>3189</v>
      </c>
      <c r="AP588">
        <v>-8.5375668127224996E-2</v>
      </c>
      <c r="AQ588">
        <f>(Table2[[#This Row],[Sharpe Ratio]]-AVERAGE(Table2[Sharpe Ratio]))/_xlfn.STDEV.P(Table2[Sharpe Ratio])</f>
        <v>-1.7110429888677317</v>
      </c>
      <c r="AR5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8">
        <f>_xlfn.RANK.AVG(Table2[[#This Row],[1Y Return vs Nifty Z-Score]],Table2[1Y Return vs Nifty Z-Score])</f>
        <v>401</v>
      </c>
      <c r="AT588">
        <f>_xlfn.RANK.AVG(Table2[[#This Row],[6M Return vs Nifty Z-Score]],Table2[6M Return vs Nifty Z-Score])</f>
        <v>500</v>
      </c>
      <c r="AU588">
        <f>_xlfn.RANK.AVG(Table2[[#This Row],[Sharpe Ratio Z-Score]],Table2[Sharpe Ratio Z-Score])</f>
        <v>700</v>
      </c>
      <c r="AV588">
        <f>(Table2[[#This Row],[Rank 1Y]]+Table2[[#This Row],[Rank 6M]]+Table2[[#This Row],[Rank Sharpe]])/3</f>
        <v>533.66666666666663</v>
      </c>
    </row>
    <row r="589" spans="1:48" x14ac:dyDescent="0.3">
      <c r="A589" t="s">
        <v>1599</v>
      </c>
      <c r="B589" t="s">
        <v>1600</v>
      </c>
      <c r="C589" t="s">
        <v>3143</v>
      </c>
      <c r="D589" t="s">
        <v>276</v>
      </c>
      <c r="E589">
        <v>5956.1020454400004</v>
      </c>
      <c r="F589">
        <v>807.4</v>
      </c>
      <c r="G589">
        <v>-13.8629254639482</v>
      </c>
      <c r="H589">
        <f>(Table2[[#This Row],[1Y Return vs Nifty]]-AVERAGE(Table2[1Y Return vs Nifty]))/_xlfn.STDEV.P(Table2[1Y Return vs Nifty])</f>
        <v>-0.67872000959543577</v>
      </c>
      <c r="I589">
        <v>1.4544087174520499</v>
      </c>
      <c r="J589">
        <f>(Table2[[#This Row],[1M Return vs Nifty]]-AVERAGE(Table2[1M Return vs Nifty]))/_xlfn.STDEV.P(Table2[1M Return vs Nifty])</f>
        <v>0.3313588913147833</v>
      </c>
      <c r="K589">
        <v>-4.9949580231869897</v>
      </c>
      <c r="L589">
        <f>(Table2[[#This Row],[6M Return vs Nifty]]-AVERAGE(Table2[6M Return vs Nifty]))/_xlfn.STDEV.P(Table2[6M Return vs Nifty])</f>
        <v>-0.47190239084510394</v>
      </c>
      <c r="M589">
        <v>1.4301342390951799</v>
      </c>
      <c r="N589">
        <f>(Table2[[#This Row],[1W Return vs Nifty]]-AVERAGE(Table2[1W Return vs Nifty]))/_xlfn.STDEV.P(Table2[1W Return vs Nifty])</f>
        <v>0.16902263377761023</v>
      </c>
      <c r="O589">
        <v>810.47</v>
      </c>
      <c r="P589">
        <v>798.38585204963499</v>
      </c>
      <c r="Q589">
        <v>773.81311686759398</v>
      </c>
      <c r="R589">
        <v>46.815276002966101</v>
      </c>
      <c r="S589" s="1">
        <f>(Table2[[#This Row],[Close Price]]-Table2[[#This Row],[20D EMA]])/Table2[[#This Row],[20D EMA]]</f>
        <v>-3.7879255246956087E-3</v>
      </c>
      <c r="T589" s="1">
        <f>(Table2[[#This Row],[Close Price]]-Table2[[#This Row],[50D EMA]])/Table2[[#This Row],[50D EMA]]</f>
        <v>1.1290465540219247E-2</v>
      </c>
      <c r="U589" s="1">
        <f>(Table2[[#This Row],[Close Price]]-Table2[[#This Row],[200D EMA]])/Table2[[#This Row],[200D EMA]]</f>
        <v>4.3404385891474884E-2</v>
      </c>
      <c r="V589">
        <v>0.64572154393887604</v>
      </c>
      <c r="W589">
        <v>795</v>
      </c>
      <c r="X589">
        <v>812.95</v>
      </c>
      <c r="Y589">
        <v>775</v>
      </c>
      <c r="Z589">
        <v>815.15</v>
      </c>
      <c r="AA589">
        <v>775</v>
      </c>
      <c r="AB589">
        <v>838</v>
      </c>
      <c r="AC589" s="1">
        <f>(Table2[[#This Row],[Close Price]]/Table2[[#This Row],[Day Low]])-1</f>
        <v>1.5597484276729467E-2</v>
      </c>
      <c r="AD589" s="1">
        <f>(Table2[[#This Row],[Day High]]/Table2[[#This Row],[Close Price]])-1</f>
        <v>6.8739162744613225E-3</v>
      </c>
      <c r="AE589" s="1">
        <f>(Table2[[#This Row],[Close Price]]/Table2[[#This Row],[Current Week Low]])-1</f>
        <v>4.1806451612903306E-2</v>
      </c>
      <c r="AF589" s="1">
        <f>(Table2[[#This Row],[Current Week High]]/Table2[[#This Row],[Close Price]])-1</f>
        <v>9.5987119147882272E-3</v>
      </c>
      <c r="AG589" s="1">
        <f>(Table2[[#This Row],[Close Price]]/Table2[[#This Row],[Current Month Low]])-1</f>
        <v>4.1806451612903306E-2</v>
      </c>
      <c r="AH589" s="1">
        <f>(Table2[[#This Row],[Current Month High]]/Table2[[#This Row],[Close Price]])-1</f>
        <v>3.7899430270002421E-2</v>
      </c>
      <c r="AI589">
        <v>7.6665840971018104</v>
      </c>
      <c r="AJ589">
        <v>25.178294573643399</v>
      </c>
      <c r="AK589" t="str">
        <f>IF(AND(Table2[[#This Row],[20D EMA]]&gt;Table2[[#This Row],[50D EMA]],Table2[[#This Row],[50D EMA]]&gt;Table2[[#This Row],[200D EMA]]),"Uptrend","Downtrend/NoTrend")</f>
        <v>Uptrend</v>
      </c>
      <c r="AL589">
        <v>0.02</v>
      </c>
      <c r="AM589" t="s">
        <v>3188</v>
      </c>
      <c r="AN589">
        <v>-0.99</v>
      </c>
      <c r="AO589" t="s">
        <v>3189</v>
      </c>
      <c r="AP589">
        <v>-1.1530408131154E-2</v>
      </c>
      <c r="AQ589">
        <f>(Table2[[#This Row],[Sharpe Ratio]]-AVERAGE(Table2[Sharpe Ratio]))/_xlfn.STDEV.P(Table2[Sharpe Ratio])</f>
        <v>-0.85003987789087665</v>
      </c>
      <c r="AR5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-1.5002807532390228</v>
      </c>
      <c r="AS589">
        <f>_xlfn.RANK.AVG(Table2[[#This Row],[1Y Return vs Nifty Z-Score]],Table2[1Y Return vs Nifty Z-Score])</f>
        <v>539</v>
      </c>
      <c r="AT589">
        <f>_xlfn.RANK.AVG(Table2[[#This Row],[6M Return vs Nifty Z-Score]],Table2[6M Return vs Nifty Z-Score])</f>
        <v>479</v>
      </c>
      <c r="AU589">
        <f>_xlfn.RANK.AVG(Table2[[#This Row],[Sharpe Ratio Z-Score]],Table2[Sharpe Ratio Z-Score])</f>
        <v>587</v>
      </c>
      <c r="AV589">
        <f>(Table2[[#This Row],[Rank 1Y]]+Table2[[#This Row],[Rank 6M]]+Table2[[#This Row],[Rank Sharpe]])/3</f>
        <v>535</v>
      </c>
    </row>
    <row r="590" spans="1:48" x14ac:dyDescent="0.3">
      <c r="A590" t="s">
        <v>1958</v>
      </c>
      <c r="B590" t="s">
        <v>1959</v>
      </c>
      <c r="C590" t="s">
        <v>3141</v>
      </c>
      <c r="D590" t="s">
        <v>540</v>
      </c>
      <c r="E590">
        <v>3587.1998815349998</v>
      </c>
      <c r="F590">
        <v>323.75</v>
      </c>
      <c r="G590">
        <v>-18.8225046548108</v>
      </c>
      <c r="H590">
        <f>(Table2[[#This Row],[1Y Return vs Nifty]]-AVERAGE(Table2[1Y Return vs Nifty]))/_xlfn.STDEV.P(Table2[1Y Return vs Nifty])</f>
        <v>-0.76205317644875903</v>
      </c>
      <c r="I590">
        <v>-4.40654529600915</v>
      </c>
      <c r="J590">
        <f>(Table2[[#This Row],[1M Return vs Nifty]]-AVERAGE(Table2[1M Return vs Nifty]))/_xlfn.STDEV.P(Table2[1M Return vs Nifty])</f>
        <v>-0.30946384962299306</v>
      </c>
      <c r="K590">
        <v>-6.0971594732348597</v>
      </c>
      <c r="L590">
        <f>(Table2[[#This Row],[6M Return vs Nifty]]-AVERAGE(Table2[6M Return vs Nifty]))/_xlfn.STDEV.P(Table2[6M Return vs Nifty])</f>
        <v>-0.50789088947610084</v>
      </c>
      <c r="M590">
        <v>3.1123715401144199</v>
      </c>
      <c r="N590">
        <f>(Table2[[#This Row],[1W Return vs Nifty]]-AVERAGE(Table2[1W Return vs Nifty]))/_xlfn.STDEV.P(Table2[1W Return vs Nifty])</f>
        <v>0.63457094288286009</v>
      </c>
      <c r="O590">
        <v>330.44</v>
      </c>
      <c r="P590">
        <v>340.32817623226998</v>
      </c>
      <c r="Q590">
        <v>332.84643183290399</v>
      </c>
      <c r="R590">
        <v>29.007152955249101</v>
      </c>
      <c r="S590" s="1">
        <f>(Table2[[#This Row],[Close Price]]-Table2[[#This Row],[20D EMA]])/Table2[[#This Row],[20D EMA]]</f>
        <v>-2.0245732962111119E-2</v>
      </c>
      <c r="T590" s="1">
        <f>(Table2[[#This Row],[Close Price]]-Table2[[#This Row],[50D EMA]])/Table2[[#This Row],[50D EMA]]</f>
        <v>-4.8712323545481495E-2</v>
      </c>
      <c r="U590" s="1">
        <f>(Table2[[#This Row],[Close Price]]-Table2[[#This Row],[200D EMA]])/Table2[[#This Row],[200D EMA]]</f>
        <v>-2.7329215406673164E-2</v>
      </c>
      <c r="V590">
        <v>0.42290906806171003</v>
      </c>
      <c r="W590">
        <v>320.25</v>
      </c>
      <c r="X590">
        <v>329.9</v>
      </c>
      <c r="Y590">
        <v>298.3</v>
      </c>
      <c r="Z590">
        <v>329.9</v>
      </c>
      <c r="AA590">
        <v>298.3</v>
      </c>
      <c r="AB590">
        <v>333.9</v>
      </c>
      <c r="AC590" s="1">
        <f>(Table2[[#This Row],[Close Price]]/Table2[[#This Row],[Day Low]])-1</f>
        <v>1.0928961748633892E-2</v>
      </c>
      <c r="AD590" s="1">
        <f>(Table2[[#This Row],[Day High]]/Table2[[#This Row],[Close Price]])-1</f>
        <v>1.8996138996138834E-2</v>
      </c>
      <c r="AE590" s="1">
        <f>(Table2[[#This Row],[Close Price]]/Table2[[#This Row],[Current Week Low]])-1</f>
        <v>8.531679517264501E-2</v>
      </c>
      <c r="AF590" s="1">
        <f>(Table2[[#This Row],[Current Week High]]/Table2[[#This Row],[Close Price]])-1</f>
        <v>1.8996138996138834E-2</v>
      </c>
      <c r="AG590" s="1">
        <f>(Table2[[#This Row],[Close Price]]/Table2[[#This Row],[Current Month Low]])-1</f>
        <v>8.531679517264501E-2</v>
      </c>
      <c r="AH590" s="1">
        <f>(Table2[[#This Row],[Current Month High]]/Table2[[#This Row],[Close Price]])-1</f>
        <v>3.1351351351351253E-2</v>
      </c>
      <c r="AI590">
        <v>39.583011583011498</v>
      </c>
      <c r="AJ590">
        <v>37.590310242243902</v>
      </c>
      <c r="AK590" t="str">
        <f>IF(AND(Table2[[#This Row],[20D EMA]]&gt;Table2[[#This Row],[50D EMA]],Table2[[#This Row],[50D EMA]]&gt;Table2[[#This Row],[200D EMA]]),"Uptrend","Downtrend/NoTrend")</f>
        <v>Downtrend/NoTrend</v>
      </c>
      <c r="AL590">
        <v>-0.23</v>
      </c>
      <c r="AM590" t="s">
        <v>3189</v>
      </c>
      <c r="AN590">
        <v>-6.42</v>
      </c>
      <c r="AO590" t="s">
        <v>3189</v>
      </c>
      <c r="AQ590">
        <f>(Table2[[#This Row],[Sharpe Ratio]]-AVERAGE(Table2[Sharpe Ratio]))/_xlfn.STDEV.P(Table2[Sharpe Ratio])</f>
        <v>-0.71560041255099383</v>
      </c>
      <c r="AR5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0">
        <f>_xlfn.RANK.AVG(Table2[[#This Row],[1Y Return vs Nifty Z-Score]],Table2[1Y Return vs Nifty Z-Score])</f>
        <v>574</v>
      </c>
      <c r="AT590">
        <f>_xlfn.RANK.AVG(Table2[[#This Row],[6M Return vs Nifty Z-Score]],Table2[6M Return vs Nifty Z-Score])</f>
        <v>493</v>
      </c>
      <c r="AU590">
        <f>_xlfn.RANK.AVG(Table2[[#This Row],[Sharpe Ratio Z-Score]],Table2[Sharpe Ratio Z-Score])</f>
        <v>539.5</v>
      </c>
      <c r="AV590">
        <f>(Table2[[#This Row],[Rank 1Y]]+Table2[[#This Row],[Rank 6M]]+Table2[[#This Row],[Rank Sharpe]])/3</f>
        <v>535.5</v>
      </c>
    </row>
    <row r="591" spans="1:48" x14ac:dyDescent="0.3">
      <c r="A591" t="s">
        <v>1462</v>
      </c>
      <c r="B591" t="s">
        <v>1463</v>
      </c>
      <c r="C591" t="s">
        <v>3141</v>
      </c>
      <c r="D591" t="s">
        <v>146</v>
      </c>
      <c r="E591">
        <v>7198.5394999999999</v>
      </c>
      <c r="F591">
        <v>380</v>
      </c>
      <c r="G591">
        <v>-32.956477500147301</v>
      </c>
      <c r="H591">
        <f>(Table2[[#This Row],[1Y Return vs Nifty]]-AVERAGE(Table2[1Y Return vs Nifty]))/_xlfn.STDEV.P(Table2[1Y Return vs Nifty])</f>
        <v>-0.99953879208138496</v>
      </c>
      <c r="I591">
        <v>-4.1473111636407003</v>
      </c>
      <c r="J591">
        <f>(Table2[[#This Row],[1M Return vs Nifty]]-AVERAGE(Table2[1M Return vs Nifty]))/_xlfn.STDEV.P(Table2[1M Return vs Nifty])</f>
        <v>-0.28111980753233146</v>
      </c>
      <c r="K591">
        <v>-19.476148676785499</v>
      </c>
      <c r="L591">
        <f>(Table2[[#This Row],[6M Return vs Nifty]]-AVERAGE(Table2[6M Return vs Nifty]))/_xlfn.STDEV.P(Table2[6M Return vs Nifty])</f>
        <v>-0.9447345668412428</v>
      </c>
      <c r="M591">
        <v>0.48475630222419003</v>
      </c>
      <c r="N591">
        <f>(Table2[[#This Row],[1W Return vs Nifty]]-AVERAGE(Table2[1W Return vs Nifty]))/_xlfn.STDEV.P(Table2[1W Return vs Nifty])</f>
        <v>-9.2604604965127235E-2</v>
      </c>
      <c r="O591">
        <v>391.53</v>
      </c>
      <c r="P591">
        <v>410.282138298559</v>
      </c>
      <c r="Q591">
        <v>417.03470945912301</v>
      </c>
      <c r="R591">
        <v>38.650221238927401</v>
      </c>
      <c r="S591" s="1">
        <f>(Table2[[#This Row],[Close Price]]-Table2[[#This Row],[20D EMA]])/Table2[[#This Row],[20D EMA]]</f>
        <v>-2.9448573544811313E-2</v>
      </c>
      <c r="T591" s="1">
        <f>(Table2[[#This Row],[Close Price]]-Table2[[#This Row],[50D EMA]])/Table2[[#This Row],[50D EMA]]</f>
        <v>-7.3808083442625863E-2</v>
      </c>
      <c r="U591" s="1">
        <f>(Table2[[#This Row],[Close Price]]-Table2[[#This Row],[200D EMA]])/Table2[[#This Row],[200D EMA]]</f>
        <v>-8.880486112811932E-2</v>
      </c>
      <c r="V591">
        <v>0.63889925823432603</v>
      </c>
      <c r="W591">
        <v>377.75</v>
      </c>
      <c r="X591">
        <v>387</v>
      </c>
      <c r="Y591">
        <v>360.6</v>
      </c>
      <c r="Z591">
        <v>388</v>
      </c>
      <c r="AA591">
        <v>360.6</v>
      </c>
      <c r="AB591">
        <v>407.35</v>
      </c>
      <c r="AC591" s="1">
        <f>(Table2[[#This Row],[Close Price]]/Table2[[#This Row],[Day Low]])-1</f>
        <v>5.9563203176704604E-3</v>
      </c>
      <c r="AD591" s="1">
        <f>(Table2[[#This Row],[Day High]]/Table2[[#This Row],[Close Price]])-1</f>
        <v>1.8421052631578894E-2</v>
      </c>
      <c r="AE591" s="1">
        <f>(Table2[[#This Row],[Close Price]]/Table2[[#This Row],[Current Week Low]])-1</f>
        <v>5.3799223516361572E-2</v>
      </c>
      <c r="AF591" s="1">
        <f>(Table2[[#This Row],[Current Week High]]/Table2[[#This Row],[Close Price]])-1</f>
        <v>2.1052631578947434E-2</v>
      </c>
      <c r="AG591" s="1">
        <f>(Table2[[#This Row],[Close Price]]/Table2[[#This Row],[Current Month Low]])-1</f>
        <v>5.3799223516361572E-2</v>
      </c>
      <c r="AH591" s="1">
        <f>(Table2[[#This Row],[Current Month High]]/Table2[[#This Row],[Close Price]])-1</f>
        <v>7.1973684210526301E-2</v>
      </c>
      <c r="AI591">
        <v>44.078947368420998</v>
      </c>
      <c r="AJ591">
        <v>10.144927536231799</v>
      </c>
      <c r="AK591" t="str">
        <f>IF(AND(Table2[[#This Row],[20D EMA]]&gt;Table2[[#This Row],[50D EMA]],Table2[[#This Row],[50D EMA]]&gt;Table2[[#This Row],[200D EMA]]),"Uptrend","Downtrend/NoTrend")</f>
        <v>Downtrend/NoTrend</v>
      </c>
      <c r="AL591">
        <v>-0.27</v>
      </c>
      <c r="AM591" t="s">
        <v>3189</v>
      </c>
      <c r="AN591">
        <v>-3.81</v>
      </c>
      <c r="AO591" t="s">
        <v>3189</v>
      </c>
      <c r="AP591">
        <v>7.0208666049905E-2</v>
      </c>
      <c r="AQ591">
        <f>(Table2[[#This Row],[Sharpe Ratio]]-AVERAGE(Table2[Sharpe Ratio]))/_xlfn.STDEV.P(Table2[Sharpe Ratio])</f>
        <v>0.10300161945105492</v>
      </c>
      <c r="AR5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1">
        <f>_xlfn.RANK.AVG(Table2[[#This Row],[1Y Return vs Nifty Z-Score]],Table2[1Y Return vs Nifty Z-Score])</f>
        <v>660</v>
      </c>
      <c r="AT591">
        <f>_xlfn.RANK.AVG(Table2[[#This Row],[6M Return vs Nifty Z-Score]],Table2[6M Return vs Nifty Z-Score])</f>
        <v>629</v>
      </c>
      <c r="AU591">
        <f>_xlfn.RANK.AVG(Table2[[#This Row],[Sharpe Ratio Z-Score]],Table2[Sharpe Ratio Z-Score])</f>
        <v>318</v>
      </c>
      <c r="AV591">
        <f>(Table2[[#This Row],[Rank 1Y]]+Table2[[#This Row],[Rank 6M]]+Table2[[#This Row],[Rank Sharpe]])/3</f>
        <v>535.66666666666663</v>
      </c>
    </row>
    <row r="592" spans="1:48" x14ac:dyDescent="0.3">
      <c r="A592" t="s">
        <v>1314</v>
      </c>
      <c r="B592" t="s">
        <v>1315</v>
      </c>
      <c r="C592" t="s">
        <v>3140</v>
      </c>
      <c r="D592" t="s">
        <v>436</v>
      </c>
      <c r="E592">
        <v>8665.6888788359993</v>
      </c>
      <c r="F592">
        <v>193.01</v>
      </c>
      <c r="G592">
        <v>-36.535862425485099</v>
      </c>
      <c r="H592">
        <f>(Table2[[#This Row],[1Y Return vs Nifty]]-AVERAGE(Table2[1Y Return vs Nifty]))/_xlfn.STDEV.P(Table2[1Y Return vs Nifty])</f>
        <v>-1.0596812900104411</v>
      </c>
      <c r="I592">
        <v>-4.7888392487666502</v>
      </c>
      <c r="J592">
        <f>(Table2[[#This Row],[1M Return vs Nifty]]-AVERAGE(Table2[1M Return vs Nifty]))/_xlfn.STDEV.P(Table2[1M Return vs Nifty])</f>
        <v>-0.35126295913440231</v>
      </c>
      <c r="K592">
        <v>2.0148502537046902</v>
      </c>
      <c r="L592">
        <f>(Table2[[#This Row],[6M Return vs Nifty]]-AVERAGE(Table2[6M Return vs Nifty]))/_xlfn.STDEV.P(Table2[6M Return vs Nifty])</f>
        <v>-0.24302183950350492</v>
      </c>
      <c r="M592">
        <v>-1.2958053352965999</v>
      </c>
      <c r="N592">
        <f>(Table2[[#This Row],[1W Return vs Nifty]]-AVERAGE(Table2[1W Return vs Nifty]))/_xlfn.STDEV.P(Table2[1W Return vs Nifty])</f>
        <v>-0.58536353921491413</v>
      </c>
      <c r="O592">
        <v>198.68</v>
      </c>
      <c r="P592">
        <v>196.39699111789199</v>
      </c>
      <c r="Q592">
        <v>193.47871808512301</v>
      </c>
      <c r="R592">
        <v>39.7949524319164</v>
      </c>
      <c r="S592" s="1">
        <f>(Table2[[#This Row],[Close Price]]-Table2[[#This Row],[20D EMA]])/Table2[[#This Row],[20D EMA]]</f>
        <v>-2.8538353130662452E-2</v>
      </c>
      <c r="T592" s="1">
        <f>(Table2[[#This Row],[Close Price]]-Table2[[#This Row],[50D EMA]])/Table2[[#This Row],[50D EMA]]</f>
        <v>-1.7245636496838551E-2</v>
      </c>
      <c r="U592" s="1">
        <f>(Table2[[#This Row],[Close Price]]-Table2[[#This Row],[200D EMA]])/Table2[[#This Row],[200D EMA]]</f>
        <v>-2.4225821307995114E-3</v>
      </c>
      <c r="V592">
        <v>0.414885108980244</v>
      </c>
      <c r="W592">
        <v>192.45</v>
      </c>
      <c r="X592">
        <v>195.43</v>
      </c>
      <c r="Y592">
        <v>183.01</v>
      </c>
      <c r="Z592">
        <v>198.97</v>
      </c>
      <c r="AA592">
        <v>183.01</v>
      </c>
      <c r="AB592">
        <v>207</v>
      </c>
      <c r="AC592" s="1">
        <f>(Table2[[#This Row],[Close Price]]/Table2[[#This Row],[Day Low]])-1</f>
        <v>2.9098467134320849E-3</v>
      </c>
      <c r="AD592" s="1">
        <f>(Table2[[#This Row],[Day High]]/Table2[[#This Row],[Close Price]])-1</f>
        <v>1.2538210455416809E-2</v>
      </c>
      <c r="AE592" s="1">
        <f>(Table2[[#This Row],[Close Price]]/Table2[[#This Row],[Current Week Low]])-1</f>
        <v>5.464182285121022E-2</v>
      </c>
      <c r="AF592" s="1">
        <f>(Table2[[#This Row],[Current Week High]]/Table2[[#This Row],[Close Price]])-1</f>
        <v>3.0879229055489343E-2</v>
      </c>
      <c r="AG592" s="1">
        <f>(Table2[[#This Row],[Close Price]]/Table2[[#This Row],[Current Month Low]])-1</f>
        <v>5.464182285121022E-2</v>
      </c>
      <c r="AH592" s="1">
        <f>(Table2[[#This Row],[Current Month High]]/Table2[[#This Row],[Close Price]])-1</f>
        <v>7.2483291021190555E-2</v>
      </c>
      <c r="AI592">
        <v>19.760634164032901</v>
      </c>
      <c r="AJ592">
        <v>33.110344827586097</v>
      </c>
      <c r="AK592" t="str">
        <f>IF(AND(Table2[[#This Row],[20D EMA]]&gt;Table2[[#This Row],[50D EMA]],Table2[[#This Row],[50D EMA]]&gt;Table2[[#This Row],[200D EMA]]),"Uptrend","Downtrend/NoTrend")</f>
        <v>Uptrend</v>
      </c>
      <c r="AL592">
        <v>0.03</v>
      </c>
      <c r="AM592" t="s">
        <v>3188</v>
      </c>
      <c r="AN592">
        <v>-4.87</v>
      </c>
      <c r="AO592" t="s">
        <v>3189</v>
      </c>
      <c r="AQ592">
        <f>(Table2[[#This Row],[Sharpe Ratio]]-AVERAGE(Table2[Sharpe Ratio]))/_xlfn.STDEV.P(Table2[Sharpe Ratio])</f>
        <v>-0.71560041255099383</v>
      </c>
      <c r="AR5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-2.9549300404142564</v>
      </c>
      <c r="AS592">
        <f>_xlfn.RANK.AVG(Table2[[#This Row],[1Y Return vs Nifty Z-Score]],Table2[1Y Return vs Nifty Z-Score])</f>
        <v>670</v>
      </c>
      <c r="AT592">
        <f>_xlfn.RANK.AVG(Table2[[#This Row],[6M Return vs Nifty Z-Score]],Table2[6M Return vs Nifty Z-Score])</f>
        <v>400</v>
      </c>
      <c r="AU592">
        <f>_xlfn.RANK.AVG(Table2[[#This Row],[Sharpe Ratio Z-Score]],Table2[Sharpe Ratio Z-Score])</f>
        <v>539.5</v>
      </c>
      <c r="AV592">
        <f>(Table2[[#This Row],[Rank 1Y]]+Table2[[#This Row],[Rank 6M]]+Table2[[#This Row],[Rank Sharpe]])/3</f>
        <v>536.5</v>
      </c>
    </row>
    <row r="593" spans="1:48" x14ac:dyDescent="0.3">
      <c r="A593" t="s">
        <v>442</v>
      </c>
      <c r="B593" t="s">
        <v>443</v>
      </c>
      <c r="C593" t="s">
        <v>3129</v>
      </c>
      <c r="D593" t="s">
        <v>54</v>
      </c>
      <c r="E593">
        <v>53456.613464549999</v>
      </c>
      <c r="F593">
        <v>705.3</v>
      </c>
      <c r="G593">
        <v>-28.833165263860401</v>
      </c>
      <c r="H593">
        <f>(Table2[[#This Row],[1Y Return vs Nifty]]-AVERAGE(Table2[1Y Return vs Nifty]))/_xlfn.STDEV.P(Table2[1Y Return vs Nifty])</f>
        <v>-0.93025697333194324</v>
      </c>
      <c r="I593">
        <v>3.4801301417383201</v>
      </c>
      <c r="J593">
        <f>(Table2[[#This Row],[1M Return vs Nifty]]-AVERAGE(Table2[1M Return vs Nifty]))/_xlfn.STDEV.P(Table2[1M Return vs Nifty])</f>
        <v>0.55284644308639175</v>
      </c>
      <c r="K593">
        <v>1.2230732833247799</v>
      </c>
      <c r="L593">
        <f>(Table2[[#This Row],[6M Return vs Nifty]]-AVERAGE(Table2[6M Return vs Nifty]))/_xlfn.STDEV.P(Table2[6M Return vs Nifty])</f>
        <v>-0.26887452225340935</v>
      </c>
      <c r="M593">
        <v>3.32435562465708</v>
      </c>
      <c r="N593">
        <f>(Table2[[#This Row],[1W Return vs Nifty]]-AVERAGE(Table2[1W Return vs Nifty]))/_xlfn.STDEV.P(Table2[1W Return vs Nifty])</f>
        <v>0.69323616927884235</v>
      </c>
      <c r="O593">
        <v>719.78</v>
      </c>
      <c r="P593">
        <v>694.61269814565298</v>
      </c>
      <c r="Q593">
        <v>668.23945287249705</v>
      </c>
      <c r="R593">
        <v>42.450457381084</v>
      </c>
      <c r="S593" s="1">
        <f>(Table2[[#This Row],[Close Price]]-Table2[[#This Row],[20D EMA]])/Table2[[#This Row],[20D EMA]]</f>
        <v>-2.0117258051071188E-2</v>
      </c>
      <c r="T593" s="1">
        <f>(Table2[[#This Row],[Close Price]]-Table2[[#This Row],[50D EMA]])/Table2[[#This Row],[50D EMA]]</f>
        <v>1.538598687135713E-2</v>
      </c>
      <c r="U593" s="1">
        <f>(Table2[[#This Row],[Close Price]]-Table2[[#This Row],[200D EMA]])/Table2[[#This Row],[200D EMA]]</f>
        <v>5.5459980652435695E-2</v>
      </c>
      <c r="V593">
        <v>0.820709701054399</v>
      </c>
      <c r="W593">
        <v>703.3</v>
      </c>
      <c r="X593">
        <v>731.85</v>
      </c>
      <c r="Y593">
        <v>703.3</v>
      </c>
      <c r="Z593">
        <v>742.45</v>
      </c>
      <c r="AA593">
        <v>703.3</v>
      </c>
      <c r="AB593">
        <v>748.15</v>
      </c>
      <c r="AC593" s="1">
        <f>(Table2[[#This Row],[Close Price]]/Table2[[#This Row],[Day Low]])-1</f>
        <v>2.8437366699842759E-3</v>
      </c>
      <c r="AD593" s="1">
        <f>(Table2[[#This Row],[Day High]]/Table2[[#This Row],[Close Price]])-1</f>
        <v>3.7643555933645434E-2</v>
      </c>
      <c r="AE593" s="1">
        <f>(Table2[[#This Row],[Close Price]]/Table2[[#This Row],[Current Week Low]])-1</f>
        <v>2.8437366699842759E-3</v>
      </c>
      <c r="AF593" s="1">
        <f>(Table2[[#This Row],[Current Week High]]/Table2[[#This Row],[Close Price]])-1</f>
        <v>5.2672621579469947E-2</v>
      </c>
      <c r="AG593" s="1">
        <f>(Table2[[#This Row],[Close Price]]/Table2[[#This Row],[Current Month Low]])-1</f>
        <v>2.8437366699842759E-3</v>
      </c>
      <c r="AH593" s="1">
        <f>(Table2[[#This Row],[Current Month High]]/Table2[[#This Row],[Close Price]])-1</f>
        <v>6.0754288955054525E-2</v>
      </c>
      <c r="AI593">
        <v>15.326811285977501</v>
      </c>
      <c r="AJ593">
        <v>27.379447354162799</v>
      </c>
      <c r="AK593" t="str">
        <f>IF(AND(Table2[[#This Row],[20D EMA]]&gt;Table2[[#This Row],[50D EMA]],Table2[[#This Row],[50D EMA]]&gt;Table2[[#This Row],[200D EMA]]),"Uptrend","Downtrend/NoTrend")</f>
        <v>Uptrend</v>
      </c>
      <c r="AL593">
        <v>0.1</v>
      </c>
      <c r="AM593" t="s">
        <v>3188</v>
      </c>
      <c r="AN593">
        <v>-3.56</v>
      </c>
      <c r="AO593" t="s">
        <v>3189</v>
      </c>
      <c r="AP593">
        <v>-5.2361127930199997E-3</v>
      </c>
      <c r="AQ593">
        <f>(Table2[[#This Row],[Sharpe Ratio]]-AVERAGE(Table2[Sharpe Ratio]))/_xlfn.STDEV.P(Table2[Sharpe Ratio])</f>
        <v>-0.77665117470493306</v>
      </c>
      <c r="AR5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-0.72970005792505155</v>
      </c>
      <c r="AS593">
        <f>_xlfn.RANK.AVG(Table2[[#This Row],[1Y Return vs Nifty Z-Score]],Table2[1Y Return vs Nifty Z-Score])</f>
        <v>636</v>
      </c>
      <c r="AT593">
        <f>_xlfn.RANK.AVG(Table2[[#This Row],[6M Return vs Nifty Z-Score]],Table2[6M Return vs Nifty Z-Score])</f>
        <v>405</v>
      </c>
      <c r="AU593">
        <f>_xlfn.RANK.AVG(Table2[[#This Row],[Sharpe Ratio Z-Score]],Table2[Sharpe Ratio Z-Score])</f>
        <v>572</v>
      </c>
      <c r="AV593">
        <f>(Table2[[#This Row],[Rank 1Y]]+Table2[[#This Row],[Rank 6M]]+Table2[[#This Row],[Rank Sharpe]])/3</f>
        <v>537.66666666666663</v>
      </c>
    </row>
    <row r="594" spans="1:48" x14ac:dyDescent="0.3">
      <c r="A594" t="s">
        <v>1077</v>
      </c>
      <c r="B594" t="s">
        <v>1078</v>
      </c>
      <c r="C594" t="s">
        <v>3143</v>
      </c>
      <c r="D594" t="s">
        <v>482</v>
      </c>
      <c r="E594">
        <v>12465.04846197</v>
      </c>
      <c r="F594">
        <v>946.5</v>
      </c>
      <c r="G594">
        <v>-28.1106540638844</v>
      </c>
      <c r="H594">
        <f>(Table2[[#This Row],[1Y Return vs Nifty]]-AVERAGE(Table2[1Y Return vs Nifty]))/_xlfn.STDEV.P(Table2[1Y Return vs Nifty])</f>
        <v>-0.91811700256750373</v>
      </c>
      <c r="I594">
        <v>0.85782265881480502</v>
      </c>
      <c r="J594">
        <f>(Table2[[#This Row],[1M Return vs Nifty]]-AVERAGE(Table2[1M Return vs Nifty]))/_xlfn.STDEV.P(Table2[1M Return vs Nifty])</f>
        <v>0.26612959375962081</v>
      </c>
      <c r="K594">
        <v>3.4242823623884</v>
      </c>
      <c r="L594">
        <f>(Table2[[#This Row],[6M Return vs Nifty]]-AVERAGE(Table2[6M Return vs Nifty]))/_xlfn.STDEV.P(Table2[6M Return vs Nifty])</f>
        <v>-0.19700180794607622</v>
      </c>
      <c r="M594">
        <v>1.4700530928575599</v>
      </c>
      <c r="N594">
        <f>(Table2[[#This Row],[1W Return vs Nifty]]-AVERAGE(Table2[1W Return vs Nifty]))/_xlfn.STDEV.P(Table2[1W Return vs Nifty])</f>
        <v>0.18006991875888842</v>
      </c>
      <c r="O594">
        <v>944.84</v>
      </c>
      <c r="P594">
        <v>930.59102742169796</v>
      </c>
      <c r="Q594">
        <v>895.43036457378105</v>
      </c>
      <c r="R594">
        <v>44.467725211789798</v>
      </c>
      <c r="S594" s="1">
        <f>(Table2[[#This Row],[Close Price]]-Table2[[#This Row],[20D EMA]])/Table2[[#This Row],[20D EMA]]</f>
        <v>1.7569112230641888E-3</v>
      </c>
      <c r="T594" s="1">
        <f>(Table2[[#This Row],[Close Price]]-Table2[[#This Row],[50D EMA]])/Table2[[#This Row],[50D EMA]]</f>
        <v>1.7095557671966334E-2</v>
      </c>
      <c r="U594" s="1">
        <f>(Table2[[#This Row],[Close Price]]-Table2[[#This Row],[200D EMA]])/Table2[[#This Row],[200D EMA]]</f>
        <v>5.7033620308964798E-2</v>
      </c>
      <c r="V594">
        <v>0.74046194715389402</v>
      </c>
      <c r="W594">
        <v>928</v>
      </c>
      <c r="X594">
        <v>953.35</v>
      </c>
      <c r="Y594">
        <v>908.1</v>
      </c>
      <c r="Z594">
        <v>953.35</v>
      </c>
      <c r="AA594">
        <v>908.1</v>
      </c>
      <c r="AB594">
        <v>960.15</v>
      </c>
      <c r="AC594" s="1">
        <f>(Table2[[#This Row],[Close Price]]/Table2[[#This Row],[Day Low]])-1</f>
        <v>1.9935344827586299E-2</v>
      </c>
      <c r="AD594" s="1">
        <f>(Table2[[#This Row],[Day High]]/Table2[[#This Row],[Close Price]])-1</f>
        <v>7.2371896460645679E-3</v>
      </c>
      <c r="AE594" s="1">
        <f>(Table2[[#This Row],[Close Price]]/Table2[[#This Row],[Current Week Low]])-1</f>
        <v>4.2286091840105788E-2</v>
      </c>
      <c r="AF594" s="1">
        <f>(Table2[[#This Row],[Current Week High]]/Table2[[#This Row],[Close Price]])-1</f>
        <v>7.2371896460645679E-3</v>
      </c>
      <c r="AG594" s="1">
        <f>(Table2[[#This Row],[Close Price]]/Table2[[#This Row],[Current Month Low]])-1</f>
        <v>4.2286091840105788E-2</v>
      </c>
      <c r="AH594" s="1">
        <f>(Table2[[#This Row],[Current Month High]]/Table2[[#This Row],[Close Price]])-1</f>
        <v>1.4421553090332884E-2</v>
      </c>
      <c r="AI594">
        <v>13.1537242472266</v>
      </c>
      <c r="AJ594">
        <v>24.285995666732301</v>
      </c>
      <c r="AK594" t="str">
        <f>IF(AND(Table2[[#This Row],[20D EMA]]&gt;Table2[[#This Row],[50D EMA]],Table2[[#This Row],[50D EMA]]&gt;Table2[[#This Row],[200D EMA]]),"Uptrend","Downtrend/NoTrend")</f>
        <v>Uptrend</v>
      </c>
      <c r="AL594">
        <v>0.05</v>
      </c>
      <c r="AM594" t="s">
        <v>3188</v>
      </c>
      <c r="AN594">
        <v>-2.39</v>
      </c>
      <c r="AO594" t="s">
        <v>3189</v>
      </c>
      <c r="AP594">
        <v>-1.6871475021896998E-2</v>
      </c>
      <c r="AQ594">
        <f>(Table2[[#This Row],[Sharpe Ratio]]-AVERAGE(Table2[Sharpe Ratio]))/_xlfn.STDEV.P(Table2[Sharpe Ratio])</f>
        <v>-0.91231435846159814</v>
      </c>
      <c r="AR5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-1.5812336564566689</v>
      </c>
      <c r="AS594">
        <f>_xlfn.RANK.AVG(Table2[[#This Row],[1Y Return vs Nifty Z-Score]],Table2[1Y Return vs Nifty Z-Score])</f>
        <v>628</v>
      </c>
      <c r="AT594">
        <f>_xlfn.RANK.AVG(Table2[[#This Row],[6M Return vs Nifty Z-Score]],Table2[6M Return vs Nifty Z-Score])</f>
        <v>384</v>
      </c>
      <c r="AU594">
        <f>_xlfn.RANK.AVG(Table2[[#This Row],[Sharpe Ratio Z-Score]],Table2[Sharpe Ratio Z-Score])</f>
        <v>604</v>
      </c>
      <c r="AV594">
        <f>(Table2[[#This Row],[Rank 1Y]]+Table2[[#This Row],[Rank 6M]]+Table2[[#This Row],[Rank Sharpe]])/3</f>
        <v>538.66666666666663</v>
      </c>
    </row>
    <row r="595" spans="1:48" x14ac:dyDescent="0.3">
      <c r="A595" t="s">
        <v>19</v>
      </c>
      <c r="B595" t="s">
        <v>20</v>
      </c>
      <c r="C595" t="s">
        <v>3128</v>
      </c>
      <c r="D595" t="s">
        <v>21</v>
      </c>
      <c r="E595">
        <v>1538501.26484155</v>
      </c>
      <c r="F595">
        <v>4252.95</v>
      </c>
      <c r="G595">
        <v>-11.1392049040529</v>
      </c>
      <c r="H595">
        <f>(Table2[[#This Row],[1Y Return vs Nifty]]-AVERAGE(Table2[1Y Return vs Nifty]))/_xlfn.STDEV.P(Table2[1Y Return vs Nifty])</f>
        <v>-0.6329547841307922</v>
      </c>
      <c r="I595">
        <v>-4.9347053667880703</v>
      </c>
      <c r="J595">
        <f>(Table2[[#This Row],[1M Return vs Nifty]]-AVERAGE(Table2[1M Return vs Nifty]))/_xlfn.STDEV.P(Table2[1M Return vs Nifty])</f>
        <v>-0.36721161277436459</v>
      </c>
      <c r="K595">
        <v>-2.5671576033515699</v>
      </c>
      <c r="L595">
        <f>(Table2[[#This Row],[6M Return vs Nifty]]-AVERAGE(Table2[6M Return vs Nifty]))/_xlfn.STDEV.P(Table2[6M Return vs Nifty])</f>
        <v>-0.39263113595627597</v>
      </c>
      <c r="M595">
        <v>3.3074422632160898</v>
      </c>
      <c r="N595">
        <f>(Table2[[#This Row],[1W Return vs Nifty]]-AVERAGE(Table2[1W Return vs Nifty]))/_xlfn.STDEV.P(Table2[1W Return vs Nifty])</f>
        <v>0.68855550572717328</v>
      </c>
      <c r="O595">
        <v>4315.34</v>
      </c>
      <c r="P595">
        <v>4314.0771473782497</v>
      </c>
      <c r="Q595">
        <v>4050.1455836087198</v>
      </c>
      <c r="R595">
        <v>33.472533338349798</v>
      </c>
      <c r="S595" s="1">
        <f>(Table2[[#This Row],[Close Price]]-Table2[[#This Row],[20D EMA]])/Table2[[#This Row],[20D EMA]]</f>
        <v>-1.4457725231383929E-2</v>
      </c>
      <c r="T595" s="1">
        <f>(Table2[[#This Row],[Close Price]]-Table2[[#This Row],[50D EMA]])/Table2[[#This Row],[50D EMA]]</f>
        <v>-1.4169229081913402E-2</v>
      </c>
      <c r="U595" s="1">
        <f>(Table2[[#This Row],[Close Price]]-Table2[[#This Row],[200D EMA]])/Table2[[#This Row],[200D EMA]]</f>
        <v>5.0073364575349236E-2</v>
      </c>
      <c r="V595">
        <v>0.97516006680531797</v>
      </c>
      <c r="W595">
        <v>4246.7</v>
      </c>
      <c r="X595">
        <v>4295</v>
      </c>
      <c r="Y595">
        <v>4203.95</v>
      </c>
      <c r="Z595">
        <v>4297.25</v>
      </c>
      <c r="AA595">
        <v>4203.95</v>
      </c>
      <c r="AB595">
        <v>4298</v>
      </c>
      <c r="AC595" s="1">
        <f>(Table2[[#This Row],[Close Price]]/Table2[[#This Row],[Day Low]])-1</f>
        <v>1.4717309911225218E-3</v>
      </c>
      <c r="AD595" s="1">
        <f>(Table2[[#This Row],[Day High]]/Table2[[#This Row],[Close Price]])-1</f>
        <v>9.8872547290704826E-3</v>
      </c>
      <c r="AE595" s="1">
        <f>(Table2[[#This Row],[Close Price]]/Table2[[#This Row],[Current Week Low]])-1</f>
        <v>1.165570475386235E-2</v>
      </c>
      <c r="AF595" s="1">
        <f>(Table2[[#This Row],[Current Week High]]/Table2[[#This Row],[Close Price]])-1</f>
        <v>1.0416299274621288E-2</v>
      </c>
      <c r="AG595" s="1">
        <f>(Table2[[#This Row],[Close Price]]/Table2[[#This Row],[Current Month Low]])-1</f>
        <v>1.165570475386235E-2</v>
      </c>
      <c r="AH595" s="1">
        <f>(Table2[[#This Row],[Current Month High]]/Table2[[#This Row],[Close Price]])-1</f>
        <v>1.0592647456471482E-2</v>
      </c>
      <c r="AI595">
        <v>7.9779917469050998</v>
      </c>
      <c r="AJ595">
        <v>28.4491090305043</v>
      </c>
      <c r="AK595" t="str">
        <f>IF(AND(Table2[[#This Row],[20D EMA]]&gt;Table2[[#This Row],[50D EMA]],Table2[[#This Row],[50D EMA]]&gt;Table2[[#This Row],[200D EMA]]),"Uptrend","Downtrend/NoTrend")</f>
        <v>Uptrend</v>
      </c>
      <c r="AL595">
        <v>-7.0000000000000007E-2</v>
      </c>
      <c r="AM595" t="s">
        <v>3189</v>
      </c>
      <c r="AN595">
        <v>-0.75</v>
      </c>
      <c r="AO595" t="s">
        <v>3189</v>
      </c>
      <c r="AP595">
        <v>-4.1997726170363001E-2</v>
      </c>
      <c r="AQ595">
        <f>(Table2[[#This Row],[Sharpe Ratio]]-AVERAGE(Table2[Sharpe Ratio]))/_xlfn.STDEV.P(Table2[Sharpe Ratio])</f>
        <v>-1.2052753475239435</v>
      </c>
      <c r="AR5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-1.909517374658203</v>
      </c>
      <c r="AS595">
        <f>_xlfn.RANK.AVG(Table2[[#This Row],[1Y Return vs Nifty Z-Score]],Table2[1Y Return vs Nifty Z-Score])</f>
        <v>522</v>
      </c>
      <c r="AT595">
        <f>_xlfn.RANK.AVG(Table2[[#This Row],[6M Return vs Nifty Z-Score]],Table2[6M Return vs Nifty Z-Score])</f>
        <v>448</v>
      </c>
      <c r="AU595">
        <f>_xlfn.RANK.AVG(Table2[[#This Row],[Sharpe Ratio Z-Score]],Table2[Sharpe Ratio Z-Score])</f>
        <v>647</v>
      </c>
      <c r="AV595">
        <f>(Table2[[#This Row],[Rank 1Y]]+Table2[[#This Row],[Rank 6M]]+Table2[[#This Row],[Rank Sharpe]])/3</f>
        <v>539</v>
      </c>
    </row>
    <row r="596" spans="1:48" x14ac:dyDescent="0.3">
      <c r="A596" t="s">
        <v>912</v>
      </c>
      <c r="B596" t="s">
        <v>913</v>
      </c>
      <c r="C596" t="s">
        <v>3129</v>
      </c>
      <c r="D596" t="s">
        <v>54</v>
      </c>
      <c r="E596">
        <v>16743.806611683998</v>
      </c>
      <c r="F596">
        <v>202.1</v>
      </c>
      <c r="G596">
        <v>-23.782331842787102</v>
      </c>
      <c r="H596">
        <f>(Table2[[#This Row],[1Y Return vs Nifty]]-AVERAGE(Table2[1Y Return vs Nifty]))/_xlfn.STDEV.P(Table2[1Y Return vs Nifty])</f>
        <v>-0.84539051026545953</v>
      </c>
      <c r="I596">
        <v>-4.2923833085946104</v>
      </c>
      <c r="J596">
        <f>(Table2[[#This Row],[1M Return vs Nifty]]-AVERAGE(Table2[1M Return vs Nifty]))/_xlfn.STDEV.P(Table2[1M Return vs Nifty])</f>
        <v>-0.2969816500497045</v>
      </c>
      <c r="K596">
        <v>-17.7942705827735</v>
      </c>
      <c r="L596">
        <f>(Table2[[#This Row],[6M Return vs Nifty]]-AVERAGE(Table2[6M Return vs Nifty]))/_xlfn.STDEV.P(Table2[6M Return vs Nifty])</f>
        <v>-0.88981877310750612</v>
      </c>
      <c r="M596">
        <v>2.9769511495997998</v>
      </c>
      <c r="N596">
        <f>(Table2[[#This Row],[1W Return vs Nifty]]-AVERAGE(Table2[1W Return vs Nifty]))/_xlfn.STDEV.P(Table2[1W Return vs Nifty])</f>
        <v>0.59709422435791937</v>
      </c>
      <c r="O596">
        <v>206.26</v>
      </c>
      <c r="P596">
        <v>209.23537533712599</v>
      </c>
      <c r="Q596">
        <v>211.17991171189101</v>
      </c>
      <c r="R596">
        <v>27.870612783271199</v>
      </c>
      <c r="S596" s="1">
        <f>(Table2[[#This Row],[Close Price]]-Table2[[#This Row],[20D EMA]])/Table2[[#This Row],[20D EMA]]</f>
        <v>-2.0168719092407625E-2</v>
      </c>
      <c r="T596" s="1">
        <f>(Table2[[#This Row],[Close Price]]-Table2[[#This Row],[50D EMA]])/Table2[[#This Row],[50D EMA]]</f>
        <v>-3.4102146090876237E-2</v>
      </c>
      <c r="U596" s="1">
        <f>(Table2[[#This Row],[Close Price]]-Table2[[#This Row],[200D EMA]])/Table2[[#This Row],[200D EMA]]</f>
        <v>-4.2996095785277987E-2</v>
      </c>
      <c r="V596">
        <v>0.76697018566303299</v>
      </c>
      <c r="W596">
        <v>196.51</v>
      </c>
      <c r="X596">
        <v>204.48</v>
      </c>
      <c r="Y596">
        <v>195.5</v>
      </c>
      <c r="Z596">
        <v>204.48</v>
      </c>
      <c r="AA596">
        <v>195.5</v>
      </c>
      <c r="AB596">
        <v>208</v>
      </c>
      <c r="AC596" s="1">
        <f>(Table2[[#This Row],[Close Price]]/Table2[[#This Row],[Day Low]])-1</f>
        <v>2.8446389496717739E-2</v>
      </c>
      <c r="AD596" s="1">
        <f>(Table2[[#This Row],[Day High]]/Table2[[#This Row],[Close Price]])-1</f>
        <v>1.1776348342404708E-2</v>
      </c>
      <c r="AE596" s="1">
        <f>(Table2[[#This Row],[Close Price]]/Table2[[#This Row],[Current Week Low]])-1</f>
        <v>3.3759590792838745E-2</v>
      </c>
      <c r="AF596" s="1">
        <f>(Table2[[#This Row],[Current Week High]]/Table2[[#This Row],[Close Price]])-1</f>
        <v>1.1776348342404708E-2</v>
      </c>
      <c r="AG596" s="1">
        <f>(Table2[[#This Row],[Close Price]]/Table2[[#This Row],[Current Month Low]])-1</f>
        <v>3.3759590792838745E-2</v>
      </c>
      <c r="AH596" s="1">
        <f>(Table2[[#This Row],[Current Month High]]/Table2[[#This Row],[Close Price]])-1</f>
        <v>2.9193468579910897E-2</v>
      </c>
      <c r="AI596">
        <v>43.122216724393802</v>
      </c>
      <c r="AJ596">
        <v>10.4220734872285</v>
      </c>
      <c r="AK596" t="str">
        <f>IF(AND(Table2[[#This Row],[20D EMA]]&gt;Table2[[#This Row],[50D EMA]],Table2[[#This Row],[50D EMA]]&gt;Table2[[#This Row],[200D EMA]]),"Uptrend","Downtrend/NoTrend")</f>
        <v>Downtrend/NoTrend</v>
      </c>
      <c r="AL596">
        <v>-0.04</v>
      </c>
      <c r="AM596" t="s">
        <v>3189</v>
      </c>
      <c r="AN596">
        <v>-3.22</v>
      </c>
      <c r="AO596" t="s">
        <v>3189</v>
      </c>
      <c r="AP596">
        <v>4.1990066728662997E-2</v>
      </c>
      <c r="AQ596">
        <f>(Table2[[#This Row],[Sharpe Ratio]]-AVERAGE(Table2[Sharpe Ratio]))/_xlfn.STDEV.P(Table2[Sharpe Ratio])</f>
        <v>-0.22601478328476651</v>
      </c>
      <c r="AR5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6">
        <f>_xlfn.RANK.AVG(Table2[[#This Row],[1Y Return vs Nifty Z-Score]],Table2[1Y Return vs Nifty Z-Score])</f>
        <v>602</v>
      </c>
      <c r="AT596">
        <f>_xlfn.RANK.AVG(Table2[[#This Row],[6M Return vs Nifty Z-Score]],Table2[6M Return vs Nifty Z-Score])</f>
        <v>617</v>
      </c>
      <c r="AU596">
        <f>_xlfn.RANK.AVG(Table2[[#This Row],[Sharpe Ratio Z-Score]],Table2[Sharpe Ratio Z-Score])</f>
        <v>399</v>
      </c>
      <c r="AV596">
        <f>(Table2[[#This Row],[Rank 1Y]]+Table2[[#This Row],[Rank 6M]]+Table2[[#This Row],[Rank Sharpe]])/3</f>
        <v>539.33333333333337</v>
      </c>
    </row>
    <row r="597" spans="1:48" x14ac:dyDescent="0.3">
      <c r="A597" t="s">
        <v>916</v>
      </c>
      <c r="B597" t="s">
        <v>917</v>
      </c>
      <c r="C597" t="s">
        <v>3128</v>
      </c>
      <c r="D597" t="s">
        <v>21</v>
      </c>
      <c r="E597">
        <v>16724.763616619999</v>
      </c>
      <c r="F597">
        <v>577.95000000000005</v>
      </c>
      <c r="G597">
        <v>-17.196306342797602</v>
      </c>
      <c r="H597">
        <f>(Table2[[#This Row],[1Y Return vs Nifty]]-AVERAGE(Table2[1Y Return vs Nifty]))/_xlfn.STDEV.P(Table2[1Y Return vs Nifty])</f>
        <v>-0.7347290325937198</v>
      </c>
      <c r="I597">
        <v>-15.0949454007486</v>
      </c>
      <c r="J597">
        <f>(Table2[[#This Row],[1M Return vs Nifty]]-AVERAGE(Table2[1M Return vs Nifty]))/_xlfn.STDEV.P(Table2[1M Return vs Nifty])</f>
        <v>-1.4781080388842289</v>
      </c>
      <c r="K597">
        <v>-34.139482782741503</v>
      </c>
      <c r="L597">
        <f>(Table2[[#This Row],[6M Return vs Nifty]]-AVERAGE(Table2[6M Return vs Nifty]))/_xlfn.STDEV.P(Table2[6M Return vs Nifty])</f>
        <v>-1.4235139944813784</v>
      </c>
      <c r="M597">
        <v>-5.56302506122677</v>
      </c>
      <c r="N597">
        <f>(Table2[[#This Row],[1W Return vs Nifty]]-AVERAGE(Table2[1W Return vs Nifty]))/_xlfn.STDEV.P(Table2[1W Return vs Nifty])</f>
        <v>-1.7662890405004414</v>
      </c>
      <c r="O597">
        <v>624.63</v>
      </c>
      <c r="P597">
        <v>636.75425949615305</v>
      </c>
      <c r="Q597">
        <v>636.991725389512</v>
      </c>
      <c r="R597">
        <v>17.981685538094499</v>
      </c>
      <c r="S597" s="1">
        <f>(Table2[[#This Row],[Close Price]]-Table2[[#This Row],[20D EMA]])/Table2[[#This Row],[20D EMA]]</f>
        <v>-7.4732241486960199E-2</v>
      </c>
      <c r="T597" s="1">
        <f>(Table2[[#This Row],[Close Price]]-Table2[[#This Row],[50D EMA]])/Table2[[#This Row],[50D EMA]]</f>
        <v>-9.2350005703429883E-2</v>
      </c>
      <c r="U597" s="1">
        <f>(Table2[[#This Row],[Close Price]]-Table2[[#This Row],[200D EMA]])/Table2[[#This Row],[200D EMA]]</f>
        <v>-9.2688371035602887E-2</v>
      </c>
      <c r="V597">
        <v>0.575725132820054</v>
      </c>
      <c r="W597">
        <v>574.4</v>
      </c>
      <c r="X597">
        <v>597.9</v>
      </c>
      <c r="Y597">
        <v>573.5</v>
      </c>
      <c r="Z597">
        <v>610.54999999999995</v>
      </c>
      <c r="AA597">
        <v>573.5</v>
      </c>
      <c r="AB597">
        <v>637.29999999999995</v>
      </c>
      <c r="AC597" s="1">
        <f>(Table2[[#This Row],[Close Price]]/Table2[[#This Row],[Day Low]])-1</f>
        <v>6.1803621169917999E-3</v>
      </c>
      <c r="AD597" s="1">
        <f>(Table2[[#This Row],[Day High]]/Table2[[#This Row],[Close Price]])-1</f>
        <v>3.4518556968595737E-2</v>
      </c>
      <c r="AE597" s="1">
        <f>(Table2[[#This Row],[Close Price]]/Table2[[#This Row],[Current Week Low]])-1</f>
        <v>7.7593722755013861E-3</v>
      </c>
      <c r="AF597" s="1">
        <f>(Table2[[#This Row],[Current Week High]]/Table2[[#This Row],[Close Price]])-1</f>
        <v>5.6406263517605248E-2</v>
      </c>
      <c r="AG597" s="1">
        <f>(Table2[[#This Row],[Close Price]]/Table2[[#This Row],[Current Month Low]])-1</f>
        <v>7.7593722755013861E-3</v>
      </c>
      <c r="AH597" s="1">
        <f>(Table2[[#This Row],[Current Month High]]/Table2[[#This Row],[Close Price]])-1</f>
        <v>0.1026905441647199</v>
      </c>
      <c r="AI597">
        <v>50.532052945756497</v>
      </c>
      <c r="AJ597">
        <v>23.0728279386712</v>
      </c>
      <c r="AK597" t="str">
        <f>IF(AND(Table2[[#This Row],[20D EMA]]&gt;Table2[[#This Row],[50D EMA]],Table2[[#This Row],[50D EMA]]&gt;Table2[[#This Row],[200D EMA]]),"Uptrend","Downtrend/NoTrend")</f>
        <v>Downtrend/NoTrend</v>
      </c>
      <c r="AL597">
        <v>-0.19</v>
      </c>
      <c r="AM597" t="s">
        <v>3189</v>
      </c>
      <c r="AN597">
        <v>-10.64</v>
      </c>
      <c r="AO597" t="s">
        <v>3189</v>
      </c>
      <c r="AP597">
        <v>5.9115693998448002E-2</v>
      </c>
      <c r="AQ597">
        <f>(Table2[[#This Row],[Sharpe Ratio]]-AVERAGE(Table2[Sharpe Ratio]))/_xlfn.STDEV.P(Table2[Sharpe Ratio])</f>
        <v>-2.6337534433594635E-2</v>
      </c>
      <c r="AR5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7">
        <f>_xlfn.RANK.AVG(Table2[[#This Row],[1Y Return vs Nifty Z-Score]],Table2[1Y Return vs Nifty Z-Score])</f>
        <v>563</v>
      </c>
      <c r="AT597">
        <f>_xlfn.RANK.AVG(Table2[[#This Row],[6M Return vs Nifty Z-Score]],Table2[6M Return vs Nifty Z-Score])</f>
        <v>710</v>
      </c>
      <c r="AU597">
        <f>_xlfn.RANK.AVG(Table2[[#This Row],[Sharpe Ratio Z-Score]],Table2[Sharpe Ratio Z-Score])</f>
        <v>346</v>
      </c>
      <c r="AV597">
        <f>(Table2[[#This Row],[Rank 1Y]]+Table2[[#This Row],[Rank 6M]]+Table2[[#This Row],[Rank Sharpe]])/3</f>
        <v>539.66666666666663</v>
      </c>
    </row>
    <row r="598" spans="1:48" x14ac:dyDescent="0.3">
      <c r="A598" t="s">
        <v>1156</v>
      </c>
      <c r="B598" t="s">
        <v>1157</v>
      </c>
      <c r="C598" t="s">
        <v>3132</v>
      </c>
      <c r="D598" t="s">
        <v>48</v>
      </c>
      <c r="E598">
        <v>10914.458774925</v>
      </c>
      <c r="F598">
        <v>428.65</v>
      </c>
      <c r="G598">
        <v>-11.057811242813401</v>
      </c>
      <c r="H598">
        <f>(Table2[[#This Row],[1Y Return vs Nifty]]-AVERAGE(Table2[1Y Return vs Nifty]))/_xlfn.STDEV.P(Table2[1Y Return vs Nifty])</f>
        <v>-0.63158716980468765</v>
      </c>
      <c r="I598">
        <v>-6.10002007089507</v>
      </c>
      <c r="J598">
        <f>(Table2[[#This Row],[1M Return vs Nifty]]-AVERAGE(Table2[1M Return vs Nifty]))/_xlfn.STDEV.P(Table2[1M Return vs Nifty])</f>
        <v>-0.49462434473332778</v>
      </c>
      <c r="K598">
        <v>-15.4128315317153</v>
      </c>
      <c r="L598">
        <f>(Table2[[#This Row],[6M Return vs Nifty]]-AVERAGE(Table2[6M Return vs Nifty]))/_xlfn.STDEV.P(Table2[6M Return vs Nifty])</f>
        <v>-0.81206128510466591</v>
      </c>
      <c r="M598">
        <v>0.12673253933427001</v>
      </c>
      <c r="N598">
        <f>(Table2[[#This Row],[1W Return vs Nifty]]-AVERAGE(Table2[1W Return vs Nifty]))/_xlfn.STDEV.P(Table2[1W Return vs Nifty])</f>
        <v>-0.19168536921397258</v>
      </c>
      <c r="O598">
        <v>438.59</v>
      </c>
      <c r="P598">
        <v>453.10233323797701</v>
      </c>
      <c r="Q598">
        <v>440.68034536867202</v>
      </c>
      <c r="R598">
        <v>33.123268543649402</v>
      </c>
      <c r="S598" s="1">
        <f>(Table2[[#This Row],[Close Price]]-Table2[[#This Row],[20D EMA]])/Table2[[#This Row],[20D EMA]]</f>
        <v>-2.2663535420324218E-2</v>
      </c>
      <c r="T598" s="1">
        <f>(Table2[[#This Row],[Close Price]]-Table2[[#This Row],[50D EMA]])/Table2[[#This Row],[50D EMA]]</f>
        <v>-5.3966469479940306E-2</v>
      </c>
      <c r="U598" s="1">
        <f>(Table2[[#This Row],[Close Price]]-Table2[[#This Row],[200D EMA]])/Table2[[#This Row],[200D EMA]]</f>
        <v>-2.7299482482268388E-2</v>
      </c>
      <c r="V598">
        <v>0.57297453239445795</v>
      </c>
      <c r="W598">
        <v>425.65</v>
      </c>
      <c r="X598">
        <v>434</v>
      </c>
      <c r="Y598">
        <v>412</v>
      </c>
      <c r="Z598">
        <v>434</v>
      </c>
      <c r="AA598">
        <v>412</v>
      </c>
      <c r="AB598">
        <v>450.85</v>
      </c>
      <c r="AC598" s="1">
        <f>(Table2[[#This Row],[Close Price]]/Table2[[#This Row],[Day Low]])-1</f>
        <v>7.0480441677434058E-3</v>
      </c>
      <c r="AD598" s="1">
        <f>(Table2[[#This Row],[Day High]]/Table2[[#This Row],[Close Price]])-1</f>
        <v>1.2481045141724101E-2</v>
      </c>
      <c r="AE598" s="1">
        <f>(Table2[[#This Row],[Close Price]]/Table2[[#This Row],[Current Week Low]])-1</f>
        <v>4.04126213592233E-2</v>
      </c>
      <c r="AF598" s="1">
        <f>(Table2[[#This Row],[Current Week High]]/Table2[[#This Row],[Close Price]])-1</f>
        <v>1.2481045141724101E-2</v>
      </c>
      <c r="AG598" s="1">
        <f>(Table2[[#This Row],[Close Price]]/Table2[[#This Row],[Current Month Low]])-1</f>
        <v>4.04126213592233E-2</v>
      </c>
      <c r="AH598" s="1">
        <f>(Table2[[#This Row],[Current Month High]]/Table2[[#This Row],[Close Price]])-1</f>
        <v>5.1790505074069904E-2</v>
      </c>
      <c r="AI598">
        <v>34.095415840429197</v>
      </c>
      <c r="AJ598">
        <v>38.229603353756801</v>
      </c>
      <c r="AK598" t="str">
        <f>IF(AND(Table2[[#This Row],[20D EMA]]&gt;Table2[[#This Row],[50D EMA]],Table2[[#This Row],[50D EMA]]&gt;Table2[[#This Row],[200D EMA]]),"Uptrend","Downtrend/NoTrend")</f>
        <v>Downtrend/NoTrend</v>
      </c>
      <c r="AL598">
        <v>-0.16</v>
      </c>
      <c r="AM598" t="s">
        <v>3189</v>
      </c>
      <c r="AN598">
        <v>-0.89</v>
      </c>
      <c r="AO598" t="s">
        <v>3189</v>
      </c>
      <c r="AP598">
        <v>9.4838346744800003E-4</v>
      </c>
      <c r="AQ598">
        <f>(Table2[[#This Row],[Sharpe Ratio]]-AVERAGE(Table2[Sharpe Ratio]))/_xlfn.STDEV.P(Table2[Sharpe Ratio])</f>
        <v>-0.70454268026167433</v>
      </c>
      <c r="AR5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8">
        <f>_xlfn.RANK.AVG(Table2[[#This Row],[1Y Return vs Nifty Z-Score]],Table2[1Y Return vs Nifty Z-Score])</f>
        <v>521</v>
      </c>
      <c r="AT598">
        <f>_xlfn.RANK.AVG(Table2[[#This Row],[6M Return vs Nifty Z-Score]],Table2[6M Return vs Nifty Z-Score])</f>
        <v>592</v>
      </c>
      <c r="AU598">
        <f>_xlfn.RANK.AVG(Table2[[#This Row],[Sharpe Ratio Z-Score]],Table2[Sharpe Ratio Z-Score])</f>
        <v>509</v>
      </c>
      <c r="AV598">
        <f>(Table2[[#This Row],[Rank 1Y]]+Table2[[#This Row],[Rank 6M]]+Table2[[#This Row],[Rank Sharpe]])/3</f>
        <v>540.66666666666663</v>
      </c>
    </row>
    <row r="599" spans="1:48" x14ac:dyDescent="0.3">
      <c r="A599" t="s">
        <v>1580</v>
      </c>
      <c r="B599" t="s">
        <v>1581</v>
      </c>
      <c r="C599" t="s">
        <v>3141</v>
      </c>
      <c r="D599" t="s">
        <v>1582</v>
      </c>
      <c r="E599">
        <v>6147.4014865500003</v>
      </c>
      <c r="F599">
        <v>465.55</v>
      </c>
      <c r="G599">
        <v>-17.0805718757431</v>
      </c>
      <c r="H599">
        <f>(Table2[[#This Row],[1Y Return vs Nifty]]-AVERAGE(Table2[1Y Return vs Nifty]))/_xlfn.STDEV.P(Table2[1Y Return vs Nifty])</f>
        <v>-0.73278440800308886</v>
      </c>
      <c r="I599">
        <v>-7.4882341922205198</v>
      </c>
      <c r="J599">
        <f>(Table2[[#This Row],[1M Return vs Nifty]]-AVERAGE(Table2[1M Return vs Nifty]))/_xlfn.STDEV.P(Table2[1M Return vs Nifty])</f>
        <v>-0.64640836764036758</v>
      </c>
      <c r="K599">
        <v>-21.898950766616</v>
      </c>
      <c r="L599">
        <f>(Table2[[#This Row],[6M Return vs Nifty]]-AVERAGE(Table2[6M Return vs Nifty]))/_xlfn.STDEV.P(Table2[6M Return vs Nifty])</f>
        <v>-1.0238426189030998</v>
      </c>
      <c r="M599">
        <v>-1.62391154853527</v>
      </c>
      <c r="N599">
        <f>(Table2[[#This Row],[1W Return vs Nifty]]-AVERAGE(Table2[1W Return vs Nifty]))/_xlfn.STDEV.P(Table2[1W Return vs Nifty])</f>
        <v>-0.67616481480643809</v>
      </c>
      <c r="O599">
        <v>486.02</v>
      </c>
      <c r="P599">
        <v>497.99707418809101</v>
      </c>
      <c r="Q599">
        <v>502.087372368187</v>
      </c>
      <c r="R599">
        <v>15.8395904754511</v>
      </c>
      <c r="S599" s="1">
        <f>(Table2[[#This Row],[Close Price]]-Table2[[#This Row],[20D EMA]])/Table2[[#This Row],[20D EMA]]</f>
        <v>-4.2117608328875296E-2</v>
      </c>
      <c r="T599" s="1">
        <f>(Table2[[#This Row],[Close Price]]-Table2[[#This Row],[50D EMA]])/Table2[[#This Row],[50D EMA]]</f>
        <v>-6.5155150240573292E-2</v>
      </c>
      <c r="U599" s="1">
        <f>(Table2[[#This Row],[Close Price]]-Table2[[#This Row],[200D EMA]])/Table2[[#This Row],[200D EMA]]</f>
        <v>-7.2770944618367486E-2</v>
      </c>
      <c r="V599">
        <v>0.24090501707359099</v>
      </c>
      <c r="W599">
        <v>462.05</v>
      </c>
      <c r="X599">
        <v>473.45</v>
      </c>
      <c r="Y599">
        <v>445.8</v>
      </c>
      <c r="Z599">
        <v>474.7</v>
      </c>
      <c r="AA599">
        <v>445.8</v>
      </c>
      <c r="AB599">
        <v>495.7</v>
      </c>
      <c r="AC599" s="1">
        <f>(Table2[[#This Row],[Close Price]]/Table2[[#This Row],[Day Low]])-1</f>
        <v>7.5749377772968973E-3</v>
      </c>
      <c r="AD599" s="1">
        <f>(Table2[[#This Row],[Day High]]/Table2[[#This Row],[Close Price]])-1</f>
        <v>1.6969176243153195E-2</v>
      </c>
      <c r="AE599" s="1">
        <f>(Table2[[#This Row],[Close Price]]/Table2[[#This Row],[Current Week Low]])-1</f>
        <v>4.4302377747869048E-2</v>
      </c>
      <c r="AF599" s="1">
        <f>(Table2[[#This Row],[Current Week High]]/Table2[[#This Row],[Close Price]])-1</f>
        <v>1.9654172484158572E-2</v>
      </c>
      <c r="AG599" s="1">
        <f>(Table2[[#This Row],[Close Price]]/Table2[[#This Row],[Current Month Low]])-1</f>
        <v>4.4302377747869048E-2</v>
      </c>
      <c r="AH599" s="1">
        <f>(Table2[[#This Row],[Current Month High]]/Table2[[#This Row],[Close Price]])-1</f>
        <v>6.4762109333046824E-2</v>
      </c>
      <c r="AI599">
        <v>43.7761787133498</v>
      </c>
      <c r="AJ599">
        <v>19.051272215829101</v>
      </c>
      <c r="AK599" t="str">
        <f>IF(AND(Table2[[#This Row],[20D EMA]]&gt;Table2[[#This Row],[50D EMA]],Table2[[#This Row],[50D EMA]]&gt;Table2[[#This Row],[200D EMA]]),"Uptrend","Downtrend/NoTrend")</f>
        <v>Downtrend/NoTrend</v>
      </c>
      <c r="AL599">
        <v>-0.03</v>
      </c>
      <c r="AM599" t="s">
        <v>3189</v>
      </c>
      <c r="AN599">
        <v>-6.8</v>
      </c>
      <c r="AO599" t="s">
        <v>3189</v>
      </c>
      <c r="AP599">
        <v>3.505282549133E-2</v>
      </c>
      <c r="AQ599">
        <f>(Table2[[#This Row],[Sharpe Ratio]]-AVERAGE(Table2[Sharpe Ratio]))/_xlfn.STDEV.P(Table2[Sharpe Ratio])</f>
        <v>-0.30689995163894979</v>
      </c>
      <c r="AR5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9">
        <f>_xlfn.RANK.AVG(Table2[[#This Row],[1Y Return vs Nifty Z-Score]],Table2[1Y Return vs Nifty Z-Score])</f>
        <v>561</v>
      </c>
      <c r="AT599">
        <f>_xlfn.RANK.AVG(Table2[[#This Row],[6M Return vs Nifty Z-Score]],Table2[6M Return vs Nifty Z-Score])</f>
        <v>646</v>
      </c>
      <c r="AU599">
        <f>_xlfn.RANK.AVG(Table2[[#This Row],[Sharpe Ratio Z-Score]],Table2[Sharpe Ratio Z-Score])</f>
        <v>417</v>
      </c>
      <c r="AV599">
        <f>(Table2[[#This Row],[Rank 1Y]]+Table2[[#This Row],[Rank 6M]]+Table2[[#This Row],[Rank Sharpe]])/3</f>
        <v>541.33333333333337</v>
      </c>
    </row>
    <row r="600" spans="1:48" x14ac:dyDescent="0.3">
      <c r="A600" t="s">
        <v>1719</v>
      </c>
      <c r="B600" t="s">
        <v>1720</v>
      </c>
      <c r="C600" t="s">
        <v>3143</v>
      </c>
      <c r="D600" t="s">
        <v>482</v>
      </c>
      <c r="E600">
        <v>4847.2099502199999</v>
      </c>
      <c r="F600">
        <v>856.4</v>
      </c>
      <c r="G600">
        <v>-23.8655710353903</v>
      </c>
      <c r="H600">
        <f>(Table2[[#This Row],[1Y Return vs Nifty]]-AVERAGE(Table2[1Y Return vs Nifty]))/_xlfn.STDEV.P(Table2[1Y Return vs Nifty])</f>
        <v>-0.84678913407183365</v>
      </c>
      <c r="I600">
        <v>-4.3209866944590898</v>
      </c>
      <c r="J600">
        <f>(Table2[[#This Row],[1M Return vs Nifty]]-AVERAGE(Table2[1M Return vs Nifty]))/_xlfn.STDEV.P(Table2[1M Return vs Nifty])</f>
        <v>-0.30010907607756238</v>
      </c>
      <c r="K600">
        <v>11.1615096515568</v>
      </c>
      <c r="L600">
        <f>(Table2[[#This Row],[6M Return vs Nifty]]-AVERAGE(Table2[6M Return vs Nifty]))/_xlfn.STDEV.P(Table2[6M Return vs Nifty])</f>
        <v>5.5630044145802936E-2</v>
      </c>
      <c r="M600">
        <v>-2.6662503455749902</v>
      </c>
      <c r="N600">
        <f>(Table2[[#This Row],[1W Return vs Nifty]]-AVERAGE(Table2[1W Return vs Nifty]))/_xlfn.STDEV.P(Table2[1W Return vs Nifty])</f>
        <v>-0.96462534542398626</v>
      </c>
      <c r="O600">
        <v>891.6</v>
      </c>
      <c r="P600">
        <v>883.001907751565</v>
      </c>
      <c r="Q600">
        <v>818.16214568432895</v>
      </c>
      <c r="R600">
        <v>26.131045546770299</v>
      </c>
      <c r="S600" s="1">
        <f>(Table2[[#This Row],[Close Price]]-Table2[[#This Row],[20D EMA]])/Table2[[#This Row],[20D EMA]]</f>
        <v>-3.9479587258860527E-2</v>
      </c>
      <c r="T600" s="1">
        <f>(Table2[[#This Row],[Close Price]]-Table2[[#This Row],[50D EMA]])/Table2[[#This Row],[50D EMA]]</f>
        <v>-3.0126670755789061E-2</v>
      </c>
      <c r="U600" s="1">
        <f>(Table2[[#This Row],[Close Price]]-Table2[[#This Row],[200D EMA]])/Table2[[#This Row],[200D EMA]]</f>
        <v>4.6736279009447497E-2</v>
      </c>
      <c r="V600">
        <v>0.38440782696764397</v>
      </c>
      <c r="W600">
        <v>851.65</v>
      </c>
      <c r="X600">
        <v>868.1</v>
      </c>
      <c r="Y600">
        <v>821</v>
      </c>
      <c r="Z600">
        <v>884.65</v>
      </c>
      <c r="AA600">
        <v>821</v>
      </c>
      <c r="AB600">
        <v>916.2</v>
      </c>
      <c r="AC600" s="1">
        <f>(Table2[[#This Row],[Close Price]]/Table2[[#This Row],[Day Low]])-1</f>
        <v>5.5774085598543355E-3</v>
      </c>
      <c r="AD600" s="1">
        <f>(Table2[[#This Row],[Day High]]/Table2[[#This Row],[Close Price]])-1</f>
        <v>1.3661840261560032E-2</v>
      </c>
      <c r="AE600" s="1">
        <f>(Table2[[#This Row],[Close Price]]/Table2[[#This Row],[Current Week Low]])-1</f>
        <v>4.3118148599269102E-2</v>
      </c>
      <c r="AF600" s="1">
        <f>(Table2[[#This Row],[Current Week High]]/Table2[[#This Row],[Close Price]])-1</f>
        <v>3.2986921999065943E-2</v>
      </c>
      <c r="AG600" s="1">
        <f>(Table2[[#This Row],[Close Price]]/Table2[[#This Row],[Current Month Low]])-1</f>
        <v>4.3118148599269102E-2</v>
      </c>
      <c r="AH600" s="1">
        <f>(Table2[[#This Row],[Current Month High]]/Table2[[#This Row],[Close Price]])-1</f>
        <v>6.9827183559084682E-2</v>
      </c>
      <c r="AI600">
        <v>13.580102755721599</v>
      </c>
      <c r="AJ600">
        <v>30.359996955628201</v>
      </c>
      <c r="AK600" t="str">
        <f>IF(AND(Table2[[#This Row],[20D EMA]]&gt;Table2[[#This Row],[50D EMA]],Table2[[#This Row],[50D EMA]]&gt;Table2[[#This Row],[200D EMA]]),"Uptrend","Downtrend/NoTrend")</f>
        <v>Uptrend</v>
      </c>
      <c r="AL600">
        <v>0.03</v>
      </c>
      <c r="AM600" t="s">
        <v>3188</v>
      </c>
      <c r="AN600">
        <v>-6.19</v>
      </c>
      <c r="AO600" t="s">
        <v>3189</v>
      </c>
      <c r="AP600">
        <v>-0.136335605531725</v>
      </c>
      <c r="AQ600">
        <f>(Table2[[#This Row],[Sharpe Ratio]]-AVERAGE(Table2[Sharpe Ratio]))/_xlfn.STDEV.P(Table2[Sharpe Ratio])</f>
        <v>-2.3052133478426313</v>
      </c>
      <c r="AR6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-4.3611068592702109</v>
      </c>
      <c r="AS600">
        <f>_xlfn.RANK.AVG(Table2[[#This Row],[1Y Return vs Nifty Z-Score]],Table2[1Y Return vs Nifty Z-Score])</f>
        <v>604</v>
      </c>
      <c r="AT600">
        <f>_xlfn.RANK.AVG(Table2[[#This Row],[6M Return vs Nifty Z-Score]],Table2[6M Return vs Nifty Z-Score])</f>
        <v>293</v>
      </c>
      <c r="AU600">
        <f>_xlfn.RANK.AVG(Table2[[#This Row],[Sharpe Ratio Z-Score]],Table2[Sharpe Ratio Z-Score])</f>
        <v>727</v>
      </c>
      <c r="AV600">
        <f>(Table2[[#This Row],[Rank 1Y]]+Table2[[#This Row],[Rank 6M]]+Table2[[#This Row],[Rank Sharpe]])/3</f>
        <v>541.33333333333337</v>
      </c>
    </row>
    <row r="601" spans="1:48" x14ac:dyDescent="0.3">
      <c r="A601" t="s">
        <v>1498</v>
      </c>
      <c r="B601" t="s">
        <v>1499</v>
      </c>
      <c r="C601" t="s">
        <v>3139</v>
      </c>
      <c r="D601" t="s">
        <v>1500</v>
      </c>
      <c r="E601">
        <v>6829.9728201850003</v>
      </c>
      <c r="F601">
        <v>495.4</v>
      </c>
      <c r="G601">
        <v>-10.9571539742109</v>
      </c>
      <c r="H601">
        <f>(Table2[[#This Row],[1Y Return vs Nifty]]-AVERAGE(Table2[1Y Return vs Nifty]))/_xlfn.STDEV.P(Table2[1Y Return vs Nifty])</f>
        <v>-0.62989587934704028</v>
      </c>
      <c r="I601">
        <v>-5.7225890222696796</v>
      </c>
      <c r="J601">
        <f>(Table2[[#This Row],[1M Return vs Nifty]]-AVERAGE(Table2[1M Return vs Nifty]))/_xlfn.STDEV.P(Table2[1M Return vs Nifty])</f>
        <v>-0.45335693356790435</v>
      </c>
      <c r="K601">
        <v>-13.412187912761601</v>
      </c>
      <c r="L601">
        <f>(Table2[[#This Row],[6M Return vs Nifty]]-AVERAGE(Table2[6M Return vs Nifty]))/_xlfn.STDEV.P(Table2[6M Return vs Nifty])</f>
        <v>-0.74673732809236038</v>
      </c>
      <c r="M601">
        <v>-0.10004098235857201</v>
      </c>
      <c r="N601">
        <f>(Table2[[#This Row],[1W Return vs Nifty]]-AVERAGE(Table2[1W Return vs Nifty]))/_xlfn.STDEV.P(Table2[1W Return vs Nifty])</f>
        <v>-0.25444347683052571</v>
      </c>
      <c r="O601">
        <v>502.16</v>
      </c>
      <c r="P601">
        <v>494.35861714243299</v>
      </c>
      <c r="Q601">
        <v>464.657987835813</v>
      </c>
      <c r="R601">
        <v>43.461670404275303</v>
      </c>
      <c r="S601" s="1">
        <f>(Table2[[#This Row],[Close Price]]-Table2[[#This Row],[20D EMA]])/Table2[[#This Row],[20D EMA]]</f>
        <v>-1.3461844830333056E-2</v>
      </c>
      <c r="T601" s="1">
        <f>(Table2[[#This Row],[Close Price]]-Table2[[#This Row],[50D EMA]])/Table2[[#This Row],[50D EMA]]</f>
        <v>2.1065332361081246E-3</v>
      </c>
      <c r="U601" s="1">
        <f>(Table2[[#This Row],[Close Price]]-Table2[[#This Row],[200D EMA]])/Table2[[#This Row],[200D EMA]]</f>
        <v>6.6160515839554818E-2</v>
      </c>
      <c r="V601">
        <v>0.58872395142164202</v>
      </c>
      <c r="W601">
        <v>486.8</v>
      </c>
      <c r="X601">
        <v>498.5</v>
      </c>
      <c r="Y601">
        <v>464</v>
      </c>
      <c r="Z601">
        <v>501.35</v>
      </c>
      <c r="AA601">
        <v>464</v>
      </c>
      <c r="AB601">
        <v>512.4</v>
      </c>
      <c r="AC601" s="1">
        <f>(Table2[[#This Row],[Close Price]]/Table2[[#This Row],[Day Low]])-1</f>
        <v>1.7666392769104311E-2</v>
      </c>
      <c r="AD601" s="1">
        <f>(Table2[[#This Row],[Day High]]/Table2[[#This Row],[Close Price]])-1</f>
        <v>6.2575696406943493E-3</v>
      </c>
      <c r="AE601" s="1">
        <f>(Table2[[#This Row],[Close Price]]/Table2[[#This Row],[Current Week Low]])-1</f>
        <v>6.7672413793103292E-2</v>
      </c>
      <c r="AF601" s="1">
        <f>(Table2[[#This Row],[Current Week High]]/Table2[[#This Row],[Close Price]])-1</f>
        <v>1.2010496568429563E-2</v>
      </c>
      <c r="AG601" s="1">
        <f>(Table2[[#This Row],[Close Price]]/Table2[[#This Row],[Current Month Low]])-1</f>
        <v>6.7672413793103292E-2</v>
      </c>
      <c r="AH601" s="1">
        <f>(Table2[[#This Row],[Current Month High]]/Table2[[#This Row],[Close Price]])-1</f>
        <v>3.4315704481227227E-2</v>
      </c>
      <c r="AI601">
        <v>16.4513524424707</v>
      </c>
      <c r="AJ601">
        <v>44.7268477943324</v>
      </c>
      <c r="AK601" t="str">
        <f>IF(AND(Table2[[#This Row],[20D EMA]]&gt;Table2[[#This Row],[50D EMA]],Table2[[#This Row],[50D EMA]]&gt;Table2[[#This Row],[200D EMA]]),"Uptrend","Downtrend/NoTrend")</f>
        <v>Uptrend</v>
      </c>
      <c r="AL601">
        <v>-0.01</v>
      </c>
      <c r="AM601" t="s">
        <v>3189</v>
      </c>
      <c r="AN601">
        <v>-4.33</v>
      </c>
      <c r="AO601" t="s">
        <v>3189</v>
      </c>
      <c r="AQ601">
        <f>(Table2[[#This Row],[Sharpe Ratio]]-AVERAGE(Table2[Sharpe Ratio]))/_xlfn.STDEV.P(Table2[Sharpe Ratio])</f>
        <v>-0.71560041255099383</v>
      </c>
      <c r="AR6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-2.800034030388824</v>
      </c>
      <c r="AS601">
        <f>_xlfn.RANK.AVG(Table2[[#This Row],[1Y Return vs Nifty Z-Score]],Table2[1Y Return vs Nifty Z-Score])</f>
        <v>520</v>
      </c>
      <c r="AT601">
        <f>_xlfn.RANK.AVG(Table2[[#This Row],[6M Return vs Nifty Z-Score]],Table2[6M Return vs Nifty Z-Score])</f>
        <v>568</v>
      </c>
      <c r="AU601">
        <f>_xlfn.RANK.AVG(Table2[[#This Row],[Sharpe Ratio Z-Score]],Table2[Sharpe Ratio Z-Score])</f>
        <v>539.5</v>
      </c>
      <c r="AV601">
        <f>(Table2[[#This Row],[Rank 1Y]]+Table2[[#This Row],[Rank 6M]]+Table2[[#This Row],[Rank Sharpe]])/3</f>
        <v>542.5</v>
      </c>
    </row>
    <row r="602" spans="1:48" x14ac:dyDescent="0.3">
      <c r="A602" t="s">
        <v>1471</v>
      </c>
      <c r="B602" t="s">
        <v>1472</v>
      </c>
      <c r="C602" t="s">
        <v>3138</v>
      </c>
      <c r="D602" t="s">
        <v>1473</v>
      </c>
      <c r="E602">
        <v>7110.4498684800001</v>
      </c>
      <c r="F602">
        <v>271.10000000000002</v>
      </c>
      <c r="G602">
        <v>-44.474689088989997</v>
      </c>
      <c r="H602">
        <f>(Table2[[#This Row],[1Y Return vs Nifty]]-AVERAGE(Table2[1Y Return vs Nifty]))/_xlfn.STDEV.P(Table2[1Y Return vs Nifty])</f>
        <v>-1.1930731649074726</v>
      </c>
      <c r="I602">
        <v>-1.3591352872295199</v>
      </c>
      <c r="J602">
        <f>(Table2[[#This Row],[1M Return vs Nifty]]-AVERAGE(Table2[1M Return vs Nifty]))/_xlfn.STDEV.P(Table2[1M Return vs Nifty])</f>
        <v>2.3732696553986053E-2</v>
      </c>
      <c r="K602">
        <v>-18.665642800299501</v>
      </c>
      <c r="L602">
        <f>(Table2[[#This Row],[6M Return vs Nifty]]-AVERAGE(Table2[6M Return vs Nifty]))/_xlfn.STDEV.P(Table2[6M Return vs Nifty])</f>
        <v>-0.91827035775762722</v>
      </c>
      <c r="M602">
        <v>2.2011049335950998</v>
      </c>
      <c r="N602">
        <f>(Table2[[#This Row],[1W Return vs Nifty]]-AVERAGE(Table2[1W Return vs Nifty]))/_xlfn.STDEV.P(Table2[1W Return vs Nifty])</f>
        <v>0.38238379452269161</v>
      </c>
      <c r="O602">
        <v>273.41000000000003</v>
      </c>
      <c r="P602">
        <v>277.98666485471398</v>
      </c>
      <c r="Q602">
        <v>282.84214189374302</v>
      </c>
      <c r="R602">
        <v>29.721827076734101</v>
      </c>
      <c r="S602" s="1">
        <f>(Table2[[#This Row],[Close Price]]-Table2[[#This Row],[20D EMA]])/Table2[[#This Row],[20D EMA]]</f>
        <v>-8.448849712885417E-3</v>
      </c>
      <c r="T602" s="1">
        <f>(Table2[[#This Row],[Close Price]]-Table2[[#This Row],[50D EMA]])/Table2[[#This Row],[50D EMA]]</f>
        <v>-2.4773364068787902E-2</v>
      </c>
      <c r="U602" s="1">
        <f>(Table2[[#This Row],[Close Price]]-Table2[[#This Row],[200D EMA]])/Table2[[#This Row],[200D EMA]]</f>
        <v>-4.1514824541790653E-2</v>
      </c>
      <c r="V602">
        <v>0.78399651928172498</v>
      </c>
      <c r="W602">
        <v>267.45</v>
      </c>
      <c r="X602">
        <v>289.95</v>
      </c>
      <c r="Y602">
        <v>252.2</v>
      </c>
      <c r="Z602">
        <v>289.95</v>
      </c>
      <c r="AA602">
        <v>252.2</v>
      </c>
      <c r="AB602">
        <v>289.95</v>
      </c>
      <c r="AC602" s="1">
        <f>(Table2[[#This Row],[Close Price]]/Table2[[#This Row],[Day Low]])-1</f>
        <v>1.364741073097786E-2</v>
      </c>
      <c r="AD602" s="1">
        <f>(Table2[[#This Row],[Day High]]/Table2[[#This Row],[Close Price]])-1</f>
        <v>6.9531538177794117E-2</v>
      </c>
      <c r="AE602" s="1">
        <f>(Table2[[#This Row],[Close Price]]/Table2[[#This Row],[Current Week Low]])-1</f>
        <v>7.4940523394131819E-2</v>
      </c>
      <c r="AF602" s="1">
        <f>(Table2[[#This Row],[Current Week High]]/Table2[[#This Row],[Close Price]])-1</f>
        <v>6.9531538177794117E-2</v>
      </c>
      <c r="AG602" s="1">
        <f>(Table2[[#This Row],[Close Price]]/Table2[[#This Row],[Current Month Low]])-1</f>
        <v>7.4940523394131819E-2</v>
      </c>
      <c r="AH602" s="1">
        <f>(Table2[[#This Row],[Current Month High]]/Table2[[#This Row],[Close Price]])-1</f>
        <v>6.9531538177794117E-2</v>
      </c>
      <c r="AI602">
        <v>32.700110660272898</v>
      </c>
      <c r="AJ602">
        <v>8.4183163367326603</v>
      </c>
      <c r="AK602" t="str">
        <f>IF(AND(Table2[[#This Row],[20D EMA]]&gt;Table2[[#This Row],[50D EMA]],Table2[[#This Row],[50D EMA]]&gt;Table2[[#This Row],[200D EMA]]),"Uptrend","Downtrend/NoTrend")</f>
        <v>Downtrend/NoTrend</v>
      </c>
      <c r="AL602">
        <v>-0.14000000000000001</v>
      </c>
      <c r="AM602" t="s">
        <v>3189</v>
      </c>
      <c r="AN602">
        <v>-2.78</v>
      </c>
      <c r="AO602" t="s">
        <v>3189</v>
      </c>
      <c r="AP602">
        <v>7.3476234400057003E-2</v>
      </c>
      <c r="AQ602">
        <f>(Table2[[#This Row],[Sharpe Ratio]]-AVERAGE(Table2[Sharpe Ratio]))/_xlfn.STDEV.P(Table2[Sharpe Ratio])</f>
        <v>0.14110002299056543</v>
      </c>
      <c r="AR6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2">
        <f>_xlfn.RANK.AVG(Table2[[#This Row],[1Y Return vs Nifty Z-Score]],Table2[1Y Return vs Nifty Z-Score])</f>
        <v>694</v>
      </c>
      <c r="AT602">
        <f>_xlfn.RANK.AVG(Table2[[#This Row],[6M Return vs Nifty Z-Score]],Table2[6M Return vs Nifty Z-Score])</f>
        <v>626</v>
      </c>
      <c r="AU602">
        <f>_xlfn.RANK.AVG(Table2[[#This Row],[Sharpe Ratio Z-Score]],Table2[Sharpe Ratio Z-Score])</f>
        <v>308</v>
      </c>
      <c r="AV602">
        <f>(Table2[[#This Row],[Rank 1Y]]+Table2[[#This Row],[Rank 6M]]+Table2[[#This Row],[Rank Sharpe]])/3</f>
        <v>542.66666666666663</v>
      </c>
    </row>
    <row r="603" spans="1:48" x14ac:dyDescent="0.3">
      <c r="A603" t="s">
        <v>1242</v>
      </c>
      <c r="B603" t="s">
        <v>1243</v>
      </c>
      <c r="C603" t="s">
        <v>3143</v>
      </c>
      <c r="D603" t="s">
        <v>406</v>
      </c>
      <c r="E603">
        <v>9488.6946047250003</v>
      </c>
      <c r="F603">
        <v>647.45000000000005</v>
      </c>
      <c r="G603">
        <v>-22.091855476094299</v>
      </c>
      <c r="H603">
        <f>(Table2[[#This Row],[1Y Return vs Nifty]]-AVERAGE(Table2[1Y Return vs Nifty]))/_xlfn.STDEV.P(Table2[1Y Return vs Nifty])</f>
        <v>-0.81698633650274366</v>
      </c>
      <c r="I603">
        <v>-5.5372982320169299</v>
      </c>
      <c r="J603">
        <f>(Table2[[#This Row],[1M Return vs Nifty]]-AVERAGE(Table2[1M Return vs Nifty]))/_xlfn.STDEV.P(Table2[1M Return vs Nifty])</f>
        <v>-0.43309768024368789</v>
      </c>
      <c r="K603">
        <v>-17.011500215828999</v>
      </c>
      <c r="L603">
        <f>(Table2[[#This Row],[6M Return vs Nifty]]-AVERAGE(Table2[6M Return vs Nifty]))/_xlfn.STDEV.P(Table2[6M Return vs Nifty])</f>
        <v>-0.86426016920806148</v>
      </c>
      <c r="M603">
        <v>-3.7311788825679</v>
      </c>
      <c r="N603">
        <f>(Table2[[#This Row],[1W Return vs Nifty]]-AVERAGE(Table2[1W Return vs Nifty]))/_xlfn.STDEV.P(Table2[1W Return vs Nifty])</f>
        <v>-1.2593374406881885</v>
      </c>
      <c r="O603">
        <v>660.88</v>
      </c>
      <c r="P603">
        <v>667.67256394031403</v>
      </c>
      <c r="Q603">
        <v>670.01372231203595</v>
      </c>
      <c r="R603">
        <v>36.413406814677998</v>
      </c>
      <c r="S603" s="1">
        <f>(Table2[[#This Row],[Close Price]]-Table2[[#This Row],[20D EMA]])/Table2[[#This Row],[20D EMA]]</f>
        <v>-2.0321389662268416E-2</v>
      </c>
      <c r="T603" s="1">
        <f>(Table2[[#This Row],[Close Price]]-Table2[[#This Row],[50D EMA]])/Table2[[#This Row],[50D EMA]]</f>
        <v>-3.0288145765596811E-2</v>
      </c>
      <c r="U603" s="1">
        <f>(Table2[[#This Row],[Close Price]]-Table2[[#This Row],[200D EMA]])/Table2[[#This Row],[200D EMA]]</f>
        <v>-3.3676507749982508E-2</v>
      </c>
      <c r="V603">
        <v>0.89405018200712705</v>
      </c>
      <c r="W603">
        <v>641</v>
      </c>
      <c r="X603">
        <v>653.9</v>
      </c>
      <c r="Y603">
        <v>621.1</v>
      </c>
      <c r="Z603">
        <v>653.9</v>
      </c>
      <c r="AA603">
        <v>621.1</v>
      </c>
      <c r="AB603">
        <v>701.95</v>
      </c>
      <c r="AC603" s="1">
        <f>(Table2[[#This Row],[Close Price]]/Table2[[#This Row],[Day Low]])-1</f>
        <v>1.006240249610002E-2</v>
      </c>
      <c r="AD603" s="1">
        <f>(Table2[[#This Row],[Day High]]/Table2[[#This Row],[Close Price]])-1</f>
        <v>9.9621592400955805E-3</v>
      </c>
      <c r="AE603" s="1">
        <f>(Table2[[#This Row],[Close Price]]/Table2[[#This Row],[Current Week Low]])-1</f>
        <v>4.2424730317179193E-2</v>
      </c>
      <c r="AF603" s="1">
        <f>(Table2[[#This Row],[Current Week High]]/Table2[[#This Row],[Close Price]])-1</f>
        <v>9.9621592400955805E-3</v>
      </c>
      <c r="AG603" s="1">
        <f>(Table2[[#This Row],[Close Price]]/Table2[[#This Row],[Current Month Low]])-1</f>
        <v>4.2424730317179193E-2</v>
      </c>
      <c r="AH603" s="1">
        <f>(Table2[[#This Row],[Current Month High]]/Table2[[#This Row],[Close Price]])-1</f>
        <v>8.4176384276778204E-2</v>
      </c>
      <c r="AI603">
        <v>25.8630010039385</v>
      </c>
      <c r="AJ603">
        <v>9.6908089792460697</v>
      </c>
      <c r="AK603" t="str">
        <f>IF(AND(Table2[[#This Row],[20D EMA]]&gt;Table2[[#This Row],[50D EMA]],Table2[[#This Row],[50D EMA]]&gt;Table2[[#This Row],[200D EMA]]),"Uptrend","Downtrend/NoTrend")</f>
        <v>Downtrend/NoTrend</v>
      </c>
      <c r="AL603">
        <v>-7.0000000000000007E-2</v>
      </c>
      <c r="AM603" t="s">
        <v>3189</v>
      </c>
      <c r="AN603">
        <v>0.44</v>
      </c>
      <c r="AO603" t="s">
        <v>3188</v>
      </c>
      <c r="AP603">
        <v>2.7424655557474E-2</v>
      </c>
      <c r="AQ603">
        <f>(Table2[[#This Row],[Sharpe Ratio]]-AVERAGE(Table2[Sharpe Ratio]))/_xlfn.STDEV.P(Table2[Sharpe Ratio])</f>
        <v>-0.39584104338213794</v>
      </c>
      <c r="AR6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3">
        <f>_xlfn.RANK.AVG(Table2[[#This Row],[1Y Return vs Nifty Z-Score]],Table2[1Y Return vs Nifty Z-Score])</f>
        <v>589</v>
      </c>
      <c r="AT603">
        <f>_xlfn.RANK.AVG(Table2[[#This Row],[6M Return vs Nifty Z-Score]],Table2[6M Return vs Nifty Z-Score])</f>
        <v>604</v>
      </c>
      <c r="AU603">
        <f>_xlfn.RANK.AVG(Table2[[#This Row],[Sharpe Ratio Z-Score]],Table2[Sharpe Ratio Z-Score])</f>
        <v>438</v>
      </c>
      <c r="AV603">
        <f>(Table2[[#This Row],[Rank 1Y]]+Table2[[#This Row],[Rank 6M]]+Table2[[#This Row],[Rank Sharpe]])/3</f>
        <v>543.66666666666663</v>
      </c>
    </row>
    <row r="604" spans="1:48" x14ac:dyDescent="0.3">
      <c r="A604" t="s">
        <v>898</v>
      </c>
      <c r="B604" t="s">
        <v>899</v>
      </c>
      <c r="C604" t="s">
        <v>3139</v>
      </c>
      <c r="D604" t="s">
        <v>125</v>
      </c>
      <c r="E604">
        <v>17022.90348108</v>
      </c>
      <c r="F604">
        <v>2998.95</v>
      </c>
      <c r="G604">
        <v>-21.101790557267801</v>
      </c>
      <c r="H604">
        <f>(Table2[[#This Row],[1Y Return vs Nifty]]-AVERAGE(Table2[1Y Return vs Nifty]))/_xlfn.STDEV.P(Table2[1Y Return vs Nifty])</f>
        <v>-0.80035080314374496</v>
      </c>
      <c r="I604">
        <v>-1.1905876756264699</v>
      </c>
      <c r="J604">
        <f>(Table2[[#This Row],[1M Return vs Nifty]]-AVERAGE(Table2[1M Return vs Nifty]))/_xlfn.STDEV.P(Table2[1M Return vs Nifty])</f>
        <v>4.2161290635753502E-2</v>
      </c>
      <c r="K604">
        <v>6.7104294356251</v>
      </c>
      <c r="L604">
        <f>(Table2[[#This Row],[6M Return vs Nifty]]-AVERAGE(Table2[6M Return vs Nifty]))/_xlfn.STDEV.P(Table2[6M Return vs Nifty])</f>
        <v>-8.9704272235796703E-2</v>
      </c>
      <c r="M604">
        <v>2.6935542935896399</v>
      </c>
      <c r="N604">
        <f>(Table2[[#This Row],[1W Return vs Nifty]]-AVERAGE(Table2[1W Return vs Nifty]))/_xlfn.STDEV.P(Table2[1W Return vs Nifty])</f>
        <v>0.51866597464467346</v>
      </c>
      <c r="O604">
        <v>2954.82</v>
      </c>
      <c r="P604">
        <v>2927.744267558</v>
      </c>
      <c r="Q604">
        <v>2785.8241965877501</v>
      </c>
      <c r="R604">
        <v>31.743563154145601</v>
      </c>
      <c r="S604" s="1">
        <f>(Table2[[#This Row],[Close Price]]-Table2[[#This Row],[20D EMA]])/Table2[[#This Row],[20D EMA]]</f>
        <v>1.4934919893597461E-2</v>
      </c>
      <c r="T604" s="1">
        <f>(Table2[[#This Row],[Close Price]]-Table2[[#This Row],[50D EMA]])/Table2[[#This Row],[50D EMA]]</f>
        <v>2.4321021897650816E-2</v>
      </c>
      <c r="U604" s="1">
        <f>(Table2[[#This Row],[Close Price]]-Table2[[#This Row],[200D EMA]])/Table2[[#This Row],[200D EMA]]</f>
        <v>7.6503680193925894E-2</v>
      </c>
      <c r="V604">
        <v>0.70718443096732897</v>
      </c>
      <c r="W604">
        <v>2972.05</v>
      </c>
      <c r="X604">
        <v>3039.75</v>
      </c>
      <c r="Y604">
        <v>2758</v>
      </c>
      <c r="Z604">
        <v>3039.75</v>
      </c>
      <c r="AA604">
        <v>2758</v>
      </c>
      <c r="AB604">
        <v>3039.75</v>
      </c>
      <c r="AC604" s="1">
        <f>(Table2[[#This Row],[Close Price]]/Table2[[#This Row],[Day Low]])-1</f>
        <v>9.0509917397081363E-3</v>
      </c>
      <c r="AD604" s="1">
        <f>(Table2[[#This Row],[Day High]]/Table2[[#This Row],[Close Price]])-1</f>
        <v>1.3604761666583309E-2</v>
      </c>
      <c r="AE604" s="1">
        <f>(Table2[[#This Row],[Close Price]]/Table2[[#This Row],[Current Week Low]])-1</f>
        <v>8.7364031907179118E-2</v>
      </c>
      <c r="AF604" s="1">
        <f>(Table2[[#This Row],[Current Week High]]/Table2[[#This Row],[Close Price]])-1</f>
        <v>1.3604761666583309E-2</v>
      </c>
      <c r="AG604" s="1">
        <f>(Table2[[#This Row],[Close Price]]/Table2[[#This Row],[Current Month Low]])-1</f>
        <v>8.7364031907179118E-2</v>
      </c>
      <c r="AH604" s="1">
        <f>(Table2[[#This Row],[Current Month High]]/Table2[[#This Row],[Close Price]])-1</f>
        <v>1.3604761666583309E-2</v>
      </c>
      <c r="AI604">
        <v>6.6506610647059903</v>
      </c>
      <c r="AJ604">
        <v>34.482062780268997</v>
      </c>
      <c r="AK604" t="str">
        <f>IF(AND(Table2[[#This Row],[20D EMA]]&gt;Table2[[#This Row],[50D EMA]],Table2[[#This Row],[50D EMA]]&gt;Table2[[#This Row],[200D EMA]]),"Uptrend","Downtrend/NoTrend")</f>
        <v>Uptrend</v>
      </c>
      <c r="AL604">
        <v>-0.02</v>
      </c>
      <c r="AM604" t="s">
        <v>3189</v>
      </c>
      <c r="AN604">
        <v>-1.84</v>
      </c>
      <c r="AO604" t="s">
        <v>3189</v>
      </c>
      <c r="AP604">
        <v>-9.5075402638487003E-2</v>
      </c>
      <c r="AQ604">
        <f>(Table2[[#This Row],[Sharpe Ratio]]-AVERAGE(Table2[Sharpe Ratio]))/_xlfn.STDEV.P(Table2[Sharpe Ratio])</f>
        <v>-1.8241376084857073</v>
      </c>
      <c r="AR6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-2.1533654185848223</v>
      </c>
      <c r="AS604">
        <f>_xlfn.RANK.AVG(Table2[[#This Row],[1Y Return vs Nifty Z-Score]],Table2[1Y Return vs Nifty Z-Score])</f>
        <v>582</v>
      </c>
      <c r="AT604">
        <f>_xlfn.RANK.AVG(Table2[[#This Row],[6M Return vs Nifty Z-Score]],Table2[6M Return vs Nifty Z-Score])</f>
        <v>341</v>
      </c>
      <c r="AU604">
        <f>_xlfn.RANK.AVG(Table2[[#This Row],[Sharpe Ratio Z-Score]],Table2[Sharpe Ratio Z-Score])</f>
        <v>709</v>
      </c>
      <c r="AV604">
        <f>(Table2[[#This Row],[Rank 1Y]]+Table2[[#This Row],[Rank 6M]]+Table2[[#This Row],[Rank Sharpe]])/3</f>
        <v>544</v>
      </c>
    </row>
    <row r="605" spans="1:48" x14ac:dyDescent="0.3">
      <c r="A605" t="s">
        <v>661</v>
      </c>
      <c r="B605" t="s">
        <v>662</v>
      </c>
      <c r="C605" t="s">
        <v>3143</v>
      </c>
      <c r="D605" t="s">
        <v>167</v>
      </c>
      <c r="E605">
        <v>28753.067316469998</v>
      </c>
      <c r="F605">
        <v>1105.3499999999999</v>
      </c>
      <c r="G605">
        <v>-17.9752222106566</v>
      </c>
      <c r="H605">
        <f>(Table2[[#This Row],[1Y Return vs Nifty]]-AVERAGE(Table2[1Y Return vs Nifty]))/_xlfn.STDEV.P(Table2[1Y Return vs Nifty])</f>
        <v>-0.74781674094215844</v>
      </c>
      <c r="I605">
        <v>3.0207573542377002</v>
      </c>
      <c r="J605">
        <f>(Table2[[#This Row],[1M Return vs Nifty]]-AVERAGE(Table2[1M Return vs Nifty]))/_xlfn.STDEV.P(Table2[1M Return vs Nifty])</f>
        <v>0.50261971751880297</v>
      </c>
      <c r="K605">
        <v>-13.195701357573</v>
      </c>
      <c r="L605">
        <f>(Table2[[#This Row],[6M Return vs Nifty]]-AVERAGE(Table2[6M Return vs Nifty]))/_xlfn.STDEV.P(Table2[6M Return vs Nifty])</f>
        <v>-0.73966872362382541</v>
      </c>
      <c r="M605">
        <v>0.27001285554752202</v>
      </c>
      <c r="N605">
        <f>(Table2[[#This Row],[1W Return vs Nifty]]-AVERAGE(Table2[1W Return vs Nifty]))/_xlfn.STDEV.P(Table2[1W Return vs Nifty])</f>
        <v>-0.15203346701163156</v>
      </c>
      <c r="O605">
        <v>1078.73</v>
      </c>
      <c r="P605">
        <v>1071.1074974034</v>
      </c>
      <c r="Q605">
        <v>1061.6017625616601</v>
      </c>
      <c r="R605">
        <v>78.578951350753798</v>
      </c>
      <c r="S605" s="1">
        <f>(Table2[[#This Row],[Close Price]]-Table2[[#This Row],[20D EMA]])/Table2[[#This Row],[20D EMA]]</f>
        <v>2.4677166668211591E-2</v>
      </c>
      <c r="T605" s="1">
        <f>(Table2[[#This Row],[Close Price]]-Table2[[#This Row],[50D EMA]])/Table2[[#This Row],[50D EMA]]</f>
        <v>3.1969249286006578E-2</v>
      </c>
      <c r="U605" s="1">
        <f>(Table2[[#This Row],[Close Price]]-Table2[[#This Row],[200D EMA]])/Table2[[#This Row],[200D EMA]]</f>
        <v>4.1209650342680988E-2</v>
      </c>
      <c r="V605">
        <v>1.91417253759013</v>
      </c>
      <c r="W605">
        <v>1091.2</v>
      </c>
      <c r="X605">
        <v>1144.5999999999999</v>
      </c>
      <c r="Y605">
        <v>1055.8499999999999</v>
      </c>
      <c r="Z605">
        <v>1144.5999999999999</v>
      </c>
      <c r="AA605">
        <v>1055.8499999999999</v>
      </c>
      <c r="AB605">
        <v>1163</v>
      </c>
      <c r="AC605" s="1">
        <f>(Table2[[#This Row],[Close Price]]/Table2[[#This Row],[Day Low]])-1</f>
        <v>1.296737536656889E-2</v>
      </c>
      <c r="AD605" s="1">
        <f>(Table2[[#This Row],[Day High]]/Table2[[#This Row],[Close Price]])-1</f>
        <v>3.5509114760030824E-2</v>
      </c>
      <c r="AE605" s="1">
        <f>(Table2[[#This Row],[Close Price]]/Table2[[#This Row],[Current Week Low]])-1</f>
        <v>4.6881659326608816E-2</v>
      </c>
      <c r="AF605" s="1">
        <f>(Table2[[#This Row],[Current Week High]]/Table2[[#This Row],[Close Price]])-1</f>
        <v>3.5509114760030824E-2</v>
      </c>
      <c r="AG605" s="1">
        <f>(Table2[[#This Row],[Close Price]]/Table2[[#This Row],[Current Month Low]])-1</f>
        <v>4.6881659326608816E-2</v>
      </c>
      <c r="AH605" s="1">
        <f>(Table2[[#This Row],[Current Month High]]/Table2[[#This Row],[Close Price]])-1</f>
        <v>5.2155425883204432E-2</v>
      </c>
      <c r="AI605">
        <v>22.0427918758764</v>
      </c>
      <c r="AJ605">
        <v>18.472668810289299</v>
      </c>
      <c r="AK605" t="str">
        <f>IF(AND(Table2[[#This Row],[20D EMA]]&gt;Table2[[#This Row],[50D EMA]],Table2[[#This Row],[50D EMA]]&gt;Table2[[#This Row],[200D EMA]]),"Uptrend","Downtrend/NoTrend")</f>
        <v>Uptrend</v>
      </c>
      <c r="AL605">
        <v>0.02</v>
      </c>
      <c r="AM605" t="s">
        <v>3188</v>
      </c>
      <c r="AN605">
        <v>7.77</v>
      </c>
      <c r="AO605" t="s">
        <v>3188</v>
      </c>
      <c r="AP605">
        <v>2.8689560210719998E-3</v>
      </c>
      <c r="AQ605">
        <f>(Table2[[#This Row],[Sharpe Ratio]]-AVERAGE(Table2[Sharpe Ratio]))/_xlfn.STDEV.P(Table2[Sharpe Ratio])</f>
        <v>-0.68214965268461647</v>
      </c>
      <c r="AR6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-1.819048866743429</v>
      </c>
      <c r="AS605">
        <f>_xlfn.RANK.AVG(Table2[[#This Row],[1Y Return vs Nifty Z-Score]],Table2[1Y Return vs Nifty Z-Score])</f>
        <v>567</v>
      </c>
      <c r="AT605">
        <f>_xlfn.RANK.AVG(Table2[[#This Row],[6M Return vs Nifty Z-Score]],Table2[6M Return vs Nifty Z-Score])</f>
        <v>565</v>
      </c>
      <c r="AU605">
        <f>_xlfn.RANK.AVG(Table2[[#This Row],[Sharpe Ratio Z-Score]],Table2[Sharpe Ratio Z-Score])</f>
        <v>501</v>
      </c>
      <c r="AV605">
        <f>(Table2[[#This Row],[Rank 1Y]]+Table2[[#This Row],[Rank 6M]]+Table2[[#This Row],[Rank Sharpe]])/3</f>
        <v>544.33333333333337</v>
      </c>
    </row>
    <row r="606" spans="1:48" x14ac:dyDescent="0.3">
      <c r="A606" t="s">
        <v>1408</v>
      </c>
      <c r="B606" t="s">
        <v>1409</v>
      </c>
      <c r="C606" t="s">
        <v>3139</v>
      </c>
      <c r="D606" t="s">
        <v>292</v>
      </c>
      <c r="E606">
        <v>7848.2894134449998</v>
      </c>
      <c r="F606">
        <v>391.9</v>
      </c>
      <c r="G606">
        <v>-39.269225391644902</v>
      </c>
      <c r="H606">
        <f>(Table2[[#This Row],[1Y Return vs Nifty]]-AVERAGE(Table2[1Y Return vs Nifty]))/_xlfn.STDEV.P(Table2[1Y Return vs Nifty])</f>
        <v>-1.1056085316904096</v>
      </c>
      <c r="I606">
        <v>-8.5591352872295303</v>
      </c>
      <c r="J606">
        <f>(Table2[[#This Row],[1M Return vs Nifty]]-AVERAGE(Table2[1M Return vs Nifty]))/_xlfn.STDEV.P(Table2[1M Return vs Nifty])</f>
        <v>-0.76349814063649946</v>
      </c>
      <c r="K606">
        <v>-13.457831777480401</v>
      </c>
      <c r="L606">
        <f>(Table2[[#This Row],[6M Return vs Nifty]]-AVERAGE(Table2[6M Return vs Nifty]))/_xlfn.STDEV.P(Table2[6M Return vs Nifty])</f>
        <v>-0.74822766741542568</v>
      </c>
      <c r="M606">
        <v>3.0052543582308702</v>
      </c>
      <c r="N606">
        <f>(Table2[[#This Row],[1W Return vs Nifty]]-AVERAGE(Table2[1W Return vs Nifty]))/_xlfn.STDEV.P(Table2[1W Return vs Nifty])</f>
        <v>0.60492695456338119</v>
      </c>
      <c r="O606">
        <v>399.02</v>
      </c>
      <c r="P606">
        <v>411.14538810307698</v>
      </c>
      <c r="Q606">
        <v>408.52895998049303</v>
      </c>
      <c r="R606">
        <v>31.659217949547202</v>
      </c>
      <c r="S606" s="1">
        <f>(Table2[[#This Row],[Close Price]]-Table2[[#This Row],[20D EMA]])/Table2[[#This Row],[20D EMA]]</f>
        <v>-1.7843717106911947E-2</v>
      </c>
      <c r="T606" s="1">
        <f>(Table2[[#This Row],[Close Price]]-Table2[[#This Row],[50D EMA]])/Table2[[#This Row],[50D EMA]]</f>
        <v>-4.6809203410672948E-2</v>
      </c>
      <c r="U606" s="1">
        <f>(Table2[[#This Row],[Close Price]]-Table2[[#This Row],[200D EMA]])/Table2[[#This Row],[200D EMA]]</f>
        <v>-4.0704482691476931E-2</v>
      </c>
      <c r="V606">
        <v>0.78876108977428605</v>
      </c>
      <c r="W606">
        <v>389.25</v>
      </c>
      <c r="X606">
        <v>395.05</v>
      </c>
      <c r="Y606">
        <v>375</v>
      </c>
      <c r="Z606">
        <v>395.05</v>
      </c>
      <c r="AA606">
        <v>375</v>
      </c>
      <c r="AB606">
        <v>399.9</v>
      </c>
      <c r="AC606" s="1">
        <f>(Table2[[#This Row],[Close Price]]/Table2[[#This Row],[Day Low]])-1</f>
        <v>6.8079640333975622E-3</v>
      </c>
      <c r="AD606" s="1">
        <f>(Table2[[#This Row],[Day High]]/Table2[[#This Row],[Close Price]])-1</f>
        <v>8.0377647359020088E-3</v>
      </c>
      <c r="AE606" s="1">
        <f>(Table2[[#This Row],[Close Price]]/Table2[[#This Row],[Current Week Low]])-1</f>
        <v>4.5066666666666588E-2</v>
      </c>
      <c r="AF606" s="1">
        <f>(Table2[[#This Row],[Current Week High]]/Table2[[#This Row],[Close Price]])-1</f>
        <v>8.0377647359020088E-3</v>
      </c>
      <c r="AG606" s="1">
        <f>(Table2[[#This Row],[Close Price]]/Table2[[#This Row],[Current Month Low]])-1</f>
        <v>4.5066666666666588E-2</v>
      </c>
      <c r="AH606" s="1">
        <f>(Table2[[#This Row],[Current Month High]]/Table2[[#This Row],[Close Price]])-1</f>
        <v>2.0413370757846439E-2</v>
      </c>
      <c r="AI606">
        <v>28.859402908905299</v>
      </c>
      <c r="AJ606">
        <v>12.6959022286125</v>
      </c>
      <c r="AK606" t="str">
        <f>IF(AND(Table2[[#This Row],[20D EMA]]&gt;Table2[[#This Row],[50D EMA]],Table2[[#This Row],[50D EMA]]&gt;Table2[[#This Row],[200D EMA]]),"Uptrend","Downtrend/NoTrend")</f>
        <v>Downtrend/NoTrend</v>
      </c>
      <c r="AL606">
        <v>-0.14000000000000001</v>
      </c>
      <c r="AM606" t="s">
        <v>3189</v>
      </c>
      <c r="AN606">
        <v>-3.27</v>
      </c>
      <c r="AO606" t="s">
        <v>3189</v>
      </c>
      <c r="AP606">
        <v>4.5705265763623E-2</v>
      </c>
      <c r="AQ606">
        <f>(Table2[[#This Row],[Sharpe Ratio]]-AVERAGE(Table2[Sharpe Ratio]))/_xlfn.STDEV.P(Table2[Sharpe Ratio])</f>
        <v>-0.18269720369781714</v>
      </c>
      <c r="AR6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6">
        <f>_xlfn.RANK.AVG(Table2[[#This Row],[1Y Return vs Nifty Z-Score]],Table2[1Y Return vs Nifty Z-Score])</f>
        <v>680</v>
      </c>
      <c r="AT606">
        <f>_xlfn.RANK.AVG(Table2[[#This Row],[6M Return vs Nifty Z-Score]],Table2[6M Return vs Nifty Z-Score])</f>
        <v>569</v>
      </c>
      <c r="AU606">
        <f>_xlfn.RANK.AVG(Table2[[#This Row],[Sharpe Ratio Z-Score]],Table2[Sharpe Ratio Z-Score])</f>
        <v>387</v>
      </c>
      <c r="AV606">
        <f>(Table2[[#This Row],[Rank 1Y]]+Table2[[#This Row],[Rank 6M]]+Table2[[#This Row],[Rank Sharpe]])/3</f>
        <v>545.33333333333337</v>
      </c>
    </row>
    <row r="607" spans="1:48" x14ac:dyDescent="0.3">
      <c r="A607" t="s">
        <v>87</v>
      </c>
      <c r="B607" t="s">
        <v>88</v>
      </c>
      <c r="C607" t="s">
        <v>3139</v>
      </c>
      <c r="D607" t="s">
        <v>89</v>
      </c>
      <c r="E607">
        <v>308288.04463034001</v>
      </c>
      <c r="F607">
        <v>4645.3999999999996</v>
      </c>
      <c r="G607">
        <v>-5.7390539756909797</v>
      </c>
      <c r="H607">
        <f>(Table2[[#This Row],[1Y Return vs Nifty]]-AVERAGE(Table2[1Y Return vs Nifty]))/_xlfn.STDEV.P(Table2[1Y Return vs Nifty])</f>
        <v>-0.5422189250935171</v>
      </c>
      <c r="I607">
        <v>-15.154007311862401</v>
      </c>
      <c r="J607">
        <f>(Table2[[#This Row],[1M Return vs Nifty]]-AVERAGE(Table2[1M Return vs Nifty]))/_xlfn.STDEV.P(Table2[1M Return vs Nifty])</f>
        <v>-1.4845657274581439</v>
      </c>
      <c r="K607">
        <v>-11.8310649483583</v>
      </c>
      <c r="L607">
        <f>(Table2[[#This Row],[6M Return vs Nifty]]-AVERAGE(Table2[6M Return vs Nifty]))/_xlfn.STDEV.P(Table2[6M Return vs Nifty])</f>
        <v>-0.69511133754644483</v>
      </c>
      <c r="M607">
        <v>-6.49015540868941</v>
      </c>
      <c r="N607">
        <f>(Table2[[#This Row],[1W Return vs Nifty]]-AVERAGE(Table2[1W Return vs Nifty]))/_xlfn.STDEV.P(Table2[1W Return vs Nifty])</f>
        <v>-2.0228663767180377</v>
      </c>
      <c r="O607">
        <v>4969.88</v>
      </c>
      <c r="P607">
        <v>5013.99611423228</v>
      </c>
      <c r="Q607">
        <v>4631.55658009338</v>
      </c>
      <c r="R607">
        <v>16.181195013785199</v>
      </c>
      <c r="S607" s="1">
        <f>(Table2[[#This Row],[Close Price]]-Table2[[#This Row],[20D EMA]])/Table2[[#This Row],[20D EMA]]</f>
        <v>-6.528930275982528E-2</v>
      </c>
      <c r="T607" s="1">
        <f>(Table2[[#This Row],[Close Price]]-Table2[[#This Row],[50D EMA]])/Table2[[#This Row],[50D EMA]]</f>
        <v>-7.3513442339138729E-2</v>
      </c>
      <c r="U607" s="1">
        <f>(Table2[[#This Row],[Close Price]]-Table2[[#This Row],[200D EMA]])/Table2[[#This Row],[200D EMA]]</f>
        <v>2.9889346415671973E-3</v>
      </c>
      <c r="V607">
        <v>1.79628566238311</v>
      </c>
      <c r="W607">
        <v>4481.6499999999996</v>
      </c>
      <c r="X607">
        <v>4688.75</v>
      </c>
      <c r="Y607">
        <v>4435</v>
      </c>
      <c r="Z607">
        <v>4752.8999999999996</v>
      </c>
      <c r="AA607">
        <v>4435</v>
      </c>
      <c r="AB607">
        <v>5138</v>
      </c>
      <c r="AC607" s="1">
        <f>(Table2[[#This Row],[Close Price]]/Table2[[#This Row],[Day Low]])-1</f>
        <v>3.6537882253188103E-2</v>
      </c>
      <c r="AD607" s="1">
        <f>(Table2[[#This Row],[Day High]]/Table2[[#This Row],[Close Price]])-1</f>
        <v>9.3318121152108358E-3</v>
      </c>
      <c r="AE607" s="1">
        <f>(Table2[[#This Row],[Close Price]]/Table2[[#This Row],[Current Week Low]])-1</f>
        <v>4.7440811724915433E-2</v>
      </c>
      <c r="AF607" s="1">
        <f>(Table2[[#This Row],[Current Week High]]/Table2[[#This Row],[Close Price]])-1</f>
        <v>2.3141171911998937E-2</v>
      </c>
      <c r="AG607" s="1">
        <f>(Table2[[#This Row],[Close Price]]/Table2[[#This Row],[Current Month Low]])-1</f>
        <v>4.7440811724915433E-2</v>
      </c>
      <c r="AH607" s="1">
        <f>(Table2[[#This Row],[Current Month High]]/Table2[[#This Row],[Close Price]])-1</f>
        <v>0.10604038403582039</v>
      </c>
      <c r="AI607">
        <v>18.070564429327899</v>
      </c>
      <c r="AJ607">
        <v>28.325966850828699</v>
      </c>
      <c r="AK607" t="str">
        <f>IF(AND(Table2[[#This Row],[20D EMA]]&gt;Table2[[#This Row],[50D EMA]],Table2[[#This Row],[50D EMA]]&gt;Table2[[#This Row],[200D EMA]]),"Uptrend","Downtrend/NoTrend")</f>
        <v>Downtrend/NoTrend</v>
      </c>
      <c r="AL607">
        <v>-0.15</v>
      </c>
      <c r="AM607" t="s">
        <v>3189</v>
      </c>
      <c r="AN607">
        <v>-12.69</v>
      </c>
      <c r="AO607" t="s">
        <v>3189</v>
      </c>
      <c r="AP607">
        <v>-1.7480338104617001E-2</v>
      </c>
      <c r="AQ607">
        <f>(Table2[[#This Row],[Sharpe Ratio]]-AVERAGE(Table2[Sharpe Ratio]))/_xlfn.STDEV.P(Table2[Sharpe Ratio])</f>
        <v>-0.91941343304551548</v>
      </c>
      <c r="AR6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7">
        <f>_xlfn.RANK.AVG(Table2[[#This Row],[1Y Return vs Nifty Z-Score]],Table2[1Y Return vs Nifty Z-Score])</f>
        <v>488</v>
      </c>
      <c r="AT607">
        <f>_xlfn.RANK.AVG(Table2[[#This Row],[6M Return vs Nifty Z-Score]],Table2[6M Return vs Nifty Z-Score])</f>
        <v>552</v>
      </c>
      <c r="AU607">
        <f>_xlfn.RANK.AVG(Table2[[#This Row],[Sharpe Ratio Z-Score]],Table2[Sharpe Ratio Z-Score])</f>
        <v>605</v>
      </c>
      <c r="AV607">
        <f>(Table2[[#This Row],[Rank 1Y]]+Table2[[#This Row],[Rank 6M]]+Table2[[#This Row],[Rank Sharpe]])/3</f>
        <v>548.33333333333337</v>
      </c>
    </row>
    <row r="608" spans="1:48" x14ac:dyDescent="0.3">
      <c r="A608" t="s">
        <v>1703</v>
      </c>
      <c r="B608" t="s">
        <v>1704</v>
      </c>
      <c r="C608" t="s">
        <v>3137</v>
      </c>
      <c r="D608" t="s">
        <v>77</v>
      </c>
      <c r="E608">
        <v>4957.6151387319997</v>
      </c>
      <c r="F608">
        <v>223.96</v>
      </c>
      <c r="G608">
        <v>-9.3142763339665997</v>
      </c>
      <c r="H608">
        <f>(Table2[[#This Row],[1Y Return vs Nifty]]-AVERAGE(Table2[1Y Return vs Nifty]))/_xlfn.STDEV.P(Table2[1Y Return vs Nifty])</f>
        <v>-0.60229148162589796</v>
      </c>
      <c r="I608">
        <v>-0.97061472293747197</v>
      </c>
      <c r="J608">
        <f>(Table2[[#This Row],[1M Return vs Nifty]]-AVERAGE(Table2[1M Return vs Nifty]))/_xlfn.STDEV.P(Table2[1M Return vs Nifty])</f>
        <v>6.6212608928062203E-2</v>
      </c>
      <c r="K608">
        <v>-2.2160080294928699</v>
      </c>
      <c r="L608">
        <f>(Table2[[#This Row],[6M Return vs Nifty]]-AVERAGE(Table2[6M Return vs Nifty]))/_xlfn.STDEV.P(Table2[6M Return vs Nifty])</f>
        <v>-0.38116558584514149</v>
      </c>
      <c r="M608">
        <v>6.5995507662527801</v>
      </c>
      <c r="N608">
        <f>(Table2[[#This Row],[1W Return vs Nifty]]-AVERAGE(Table2[1W Return vs Nifty]))/_xlfn.STDEV.P(Table2[1W Return vs Nifty])</f>
        <v>1.5996252733819198</v>
      </c>
      <c r="O608">
        <v>225.41</v>
      </c>
      <c r="P608">
        <v>225.60116036722599</v>
      </c>
      <c r="Q608">
        <v>215.38558878718601</v>
      </c>
      <c r="R608">
        <v>30.6007493972721</v>
      </c>
      <c r="S608" s="1">
        <f>(Table2[[#This Row],[Close Price]]-Table2[[#This Row],[20D EMA]])/Table2[[#This Row],[20D EMA]]</f>
        <v>-6.4327225943835173E-3</v>
      </c>
      <c r="T608" s="1">
        <f>(Table2[[#This Row],[Close Price]]-Table2[[#This Row],[50D EMA]])/Table2[[#This Row],[50D EMA]]</f>
        <v>-7.2746096010967006E-3</v>
      </c>
      <c r="U608" s="1">
        <f>(Table2[[#This Row],[Close Price]]-Table2[[#This Row],[200D EMA]])/Table2[[#This Row],[200D EMA]]</f>
        <v>3.9809586430993929E-2</v>
      </c>
      <c r="V608">
        <v>3.0316973309819999</v>
      </c>
      <c r="W608">
        <v>223.5</v>
      </c>
      <c r="X608">
        <v>230.6</v>
      </c>
      <c r="Y608">
        <v>223.5</v>
      </c>
      <c r="Z608">
        <v>258</v>
      </c>
      <c r="AA608">
        <v>217.01</v>
      </c>
      <c r="AB608">
        <v>258</v>
      </c>
      <c r="AC608" s="1">
        <f>(Table2[[#This Row],[Close Price]]/Table2[[#This Row],[Day Low]])-1</f>
        <v>2.0581655480984562E-3</v>
      </c>
      <c r="AD608" s="1">
        <f>(Table2[[#This Row],[Day High]]/Table2[[#This Row],[Close Price]])-1</f>
        <v>2.9648151455617056E-2</v>
      </c>
      <c r="AE608" s="1">
        <f>(Table2[[#This Row],[Close Price]]/Table2[[#This Row],[Current Week Low]])-1</f>
        <v>2.0581655480984562E-3</v>
      </c>
      <c r="AF608" s="1">
        <f>(Table2[[#This Row],[Current Week High]]/Table2[[#This Row],[Close Price]])-1</f>
        <v>0.15199142704054291</v>
      </c>
      <c r="AG608" s="1">
        <f>(Table2[[#This Row],[Close Price]]/Table2[[#This Row],[Current Month Low]])-1</f>
        <v>3.2026173909036615E-2</v>
      </c>
      <c r="AH608" s="1">
        <f>(Table2[[#This Row],[Current Month High]]/Table2[[#This Row],[Close Price]])-1</f>
        <v>0.15199142704054291</v>
      </c>
      <c r="AI608">
        <v>15.1991427040542</v>
      </c>
      <c r="AJ608">
        <v>22.0490463215258</v>
      </c>
      <c r="AK608" t="str">
        <f>IF(AND(Table2[[#This Row],[20D EMA]]&gt;Table2[[#This Row],[50D EMA]],Table2[[#This Row],[50D EMA]]&gt;Table2[[#This Row],[200D EMA]]),"Uptrend","Downtrend/NoTrend")</f>
        <v>Downtrend/NoTrend</v>
      </c>
      <c r="AL608">
        <v>-0.01</v>
      </c>
      <c r="AM608" t="s">
        <v>3189</v>
      </c>
      <c r="AN608">
        <v>-0.63</v>
      </c>
      <c r="AO608" t="s">
        <v>3189</v>
      </c>
      <c r="AP608">
        <v>-7.8874488160367004E-2</v>
      </c>
      <c r="AQ608">
        <f>(Table2[[#This Row],[Sharpe Ratio]]-AVERAGE(Table2[Sharpe Ratio]))/_xlfn.STDEV.P(Table2[Sharpe Ratio])</f>
        <v>-1.6352421023005648</v>
      </c>
      <c r="AR6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8">
        <f>_xlfn.RANK.AVG(Table2[[#This Row],[1Y Return vs Nifty Z-Score]],Table2[1Y Return vs Nifty Z-Score])</f>
        <v>510</v>
      </c>
      <c r="AT608">
        <f>_xlfn.RANK.AVG(Table2[[#This Row],[6M Return vs Nifty Z-Score]],Table2[6M Return vs Nifty Z-Score])</f>
        <v>443</v>
      </c>
      <c r="AU608">
        <f>_xlfn.RANK.AVG(Table2[[#This Row],[Sharpe Ratio Z-Score]],Table2[Sharpe Ratio Z-Score])</f>
        <v>692</v>
      </c>
      <c r="AV608">
        <f>(Table2[[#This Row],[Rank 1Y]]+Table2[[#This Row],[Rank 6M]]+Table2[[#This Row],[Rank Sharpe]])/3</f>
        <v>548.33333333333337</v>
      </c>
    </row>
    <row r="609" spans="1:48" x14ac:dyDescent="0.3">
      <c r="A609" t="s">
        <v>739</v>
      </c>
      <c r="B609" t="s">
        <v>740</v>
      </c>
      <c r="C609" t="s">
        <v>3129</v>
      </c>
      <c r="D609" t="s">
        <v>398</v>
      </c>
      <c r="E609">
        <v>23165.08498629</v>
      </c>
      <c r="F609">
        <v>1031</v>
      </c>
      <c r="G609">
        <v>-29.2908750962781</v>
      </c>
      <c r="H609">
        <f>(Table2[[#This Row],[1Y Return vs Nifty]]-AVERAGE(Table2[1Y Return vs Nifty]))/_xlfn.STDEV.P(Table2[1Y Return vs Nifty])</f>
        <v>-0.9379476277942298</v>
      </c>
      <c r="I609">
        <v>-2.1547114154407101</v>
      </c>
      <c r="J609">
        <f>(Table2[[#This Row],[1M Return vs Nifty]]-AVERAGE(Table2[1M Return vs Nifty]))/_xlfn.STDEV.P(Table2[1M Return vs Nifty])</f>
        <v>-6.3253700871077748E-2</v>
      </c>
      <c r="K609">
        <v>7.4102059871173003</v>
      </c>
      <c r="L609">
        <f>(Table2[[#This Row],[6M Return vs Nifty]]-AVERAGE(Table2[6M Return vs Nifty]))/_xlfn.STDEV.P(Table2[6M Return vs Nifty])</f>
        <v>-6.6855538490901922E-2</v>
      </c>
      <c r="M609">
        <v>-2.49780016969927</v>
      </c>
      <c r="N609">
        <f>(Table2[[#This Row],[1W Return vs Nifty]]-AVERAGE(Table2[1W Return vs Nifty]))/_xlfn.STDEV.P(Table2[1W Return vs Nifty])</f>
        <v>-0.91800784710795846</v>
      </c>
      <c r="O609">
        <v>1055.68</v>
      </c>
      <c r="P609">
        <v>1032.77619116505</v>
      </c>
      <c r="Q609">
        <v>961.52012565730899</v>
      </c>
      <c r="R609">
        <v>33.686812553958603</v>
      </c>
      <c r="S609" s="1">
        <f>(Table2[[#This Row],[Close Price]]-Table2[[#This Row],[20D EMA]])/Table2[[#This Row],[20D EMA]]</f>
        <v>-2.3378296453470809E-2</v>
      </c>
      <c r="T609" s="1">
        <f>(Table2[[#This Row],[Close Price]]-Table2[[#This Row],[50D EMA]])/Table2[[#This Row],[50D EMA]]</f>
        <v>-1.7198219519820104E-3</v>
      </c>
      <c r="U609" s="1">
        <f>(Table2[[#This Row],[Close Price]]-Table2[[#This Row],[200D EMA]])/Table2[[#This Row],[200D EMA]]</f>
        <v>7.2260447273730821E-2</v>
      </c>
      <c r="V609">
        <v>0.64064968665808697</v>
      </c>
      <c r="W609">
        <v>1013.45</v>
      </c>
      <c r="X609">
        <v>1049.1500000000001</v>
      </c>
      <c r="Y609">
        <v>986.05</v>
      </c>
      <c r="Z609">
        <v>1051.7</v>
      </c>
      <c r="AA609">
        <v>986.05</v>
      </c>
      <c r="AB609">
        <v>1121.9000000000001</v>
      </c>
      <c r="AC609" s="1">
        <f>(Table2[[#This Row],[Close Price]]/Table2[[#This Row],[Day Low]])-1</f>
        <v>1.73170852040061E-2</v>
      </c>
      <c r="AD609" s="1">
        <f>(Table2[[#This Row],[Day High]]/Table2[[#This Row],[Close Price]])-1</f>
        <v>1.7604267701260889E-2</v>
      </c>
      <c r="AE609" s="1">
        <f>(Table2[[#This Row],[Close Price]]/Table2[[#This Row],[Current Week Low]])-1</f>
        <v>4.5585923634704262E-2</v>
      </c>
      <c r="AF609" s="1">
        <f>(Table2[[#This Row],[Current Week High]]/Table2[[#This Row],[Close Price]])-1</f>
        <v>2.0077594568380208E-2</v>
      </c>
      <c r="AG609" s="1">
        <f>(Table2[[#This Row],[Close Price]]/Table2[[#This Row],[Current Month Low]])-1</f>
        <v>4.5585923634704262E-2</v>
      </c>
      <c r="AH609" s="1">
        <f>(Table2[[#This Row],[Current Month High]]/Table2[[#This Row],[Close Price]])-1</f>
        <v>8.816682832201761E-2</v>
      </c>
      <c r="AI609">
        <v>10.940834141610001</v>
      </c>
      <c r="AJ609">
        <v>39.967417865870203</v>
      </c>
      <c r="AK609" t="str">
        <f>IF(AND(Table2[[#This Row],[20D EMA]]&gt;Table2[[#This Row],[50D EMA]],Table2[[#This Row],[50D EMA]]&gt;Table2[[#This Row],[200D EMA]]),"Uptrend","Downtrend/NoTrend")</f>
        <v>Uptrend</v>
      </c>
      <c r="AL609">
        <v>0.1</v>
      </c>
      <c r="AM609" t="s">
        <v>3188</v>
      </c>
      <c r="AN609">
        <v>-1.49</v>
      </c>
      <c r="AO609" t="s">
        <v>3189</v>
      </c>
      <c r="AP609">
        <v>-7.4804668826184001E-2</v>
      </c>
      <c r="AQ609">
        <f>(Table2[[#This Row],[Sharpe Ratio]]-AVERAGE(Table2[Sharpe Ratio]))/_xlfn.STDEV.P(Table2[Sharpe Ratio])</f>
        <v>-1.587789806675473</v>
      </c>
      <c r="AR6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-3.5738545209396406</v>
      </c>
      <c r="AS609">
        <f>_xlfn.RANK.AVG(Table2[[#This Row],[1Y Return vs Nifty Z-Score]],Table2[1Y Return vs Nifty Z-Score])</f>
        <v>641</v>
      </c>
      <c r="AT609">
        <f>_xlfn.RANK.AVG(Table2[[#This Row],[6M Return vs Nifty Z-Score]],Table2[6M Return vs Nifty Z-Score])</f>
        <v>332</v>
      </c>
      <c r="AU609">
        <f>_xlfn.RANK.AVG(Table2[[#This Row],[Sharpe Ratio Z-Score]],Table2[Sharpe Ratio Z-Score])</f>
        <v>688</v>
      </c>
      <c r="AV609">
        <f>(Table2[[#This Row],[Rank 1Y]]+Table2[[#This Row],[Rank 6M]]+Table2[[#This Row],[Rank Sharpe]])/3</f>
        <v>553.66666666666663</v>
      </c>
    </row>
    <row r="610" spans="1:48" x14ac:dyDescent="0.3">
      <c r="A610" t="s">
        <v>451</v>
      </c>
      <c r="B610" t="s">
        <v>452</v>
      </c>
      <c r="C610" t="s">
        <v>3129</v>
      </c>
      <c r="D610" t="s">
        <v>34</v>
      </c>
      <c r="E610">
        <v>49514.815710616</v>
      </c>
      <c r="F610">
        <v>105.38</v>
      </c>
      <c r="G610">
        <v>-26.996002907625702</v>
      </c>
      <c r="H610">
        <f>(Table2[[#This Row],[1Y Return vs Nifty]]-AVERAGE(Table2[1Y Return vs Nifty]))/_xlfn.STDEV.P(Table2[1Y Return vs Nifty])</f>
        <v>-0.89938811303613186</v>
      </c>
      <c r="I610">
        <v>-7.9325776213209496</v>
      </c>
      <c r="J610">
        <f>(Table2[[#This Row],[1M Return vs Nifty]]-AVERAGE(Table2[1M Return vs Nifty]))/_xlfn.STDEV.P(Table2[1M Return vs Nifty])</f>
        <v>-0.69499181898631501</v>
      </c>
      <c r="K610">
        <v>-36.041157933467701</v>
      </c>
      <c r="L610">
        <f>(Table2[[#This Row],[6M Return vs Nifty]]-AVERAGE(Table2[6M Return vs Nifty]))/_xlfn.STDEV.P(Table2[6M Return vs Nifty])</f>
        <v>-1.4856064854280544</v>
      </c>
      <c r="M610">
        <v>-3.6051551990232602E-3</v>
      </c>
      <c r="N610">
        <f>(Table2[[#This Row],[1W Return vs Nifty]]-AVERAGE(Table2[1W Return vs Nifty]))/_xlfn.STDEV.P(Table2[1W Return vs Nifty])</f>
        <v>-0.22775548445032309</v>
      </c>
      <c r="O610">
        <v>110.23</v>
      </c>
      <c r="P610">
        <v>114.340452738016</v>
      </c>
      <c r="Q610">
        <v>118.59985157414199</v>
      </c>
      <c r="R610">
        <v>27.601505215261</v>
      </c>
      <c r="S610" s="1">
        <f>(Table2[[#This Row],[Close Price]]-Table2[[#This Row],[20D EMA]])/Table2[[#This Row],[20D EMA]]</f>
        <v>-4.3998911367141506E-2</v>
      </c>
      <c r="T610" s="1">
        <f>(Table2[[#This Row],[Close Price]]-Table2[[#This Row],[50D EMA]])/Table2[[#This Row],[50D EMA]]</f>
        <v>-7.836642695955344E-2</v>
      </c>
      <c r="U610" s="1">
        <f>(Table2[[#This Row],[Close Price]]-Table2[[#This Row],[200D EMA]])/Table2[[#This Row],[200D EMA]]</f>
        <v>-0.11146600437250705</v>
      </c>
      <c r="V610">
        <v>0.67783949911263497</v>
      </c>
      <c r="W610">
        <v>105</v>
      </c>
      <c r="X610">
        <v>107.7</v>
      </c>
      <c r="Y610">
        <v>101.07</v>
      </c>
      <c r="Z610">
        <v>109.46</v>
      </c>
      <c r="AA610">
        <v>101.07</v>
      </c>
      <c r="AB610">
        <v>111.69</v>
      </c>
      <c r="AC610" s="1">
        <f>(Table2[[#This Row],[Close Price]]/Table2[[#This Row],[Day Low]])-1</f>
        <v>3.6190476190476328E-3</v>
      </c>
      <c r="AD610" s="1">
        <f>(Table2[[#This Row],[Day High]]/Table2[[#This Row],[Close Price]])-1</f>
        <v>2.201556272537486E-2</v>
      </c>
      <c r="AE610" s="1">
        <f>(Table2[[#This Row],[Close Price]]/Table2[[#This Row],[Current Week Low]])-1</f>
        <v>4.2643712278618739E-2</v>
      </c>
      <c r="AF610" s="1">
        <f>(Table2[[#This Row],[Current Week High]]/Table2[[#This Row],[Close Price]])-1</f>
        <v>3.871702410324529E-2</v>
      </c>
      <c r="AG610" s="1">
        <f>(Table2[[#This Row],[Close Price]]/Table2[[#This Row],[Current Month Low]])-1</f>
        <v>4.2643712278618739E-2</v>
      </c>
      <c r="AH610" s="1">
        <f>(Table2[[#This Row],[Current Month High]]/Table2[[#This Row],[Close Price]])-1</f>
        <v>5.9878534826342866E-2</v>
      </c>
      <c r="AI610">
        <v>49.886126399696302</v>
      </c>
      <c r="AJ610">
        <v>21.967592592592499</v>
      </c>
      <c r="AK610" t="str">
        <f>IF(AND(Table2[[#This Row],[20D EMA]]&gt;Table2[[#This Row],[50D EMA]],Table2[[#This Row],[50D EMA]]&gt;Table2[[#This Row],[200D EMA]]),"Uptrend","Downtrend/NoTrend")</f>
        <v>Downtrend/NoTrend</v>
      </c>
      <c r="AL610">
        <v>-0.11</v>
      </c>
      <c r="AM610" t="s">
        <v>3189</v>
      </c>
      <c r="AN610">
        <v>-4.46</v>
      </c>
      <c r="AO610" t="s">
        <v>3189</v>
      </c>
      <c r="AP610">
        <v>6.9208610148504005E-2</v>
      </c>
      <c r="AQ610">
        <f>(Table2[[#This Row],[Sharpe Ratio]]-AVERAGE(Table2[Sharpe Ratio]))/_xlfn.STDEV.P(Table2[Sharpe Ratio])</f>
        <v>9.1341409407744989E-2</v>
      </c>
      <c r="AR6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0">
        <f>_xlfn.RANK.AVG(Table2[[#This Row],[1Y Return vs Nifty Z-Score]],Table2[1Y Return vs Nifty Z-Score])</f>
        <v>623</v>
      </c>
      <c r="AT610">
        <f>_xlfn.RANK.AVG(Table2[[#This Row],[6M Return vs Nifty Z-Score]],Table2[6M Return vs Nifty Z-Score])</f>
        <v>718</v>
      </c>
      <c r="AU610">
        <f>_xlfn.RANK.AVG(Table2[[#This Row],[Sharpe Ratio Z-Score]],Table2[Sharpe Ratio Z-Score])</f>
        <v>323</v>
      </c>
      <c r="AV610">
        <f>(Table2[[#This Row],[Rank 1Y]]+Table2[[#This Row],[Rank 6M]]+Table2[[#This Row],[Rank Sharpe]])/3</f>
        <v>554.66666666666663</v>
      </c>
    </row>
    <row r="611" spans="1:48" x14ac:dyDescent="0.3">
      <c r="A611" t="s">
        <v>1075</v>
      </c>
      <c r="B611" t="s">
        <v>1076</v>
      </c>
      <c r="C611" t="s">
        <v>3141</v>
      </c>
      <c r="D611" t="s">
        <v>77</v>
      </c>
      <c r="E611">
        <v>12486.108723089999</v>
      </c>
      <c r="F611">
        <v>589.54999999999995</v>
      </c>
      <c r="G611">
        <v>-45.720831775889003</v>
      </c>
      <c r="H611">
        <f>(Table2[[#This Row],[1Y Return vs Nifty]]-AVERAGE(Table2[1Y Return vs Nifty]))/_xlfn.STDEV.P(Table2[1Y Return vs Nifty])</f>
        <v>-1.2140114365740939</v>
      </c>
      <c r="I611">
        <v>-0.42780417490295197</v>
      </c>
      <c r="J611">
        <f>(Table2[[#This Row],[1M Return vs Nifty]]-AVERAGE(Table2[1M Return vs Nifty]))/_xlfn.STDEV.P(Table2[1M Return vs Nifty])</f>
        <v>0.12556222033987344</v>
      </c>
      <c r="K611">
        <v>-13.857328372635401</v>
      </c>
      <c r="L611">
        <f>(Table2[[#This Row],[6M Return vs Nifty]]-AVERAGE(Table2[6M Return vs Nifty]))/_xlfn.STDEV.P(Table2[6M Return vs Nifty])</f>
        <v>-0.76127181888809814</v>
      </c>
      <c r="M611">
        <v>-1.51009732296619</v>
      </c>
      <c r="N611">
        <f>(Table2[[#This Row],[1W Return vs Nifty]]-AVERAGE(Table2[1W Return vs Nifty]))/_xlfn.STDEV.P(Table2[1W Return vs Nifty])</f>
        <v>-0.64466746289674892</v>
      </c>
      <c r="O611">
        <v>601.88</v>
      </c>
      <c r="P611">
        <v>606.15697982532402</v>
      </c>
      <c r="Q611">
        <v>634.29578426115302</v>
      </c>
      <c r="R611">
        <v>47.208621282704797</v>
      </c>
      <c r="S611" s="1">
        <f>(Table2[[#This Row],[Close Price]]-Table2[[#This Row],[20D EMA]])/Table2[[#This Row],[20D EMA]]</f>
        <v>-2.0485811125141293E-2</v>
      </c>
      <c r="T611" s="1">
        <f>(Table2[[#This Row],[Close Price]]-Table2[[#This Row],[50D EMA]])/Table2[[#This Row],[50D EMA]]</f>
        <v>-2.7397160105472492E-2</v>
      </c>
      <c r="U611" s="1">
        <f>(Table2[[#This Row],[Close Price]]-Table2[[#This Row],[200D EMA]])/Table2[[#This Row],[200D EMA]]</f>
        <v>-7.0544035403410907E-2</v>
      </c>
      <c r="V611">
        <v>0.55733700251071805</v>
      </c>
      <c r="W611">
        <v>588.25</v>
      </c>
      <c r="X611">
        <v>606.4</v>
      </c>
      <c r="Y611">
        <v>576.9</v>
      </c>
      <c r="Z611">
        <v>620.85</v>
      </c>
      <c r="AA611">
        <v>576.9</v>
      </c>
      <c r="AB611">
        <v>626.25</v>
      </c>
      <c r="AC611" s="1">
        <f>(Table2[[#This Row],[Close Price]]/Table2[[#This Row],[Day Low]])-1</f>
        <v>2.2099447513810322E-3</v>
      </c>
      <c r="AD611" s="1">
        <f>(Table2[[#This Row],[Day High]]/Table2[[#This Row],[Close Price]])-1</f>
        <v>2.8581121194131143E-2</v>
      </c>
      <c r="AE611" s="1">
        <f>(Table2[[#This Row],[Close Price]]/Table2[[#This Row],[Current Week Low]])-1</f>
        <v>2.1927543768417435E-2</v>
      </c>
      <c r="AF611" s="1">
        <f>(Table2[[#This Row],[Current Week High]]/Table2[[#This Row],[Close Price]])-1</f>
        <v>5.3091340853193225E-2</v>
      </c>
      <c r="AG611" s="1">
        <f>(Table2[[#This Row],[Close Price]]/Table2[[#This Row],[Current Month Low]])-1</f>
        <v>2.1927543768417435E-2</v>
      </c>
      <c r="AH611" s="1">
        <f>(Table2[[#This Row],[Current Month High]]/Table2[[#This Row],[Close Price]])-1</f>
        <v>6.2250869307098666E-2</v>
      </c>
      <c r="AI611">
        <v>39.767619370706399</v>
      </c>
      <c r="AJ611">
        <v>16.916212196331099</v>
      </c>
      <c r="AK611" t="str">
        <f>IF(AND(Table2[[#This Row],[20D EMA]]&gt;Table2[[#This Row],[50D EMA]],Table2[[#This Row],[50D EMA]]&gt;Table2[[#This Row],[200D EMA]]),"Uptrend","Downtrend/NoTrend")</f>
        <v>Downtrend/NoTrend</v>
      </c>
      <c r="AL611">
        <v>0</v>
      </c>
      <c r="AM611" t="s">
        <v>3190</v>
      </c>
      <c r="AN611">
        <v>-1.73</v>
      </c>
      <c r="AO611" t="s">
        <v>3189</v>
      </c>
      <c r="AP611">
        <v>4.5831111859124002E-2</v>
      </c>
      <c r="AQ611">
        <f>(Table2[[#This Row],[Sharpe Ratio]]-AVERAGE(Table2[Sharpe Ratio]))/_xlfn.STDEV.P(Table2[Sharpe Ratio])</f>
        <v>-0.18122989381582313</v>
      </c>
      <c r="AR6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1">
        <f>_xlfn.RANK.AVG(Table2[[#This Row],[1Y Return vs Nifty Z-Score]],Table2[1Y Return vs Nifty Z-Score])</f>
        <v>704</v>
      </c>
      <c r="AT611">
        <f>_xlfn.RANK.AVG(Table2[[#This Row],[6M Return vs Nifty Z-Score]],Table2[6M Return vs Nifty Z-Score])</f>
        <v>576</v>
      </c>
      <c r="AU611">
        <f>_xlfn.RANK.AVG(Table2[[#This Row],[Sharpe Ratio Z-Score]],Table2[Sharpe Ratio Z-Score])</f>
        <v>386</v>
      </c>
      <c r="AV611">
        <f>(Table2[[#This Row],[Rank 1Y]]+Table2[[#This Row],[Rank 6M]]+Table2[[#This Row],[Rank Sharpe]])/3</f>
        <v>555.33333333333337</v>
      </c>
    </row>
    <row r="612" spans="1:48" x14ac:dyDescent="0.3">
      <c r="A612" t="s">
        <v>993</v>
      </c>
      <c r="B612" t="s">
        <v>994</v>
      </c>
      <c r="C612" t="s">
        <v>3140</v>
      </c>
      <c r="D612" t="s">
        <v>995</v>
      </c>
      <c r="E612">
        <v>14444.846161587</v>
      </c>
      <c r="F612">
        <v>184.81</v>
      </c>
      <c r="G612">
        <v>-7.2800890649954502</v>
      </c>
      <c r="H612">
        <f>(Table2[[#This Row],[1Y Return vs Nifty]]-AVERAGE(Table2[1Y Return vs Nifty]))/_xlfn.STDEV.P(Table2[1Y Return vs Nifty])</f>
        <v>-0.56811211668937489</v>
      </c>
      <c r="I612">
        <v>-7.3273162590605603</v>
      </c>
      <c r="J612">
        <f>(Table2[[#This Row],[1M Return vs Nifty]]-AVERAGE(Table2[1M Return vs Nifty]))/_xlfn.STDEV.P(Table2[1M Return vs Nifty])</f>
        <v>-0.62881398441252345</v>
      </c>
      <c r="K612">
        <v>-27.083152871655798</v>
      </c>
      <c r="L612">
        <f>(Table2[[#This Row],[6M Return vs Nifty]]-AVERAGE(Table2[6M Return vs Nifty]))/_xlfn.STDEV.P(Table2[6M Return vs Nifty])</f>
        <v>-1.1931144433521901</v>
      </c>
      <c r="M612">
        <v>3.9828866550120998</v>
      </c>
      <c r="N612">
        <f>(Table2[[#This Row],[1W Return vs Nifty]]-AVERAGE(Table2[1W Return vs Nifty]))/_xlfn.STDEV.P(Table2[1W Return vs Nifty])</f>
        <v>0.87548037911140686</v>
      </c>
      <c r="O612">
        <v>188.27</v>
      </c>
      <c r="P612">
        <v>194.53880171058699</v>
      </c>
      <c r="Q612">
        <v>196.373109390401</v>
      </c>
      <c r="R612">
        <v>37.896962642622903</v>
      </c>
      <c r="S612" s="1">
        <f>(Table2[[#This Row],[Close Price]]-Table2[[#This Row],[20D EMA]])/Table2[[#This Row],[20D EMA]]</f>
        <v>-1.8377861581770901E-2</v>
      </c>
      <c r="T612" s="1">
        <f>(Table2[[#This Row],[Close Price]]-Table2[[#This Row],[50D EMA]])/Table2[[#This Row],[50D EMA]]</f>
        <v>-5.0009569428007543E-2</v>
      </c>
      <c r="U612" s="1">
        <f>(Table2[[#This Row],[Close Price]]-Table2[[#This Row],[200D EMA]])/Table2[[#This Row],[200D EMA]]</f>
        <v>-5.8883364561961853E-2</v>
      </c>
      <c r="V612">
        <v>1.1947303861888099</v>
      </c>
      <c r="W612">
        <v>184.06</v>
      </c>
      <c r="X612">
        <v>187.69</v>
      </c>
      <c r="Y612">
        <v>180.45</v>
      </c>
      <c r="Z612">
        <v>187.69</v>
      </c>
      <c r="AA612">
        <v>179.95</v>
      </c>
      <c r="AB612">
        <v>192.65</v>
      </c>
      <c r="AC612" s="1">
        <f>(Table2[[#This Row],[Close Price]]/Table2[[#This Row],[Day Low]])-1</f>
        <v>4.0747582310116659E-3</v>
      </c>
      <c r="AD612" s="1">
        <f>(Table2[[#This Row],[Day High]]/Table2[[#This Row],[Close Price]])-1</f>
        <v>1.5583572317515282E-2</v>
      </c>
      <c r="AE612" s="1">
        <f>(Table2[[#This Row],[Close Price]]/Table2[[#This Row],[Current Week Low]])-1</f>
        <v>2.4161817678027164E-2</v>
      </c>
      <c r="AF612" s="1">
        <f>(Table2[[#This Row],[Current Week High]]/Table2[[#This Row],[Close Price]])-1</f>
        <v>1.5583572317515282E-2</v>
      </c>
      <c r="AG612" s="1">
        <f>(Table2[[#This Row],[Close Price]]/Table2[[#This Row],[Current Month Low]])-1</f>
        <v>2.7007502083912227E-2</v>
      </c>
      <c r="AH612" s="1">
        <f>(Table2[[#This Row],[Current Month High]]/Table2[[#This Row],[Close Price]])-1</f>
        <v>4.2421946864347193E-2</v>
      </c>
      <c r="AI612">
        <v>28.537416806449801</v>
      </c>
      <c r="AJ612">
        <v>35.690161527165898</v>
      </c>
      <c r="AK612" t="str">
        <f>IF(AND(Table2[[#This Row],[20D EMA]]&gt;Table2[[#This Row],[50D EMA]],Table2[[#This Row],[50D EMA]]&gt;Table2[[#This Row],[200D EMA]]),"Uptrend","Downtrend/NoTrend")</f>
        <v>Downtrend/NoTrend</v>
      </c>
      <c r="AL612">
        <v>-0.11</v>
      </c>
      <c r="AM612" t="s">
        <v>3189</v>
      </c>
      <c r="AN612">
        <v>-2.44</v>
      </c>
      <c r="AO612" t="s">
        <v>3189</v>
      </c>
      <c r="AP612">
        <v>9.7350181947850004E-3</v>
      </c>
      <c r="AQ612">
        <f>(Table2[[#This Row],[Sharpe Ratio]]-AVERAGE(Table2[Sharpe Ratio]))/_xlfn.STDEV.P(Table2[Sharpe Ratio])</f>
        <v>-0.60209440076943688</v>
      </c>
      <c r="AR6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2">
        <f>_xlfn.RANK.AVG(Table2[[#This Row],[1Y Return vs Nifty Z-Score]],Table2[1Y Return vs Nifty Z-Score])</f>
        <v>497</v>
      </c>
      <c r="AT612">
        <f>_xlfn.RANK.AVG(Table2[[#This Row],[6M Return vs Nifty Z-Score]],Table2[6M Return vs Nifty Z-Score])</f>
        <v>687</v>
      </c>
      <c r="AU612">
        <f>_xlfn.RANK.AVG(Table2[[#This Row],[Sharpe Ratio Z-Score]],Table2[Sharpe Ratio Z-Score])</f>
        <v>484</v>
      </c>
      <c r="AV612">
        <f>(Table2[[#This Row],[Rank 1Y]]+Table2[[#This Row],[Rank 6M]]+Table2[[#This Row],[Rank Sharpe]])/3</f>
        <v>556</v>
      </c>
    </row>
    <row r="613" spans="1:48" x14ac:dyDescent="0.3">
      <c r="A613" t="s">
        <v>1382</v>
      </c>
      <c r="B613" t="s">
        <v>1383</v>
      </c>
      <c r="C613" t="s">
        <v>3142</v>
      </c>
      <c r="D613" t="s">
        <v>135</v>
      </c>
      <c r="E613">
        <v>8066.4148287600001</v>
      </c>
      <c r="F613">
        <v>502.8</v>
      </c>
      <c r="G613">
        <v>-32.378476453823701</v>
      </c>
      <c r="H613">
        <f>(Table2[[#This Row],[1Y Return vs Nifty]]-AVERAGE(Table2[1Y Return vs Nifty]))/_xlfn.STDEV.P(Table2[1Y Return vs Nifty])</f>
        <v>-0.98982694843879904</v>
      </c>
      <c r="I613">
        <v>-10.087685051775701</v>
      </c>
      <c r="J613">
        <f>(Table2[[#This Row],[1M Return vs Nifty]]-AVERAGE(Table2[1M Return vs Nifty]))/_xlfn.STDEV.P(Table2[1M Return vs Nifty])</f>
        <v>-0.93062612825191604</v>
      </c>
      <c r="K613">
        <v>-29.5078818121378</v>
      </c>
      <c r="L613">
        <f>(Table2[[#This Row],[6M Return vs Nifty]]-AVERAGE(Table2[6M Return vs Nifty]))/_xlfn.STDEV.P(Table2[6M Return vs Nifty])</f>
        <v>-1.2722854099221259</v>
      </c>
      <c r="M613">
        <v>-3.0820742972988402</v>
      </c>
      <c r="N613">
        <f>(Table2[[#This Row],[1W Return vs Nifty]]-AVERAGE(Table2[1W Return vs Nifty]))/_xlfn.STDEV.P(Table2[1W Return vs Nifty])</f>
        <v>-1.0797019386568261</v>
      </c>
      <c r="O613">
        <v>532.95000000000005</v>
      </c>
      <c r="P613">
        <v>555.14778893361995</v>
      </c>
      <c r="Q613">
        <v>566.79817515900504</v>
      </c>
      <c r="R613">
        <v>30.887892641394199</v>
      </c>
      <c r="S613" s="1">
        <f>(Table2[[#This Row],[Close Price]]-Table2[[#This Row],[20D EMA]])/Table2[[#This Row],[20D EMA]]</f>
        <v>-5.657191106107521E-2</v>
      </c>
      <c r="T613" s="1">
        <f>(Table2[[#This Row],[Close Price]]-Table2[[#This Row],[50D EMA]])/Table2[[#This Row],[50D EMA]]</f>
        <v>-9.4295230886489695E-2</v>
      </c>
      <c r="U613" s="1">
        <f>(Table2[[#This Row],[Close Price]]-Table2[[#This Row],[200D EMA]])/Table2[[#This Row],[200D EMA]]</f>
        <v>-0.11291175230239846</v>
      </c>
      <c r="V613">
        <v>1.6503398531109099</v>
      </c>
      <c r="W613">
        <v>499.15</v>
      </c>
      <c r="X613">
        <v>512.70000000000005</v>
      </c>
      <c r="Y613">
        <v>485</v>
      </c>
      <c r="Z613">
        <v>514.85</v>
      </c>
      <c r="AA613">
        <v>485</v>
      </c>
      <c r="AB613">
        <v>540.95000000000005</v>
      </c>
      <c r="AC613" s="1">
        <f>(Table2[[#This Row],[Close Price]]/Table2[[#This Row],[Day Low]])-1</f>
        <v>7.3124311329260117E-3</v>
      </c>
      <c r="AD613" s="1">
        <f>(Table2[[#This Row],[Day High]]/Table2[[#This Row],[Close Price]])-1</f>
        <v>1.9689737470167223E-2</v>
      </c>
      <c r="AE613" s="1">
        <f>(Table2[[#This Row],[Close Price]]/Table2[[#This Row],[Current Week Low]])-1</f>
        <v>3.6701030927835054E-2</v>
      </c>
      <c r="AF613" s="1">
        <f>(Table2[[#This Row],[Current Week High]]/Table2[[#This Row],[Close Price]])-1</f>
        <v>2.396579156722356E-2</v>
      </c>
      <c r="AG613" s="1">
        <f>(Table2[[#This Row],[Close Price]]/Table2[[#This Row],[Current Month Low]])-1</f>
        <v>3.6701030927835054E-2</v>
      </c>
      <c r="AH613" s="1">
        <f>(Table2[[#This Row],[Current Month High]]/Table2[[#This Row],[Close Price]])-1</f>
        <v>7.5875099443118543E-2</v>
      </c>
      <c r="AI613">
        <v>35.003977724741397</v>
      </c>
      <c r="AJ613">
        <v>5.8526315789473697</v>
      </c>
      <c r="AK613" t="str">
        <f>IF(AND(Table2[[#This Row],[20D EMA]]&gt;Table2[[#This Row],[50D EMA]],Table2[[#This Row],[50D EMA]]&gt;Table2[[#This Row],[200D EMA]]),"Uptrend","Downtrend/NoTrend")</f>
        <v>Downtrend/NoTrend</v>
      </c>
      <c r="AL613">
        <v>-0.14000000000000001</v>
      </c>
      <c r="AM613" t="s">
        <v>3189</v>
      </c>
      <c r="AN613">
        <v>-6.56</v>
      </c>
      <c r="AO613" t="s">
        <v>3189</v>
      </c>
      <c r="AP613">
        <v>7.1132521179453997E-2</v>
      </c>
      <c r="AQ613">
        <f>(Table2[[#This Row],[Sharpe Ratio]]-AVERAGE(Table2[Sharpe Ratio]))/_xlfn.STDEV.P(Table2[Sharpe Ratio])</f>
        <v>0.1137733621556772</v>
      </c>
      <c r="AR6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3">
        <f>_xlfn.RANK.AVG(Table2[[#This Row],[1Y Return vs Nifty Z-Score]],Table2[1Y Return vs Nifty Z-Score])</f>
        <v>656</v>
      </c>
      <c r="AT613">
        <f>_xlfn.RANK.AVG(Table2[[#This Row],[6M Return vs Nifty Z-Score]],Table2[6M Return vs Nifty Z-Score])</f>
        <v>699</v>
      </c>
      <c r="AU613">
        <f>_xlfn.RANK.AVG(Table2[[#This Row],[Sharpe Ratio Z-Score]],Table2[Sharpe Ratio Z-Score])</f>
        <v>313</v>
      </c>
      <c r="AV613">
        <f>(Table2[[#This Row],[Rank 1Y]]+Table2[[#This Row],[Rank 6M]]+Table2[[#This Row],[Rank Sharpe]])/3</f>
        <v>556</v>
      </c>
    </row>
    <row r="614" spans="1:48" x14ac:dyDescent="0.3">
      <c r="A614" t="s">
        <v>1372</v>
      </c>
      <c r="B614" t="s">
        <v>1373</v>
      </c>
      <c r="C614" t="s">
        <v>3146</v>
      </c>
      <c r="D614" t="s">
        <v>1111</v>
      </c>
      <c r="E614">
        <v>8202.8416463649992</v>
      </c>
      <c r="F614">
        <v>77.38</v>
      </c>
      <c r="G614">
        <v>-18.968757274636399</v>
      </c>
      <c r="H614">
        <f>(Table2[[#This Row],[1Y Return vs Nifty]]-AVERAGE(Table2[1Y Return vs Nifty]))/_xlfn.STDEV.P(Table2[1Y Return vs Nifty])</f>
        <v>-0.76451058130139582</v>
      </c>
      <c r="I614">
        <v>-15.498483592230601</v>
      </c>
      <c r="J614">
        <f>(Table2[[#This Row],[1M Return vs Nifty]]-AVERAGE(Table2[1M Return vs Nifty]))/_xlfn.STDEV.P(Table2[1M Return vs Nifty])</f>
        <v>-1.5222299428173831</v>
      </c>
      <c r="K614">
        <v>-23.8244724472403</v>
      </c>
      <c r="L614">
        <f>(Table2[[#This Row],[6M Return vs Nifty]]-AVERAGE(Table2[6M Return vs Nifty]))/_xlfn.STDEV.P(Table2[6M Return vs Nifty])</f>
        <v>-1.0867137341280824</v>
      </c>
      <c r="M614">
        <v>-3.0792953289924099</v>
      </c>
      <c r="N614">
        <f>(Table2[[#This Row],[1W Return vs Nifty]]-AVERAGE(Table2[1W Return vs Nifty]))/_xlfn.STDEV.P(Table2[1W Return vs Nifty])</f>
        <v>-1.0789328771247035</v>
      </c>
      <c r="O614">
        <v>82.59</v>
      </c>
      <c r="P614">
        <v>86.436001439108196</v>
      </c>
      <c r="Q614">
        <v>86.844376227863094</v>
      </c>
      <c r="R614">
        <v>16.959368066040099</v>
      </c>
      <c r="S614" s="1">
        <f>(Table2[[#This Row],[Close Price]]-Table2[[#This Row],[20D EMA]])/Table2[[#This Row],[20D EMA]]</f>
        <v>-6.308269766315544E-2</v>
      </c>
      <c r="T614" s="1">
        <f>(Table2[[#This Row],[Close Price]]-Table2[[#This Row],[50D EMA]])/Table2[[#This Row],[50D EMA]]</f>
        <v>-0.10477117506977583</v>
      </c>
      <c r="U614" s="1">
        <f>(Table2[[#This Row],[Close Price]]-Table2[[#This Row],[200D EMA]])/Table2[[#This Row],[200D EMA]]</f>
        <v>-0.10898087635554407</v>
      </c>
      <c r="V614">
        <v>0.58356721414457302</v>
      </c>
      <c r="W614">
        <v>76</v>
      </c>
      <c r="X614">
        <v>79.39</v>
      </c>
      <c r="Y614">
        <v>72.510000000000005</v>
      </c>
      <c r="Z614">
        <v>80</v>
      </c>
      <c r="AA614">
        <v>72.510000000000005</v>
      </c>
      <c r="AB614">
        <v>82.7</v>
      </c>
      <c r="AC614" s="1">
        <f>(Table2[[#This Row],[Close Price]]/Table2[[#This Row],[Day Low]])-1</f>
        <v>1.8157894736842151E-2</v>
      </c>
      <c r="AD614" s="1">
        <f>(Table2[[#This Row],[Day High]]/Table2[[#This Row],[Close Price]])-1</f>
        <v>2.597570431636087E-2</v>
      </c>
      <c r="AE614" s="1">
        <f>(Table2[[#This Row],[Close Price]]/Table2[[#This Row],[Current Week Low]])-1</f>
        <v>6.7163149910357101E-2</v>
      </c>
      <c r="AF614" s="1">
        <f>(Table2[[#This Row],[Current Week High]]/Table2[[#This Row],[Close Price]])-1</f>
        <v>3.3858878263117065E-2</v>
      </c>
      <c r="AG614" s="1">
        <f>(Table2[[#This Row],[Close Price]]/Table2[[#This Row],[Current Month Low]])-1</f>
        <v>6.7163149910357101E-2</v>
      </c>
      <c r="AH614" s="1">
        <f>(Table2[[#This Row],[Current Month High]]/Table2[[#This Row],[Close Price]])-1</f>
        <v>6.8751615404497368E-2</v>
      </c>
      <c r="AI614">
        <v>75.368312225381203</v>
      </c>
      <c r="AJ614">
        <v>17.688212927756599</v>
      </c>
      <c r="AK614" t="str">
        <f>IF(AND(Table2[[#This Row],[20D EMA]]&gt;Table2[[#This Row],[50D EMA]],Table2[[#This Row],[50D EMA]]&gt;Table2[[#This Row],[200D EMA]]),"Uptrend","Downtrend/NoTrend")</f>
        <v>Downtrend/NoTrend</v>
      </c>
      <c r="AL614">
        <v>-7.0000000000000007E-2</v>
      </c>
      <c r="AM614" t="s">
        <v>3189</v>
      </c>
      <c r="AN614">
        <v>-8.2200000000000006</v>
      </c>
      <c r="AO614" t="s">
        <v>3189</v>
      </c>
      <c r="AP614">
        <v>3.1034273221082001E-2</v>
      </c>
      <c r="AQ614">
        <f>(Table2[[#This Row],[Sharpe Ratio]]-AVERAGE(Table2[Sharpe Ratio]))/_xlfn.STDEV.P(Table2[Sharpe Ratio])</f>
        <v>-0.35375449594539171</v>
      </c>
      <c r="AR6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4">
        <f>_xlfn.RANK.AVG(Table2[[#This Row],[1Y Return vs Nifty Z-Score]],Table2[1Y Return vs Nifty Z-Score])</f>
        <v>575</v>
      </c>
      <c r="AT614">
        <f>_xlfn.RANK.AVG(Table2[[#This Row],[6M Return vs Nifty Z-Score]],Table2[6M Return vs Nifty Z-Score])</f>
        <v>665</v>
      </c>
      <c r="AU614">
        <f>_xlfn.RANK.AVG(Table2[[#This Row],[Sharpe Ratio Z-Score]],Table2[Sharpe Ratio Z-Score])</f>
        <v>429</v>
      </c>
      <c r="AV614">
        <f>(Table2[[#This Row],[Rank 1Y]]+Table2[[#This Row],[Rank 6M]]+Table2[[#This Row],[Rank Sharpe]])/3</f>
        <v>556.33333333333337</v>
      </c>
    </row>
    <row r="615" spans="1:48" x14ac:dyDescent="0.3">
      <c r="A615" t="s">
        <v>948</v>
      </c>
      <c r="B615" t="s">
        <v>949</v>
      </c>
      <c r="C615" t="s">
        <v>3146</v>
      </c>
      <c r="D615" t="s">
        <v>950</v>
      </c>
      <c r="E615">
        <v>15696.8045752</v>
      </c>
      <c r="F615">
        <v>1596.95</v>
      </c>
      <c r="G615">
        <v>-32.679793717008998</v>
      </c>
      <c r="H615">
        <f>(Table2[[#This Row],[1Y Return vs Nifty]]-AVERAGE(Table2[1Y Return vs Nifty]))/_xlfn.STDEV.P(Table2[1Y Return vs Nifty])</f>
        <v>-0.99488982188077746</v>
      </c>
      <c r="I615">
        <v>2.4243342134233901</v>
      </c>
      <c r="J615">
        <f>(Table2[[#This Row],[1M Return vs Nifty]]-AVERAGE(Table2[1M Return vs Nifty]))/_xlfn.STDEV.P(Table2[1M Return vs Nifty])</f>
        <v>0.43740823301004911</v>
      </c>
      <c r="K615">
        <v>4.98067422354538</v>
      </c>
      <c r="L615">
        <f>(Table2[[#This Row],[6M Return vs Nifty]]-AVERAGE(Table2[6M Return vs Nifty]))/_xlfn.STDEV.P(Table2[6M Return vs Nifty])</f>
        <v>-0.14618332429945255</v>
      </c>
      <c r="M615">
        <v>1.6938427864519101</v>
      </c>
      <c r="N615">
        <f>(Table2[[#This Row],[1W Return vs Nifty]]-AVERAGE(Table2[1W Return vs Nifty]))/_xlfn.STDEV.P(Table2[1W Return vs Nifty])</f>
        <v>0.24200227121885812</v>
      </c>
      <c r="O615">
        <v>1624.46</v>
      </c>
      <c r="P615">
        <v>1575.5567814421699</v>
      </c>
      <c r="Q615">
        <v>1505.48515665686</v>
      </c>
      <c r="R615">
        <v>33.194268924872603</v>
      </c>
      <c r="S615" s="1">
        <f>(Table2[[#This Row],[Close Price]]-Table2[[#This Row],[20D EMA]])/Table2[[#This Row],[20D EMA]]</f>
        <v>-1.6934858352929582E-2</v>
      </c>
      <c r="T615" s="1">
        <f>(Table2[[#This Row],[Close Price]]-Table2[[#This Row],[50D EMA]])/Table2[[#This Row],[50D EMA]]</f>
        <v>1.3578195854197036E-2</v>
      </c>
      <c r="U615" s="1">
        <f>(Table2[[#This Row],[Close Price]]-Table2[[#This Row],[200D EMA]])/Table2[[#This Row],[200D EMA]]</f>
        <v>6.0754397304222184E-2</v>
      </c>
      <c r="V615">
        <v>0.76457494546096105</v>
      </c>
      <c r="W615">
        <v>1592</v>
      </c>
      <c r="X615">
        <v>1619</v>
      </c>
      <c r="Y615">
        <v>1545</v>
      </c>
      <c r="Z615">
        <v>1620</v>
      </c>
      <c r="AA615">
        <v>1545</v>
      </c>
      <c r="AB615">
        <v>1675.05</v>
      </c>
      <c r="AC615" s="1">
        <f>(Table2[[#This Row],[Close Price]]/Table2[[#This Row],[Day Low]])-1</f>
        <v>3.1092964824119829E-3</v>
      </c>
      <c r="AD615" s="1">
        <f>(Table2[[#This Row],[Day High]]/Table2[[#This Row],[Close Price]])-1</f>
        <v>1.3807570681611869E-2</v>
      </c>
      <c r="AE615" s="1">
        <f>(Table2[[#This Row],[Close Price]]/Table2[[#This Row],[Current Week Low]])-1</f>
        <v>3.362459546925578E-2</v>
      </c>
      <c r="AF615" s="1">
        <f>(Table2[[#This Row],[Current Week High]]/Table2[[#This Row],[Close Price]])-1</f>
        <v>1.4433764363317447E-2</v>
      </c>
      <c r="AG615" s="1">
        <f>(Table2[[#This Row],[Close Price]]/Table2[[#This Row],[Current Month Low]])-1</f>
        <v>3.362459546925578E-2</v>
      </c>
      <c r="AH615" s="1">
        <f>(Table2[[#This Row],[Current Month High]]/Table2[[#This Row],[Close Price]])-1</f>
        <v>4.8905726541219163E-2</v>
      </c>
      <c r="AI615">
        <v>14.618491499420699</v>
      </c>
      <c r="AJ615">
        <v>32.615014117256202</v>
      </c>
      <c r="AK615" t="str">
        <f>IF(AND(Table2[[#This Row],[20D EMA]]&gt;Table2[[#This Row],[50D EMA]],Table2[[#This Row],[50D EMA]]&gt;Table2[[#This Row],[200D EMA]]),"Uptrend","Downtrend/NoTrend")</f>
        <v>Uptrend</v>
      </c>
      <c r="AL615">
        <v>0.05</v>
      </c>
      <c r="AM615" t="s">
        <v>3188</v>
      </c>
      <c r="AN615">
        <v>-3.46</v>
      </c>
      <c r="AO615" t="s">
        <v>3189</v>
      </c>
      <c r="AP615">
        <v>-4.1346218842734997E-2</v>
      </c>
      <c r="AQ615">
        <f>(Table2[[#This Row],[Sharpe Ratio]]-AVERAGE(Table2[Sharpe Ratio]))/_xlfn.STDEV.P(Table2[Sharpe Ratio])</f>
        <v>-1.1976790598821669</v>
      </c>
      <c r="AR6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-1.6593417018334899</v>
      </c>
      <c r="AS615">
        <f>_xlfn.RANK.AVG(Table2[[#This Row],[1Y Return vs Nifty Z-Score]],Table2[1Y Return vs Nifty Z-Score])</f>
        <v>657</v>
      </c>
      <c r="AT615">
        <f>_xlfn.RANK.AVG(Table2[[#This Row],[6M Return vs Nifty Z-Score]],Table2[6M Return vs Nifty Z-Score])</f>
        <v>367</v>
      </c>
      <c r="AU615">
        <f>_xlfn.RANK.AVG(Table2[[#This Row],[Sharpe Ratio Z-Score]],Table2[Sharpe Ratio Z-Score])</f>
        <v>646</v>
      </c>
      <c r="AV615">
        <f>(Table2[[#This Row],[Rank 1Y]]+Table2[[#This Row],[Rank 6M]]+Table2[[#This Row],[Rank Sharpe]])/3</f>
        <v>556.66666666666663</v>
      </c>
    </row>
    <row r="616" spans="1:48" x14ac:dyDescent="0.3">
      <c r="A616" t="s">
        <v>1103</v>
      </c>
      <c r="B616" t="s">
        <v>1104</v>
      </c>
      <c r="C616" t="s">
        <v>3129</v>
      </c>
      <c r="D616" t="s">
        <v>24</v>
      </c>
      <c r="E616">
        <v>11731.502287456</v>
      </c>
      <c r="F616">
        <v>154.25</v>
      </c>
      <c r="G616">
        <v>-5.36746159557479</v>
      </c>
      <c r="H616">
        <f>(Table2[[#This Row],[1Y Return vs Nifty]]-AVERAGE(Table2[1Y Return vs Nifty]))/_xlfn.STDEV.P(Table2[1Y Return vs Nifty])</f>
        <v>-0.53597525630187914</v>
      </c>
      <c r="I616">
        <v>-5.0838552471298399</v>
      </c>
      <c r="J616">
        <f>(Table2[[#This Row],[1M Return vs Nifty]]-AVERAGE(Table2[1M Return vs Nifty]))/_xlfn.STDEV.P(Table2[1M Return vs Nifty])</f>
        <v>-0.38351930515885235</v>
      </c>
      <c r="K616">
        <v>-11.642480913709299</v>
      </c>
      <c r="L616">
        <f>(Table2[[#This Row],[6M Return vs Nifty]]-AVERAGE(Table2[6M Return vs Nifty]))/_xlfn.STDEV.P(Table2[6M Return vs Nifty])</f>
        <v>-0.68895379141683422</v>
      </c>
      <c r="M616">
        <v>0.21701699884692199</v>
      </c>
      <c r="N616">
        <f>(Table2[[#This Row],[1W Return vs Nifty]]-AVERAGE(Table2[1W Return vs Nifty]))/_xlfn.STDEV.P(Table2[1W Return vs Nifty])</f>
        <v>-0.16669972810428477</v>
      </c>
      <c r="O616">
        <v>162.77000000000001</v>
      </c>
      <c r="P616">
        <v>164.09426249542801</v>
      </c>
      <c r="Q616">
        <v>155.644533806526</v>
      </c>
      <c r="R616">
        <v>20.434706545805401</v>
      </c>
      <c r="S616" s="1">
        <f>(Table2[[#This Row],[Close Price]]-Table2[[#This Row],[20D EMA]])/Table2[[#This Row],[20D EMA]]</f>
        <v>-5.2343797997173987E-2</v>
      </c>
      <c r="T616" s="1">
        <f>(Table2[[#This Row],[Close Price]]-Table2[[#This Row],[50D EMA]])/Table2[[#This Row],[50D EMA]]</f>
        <v>-5.9991509427103171E-2</v>
      </c>
      <c r="U616" s="1">
        <f>(Table2[[#This Row],[Close Price]]-Table2[[#This Row],[200D EMA]])/Table2[[#This Row],[200D EMA]]</f>
        <v>-8.9597351890267768E-3</v>
      </c>
      <c r="V616">
        <v>0.81234209671742896</v>
      </c>
      <c r="W616">
        <v>153.96</v>
      </c>
      <c r="X616">
        <v>158.99</v>
      </c>
      <c r="Y616">
        <v>152.44999999999999</v>
      </c>
      <c r="Z616">
        <v>160.51</v>
      </c>
      <c r="AA616">
        <v>152.44999999999999</v>
      </c>
      <c r="AB616">
        <v>165.57</v>
      </c>
      <c r="AC616" s="1">
        <f>(Table2[[#This Row],[Close Price]]/Table2[[#This Row],[Day Low]])-1</f>
        <v>1.8836061314626562E-3</v>
      </c>
      <c r="AD616" s="1">
        <f>(Table2[[#This Row],[Day High]]/Table2[[#This Row],[Close Price]])-1</f>
        <v>3.0729335494327437E-2</v>
      </c>
      <c r="AE616" s="1">
        <f>(Table2[[#This Row],[Close Price]]/Table2[[#This Row],[Current Week Low]])-1</f>
        <v>1.1807149885208368E-2</v>
      </c>
      <c r="AF616" s="1">
        <f>(Table2[[#This Row],[Current Week High]]/Table2[[#This Row],[Close Price]])-1</f>
        <v>4.0583468395461786E-2</v>
      </c>
      <c r="AG616" s="1">
        <f>(Table2[[#This Row],[Close Price]]/Table2[[#This Row],[Current Month Low]])-1</f>
        <v>1.1807149885208368E-2</v>
      </c>
      <c r="AH616" s="1">
        <f>(Table2[[#This Row],[Current Month High]]/Table2[[#This Row],[Close Price]])-1</f>
        <v>7.338735818476505E-2</v>
      </c>
      <c r="AI616">
        <v>14.632090761750399</v>
      </c>
      <c r="AJ616">
        <v>23.153692614770399</v>
      </c>
      <c r="AK616" t="str">
        <f>IF(AND(Table2[[#This Row],[20D EMA]]&gt;Table2[[#This Row],[50D EMA]],Table2[[#This Row],[50D EMA]]&gt;Table2[[#This Row],[200D EMA]]),"Uptrend","Downtrend/NoTrend")</f>
        <v>Downtrend/NoTrend</v>
      </c>
      <c r="AL616">
        <v>0</v>
      </c>
      <c r="AM616" t="s">
        <v>3190</v>
      </c>
      <c r="AN616">
        <v>-8.0500000000000007</v>
      </c>
      <c r="AO616" t="s">
        <v>3189</v>
      </c>
      <c r="AP616">
        <v>-3.4759806042076999E-2</v>
      </c>
      <c r="AQ616">
        <f>(Table2[[#This Row],[Sharpe Ratio]]-AVERAGE(Table2[Sharpe Ratio]))/_xlfn.STDEV.P(Table2[Sharpe Ratio])</f>
        <v>-1.1208843961238426</v>
      </c>
      <c r="AR6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6">
        <f>_xlfn.RANK.AVG(Table2[[#This Row],[1Y Return vs Nifty Z-Score]],Table2[1Y Return vs Nifty Z-Score])</f>
        <v>485</v>
      </c>
      <c r="AT616">
        <f>_xlfn.RANK.AVG(Table2[[#This Row],[6M Return vs Nifty Z-Score]],Table2[6M Return vs Nifty Z-Score])</f>
        <v>549</v>
      </c>
      <c r="AU616">
        <f>_xlfn.RANK.AVG(Table2[[#This Row],[Sharpe Ratio Z-Score]],Table2[Sharpe Ratio Z-Score])</f>
        <v>637</v>
      </c>
      <c r="AV616">
        <f>(Table2[[#This Row],[Rank 1Y]]+Table2[[#This Row],[Rank 6M]]+Table2[[#This Row],[Rank Sharpe]])/3</f>
        <v>557</v>
      </c>
    </row>
    <row r="617" spans="1:48" x14ac:dyDescent="0.3">
      <c r="A617" t="s">
        <v>1691</v>
      </c>
      <c r="B617" t="s">
        <v>1692</v>
      </c>
      <c r="C617" t="s">
        <v>3138</v>
      </c>
      <c r="D617" t="s">
        <v>325</v>
      </c>
      <c r="E617">
        <v>5123.1286008890002</v>
      </c>
      <c r="F617">
        <v>236.13</v>
      </c>
      <c r="G617">
        <v>-20.626428603172101</v>
      </c>
      <c r="H617">
        <f>(Table2[[#This Row],[1Y Return vs Nifty]]-AVERAGE(Table2[1Y Return vs Nifty]))/_xlfn.STDEV.P(Table2[1Y Return vs Nifty])</f>
        <v>-0.7923635494853376</v>
      </c>
      <c r="I617">
        <v>-9.9053209489942304</v>
      </c>
      <c r="J617">
        <f>(Table2[[#This Row],[1M Return vs Nifty]]-AVERAGE(Table2[1M Return vs Nifty]))/_xlfn.STDEV.P(Table2[1M Return vs Nifty])</f>
        <v>-0.91068687195939546</v>
      </c>
      <c r="K617">
        <v>3.1113285422586898</v>
      </c>
      <c r="L617">
        <f>(Table2[[#This Row],[6M Return vs Nifty]]-AVERAGE(Table2[6M Return vs Nifty]))/_xlfn.STDEV.P(Table2[6M Return vs Nifty])</f>
        <v>-0.20722021051378664</v>
      </c>
      <c r="M617">
        <v>-0.74526539228886302</v>
      </c>
      <c r="N617">
        <f>(Table2[[#This Row],[1W Return vs Nifty]]-AVERAGE(Table2[1W Return vs Nifty]))/_xlfn.STDEV.P(Table2[1W Return vs Nifty])</f>
        <v>-0.43300516539520228</v>
      </c>
      <c r="O617">
        <v>244.86</v>
      </c>
      <c r="P617">
        <v>252.645727265159</v>
      </c>
      <c r="Q617">
        <v>243.26810298656301</v>
      </c>
      <c r="R617">
        <v>29.530693274303701</v>
      </c>
      <c r="S617" s="1">
        <f>(Table2[[#This Row],[Close Price]]-Table2[[#This Row],[20D EMA]])/Table2[[#This Row],[20D EMA]]</f>
        <v>-3.5653026219064028E-2</v>
      </c>
      <c r="T617" s="1">
        <f>(Table2[[#This Row],[Close Price]]-Table2[[#This Row],[50D EMA]])/Table2[[#This Row],[50D EMA]]</f>
        <v>-6.5371092731068697E-2</v>
      </c>
      <c r="U617" s="1">
        <f>(Table2[[#This Row],[Close Price]]-Table2[[#This Row],[200D EMA]])/Table2[[#This Row],[200D EMA]]</f>
        <v>-2.9342535658928075E-2</v>
      </c>
      <c r="V617">
        <v>0.62840799032335304</v>
      </c>
      <c r="W617">
        <v>231.15</v>
      </c>
      <c r="X617">
        <v>237.5</v>
      </c>
      <c r="Y617">
        <v>228.83</v>
      </c>
      <c r="Z617">
        <v>241.1</v>
      </c>
      <c r="AA617">
        <v>228.83</v>
      </c>
      <c r="AB617">
        <v>244.7</v>
      </c>
      <c r="AC617" s="1">
        <f>(Table2[[#This Row],[Close Price]]/Table2[[#This Row],[Day Low]])-1</f>
        <v>2.1544451654769592E-2</v>
      </c>
      <c r="AD617" s="1">
        <f>(Table2[[#This Row],[Day High]]/Table2[[#This Row],[Close Price]])-1</f>
        <v>5.8018887900732619E-3</v>
      </c>
      <c r="AE617" s="1">
        <f>(Table2[[#This Row],[Close Price]]/Table2[[#This Row],[Current Week Low]])-1</f>
        <v>3.1901411528208579E-2</v>
      </c>
      <c r="AF617" s="1">
        <f>(Table2[[#This Row],[Current Week High]]/Table2[[#This Row],[Close Price]])-1</f>
        <v>2.1047727946470252E-2</v>
      </c>
      <c r="AG617" s="1">
        <f>(Table2[[#This Row],[Close Price]]/Table2[[#This Row],[Current Month Low]])-1</f>
        <v>3.1901411528208579E-2</v>
      </c>
      <c r="AH617" s="1">
        <f>(Table2[[#This Row],[Current Month High]]/Table2[[#This Row],[Close Price]])-1</f>
        <v>3.6293567102867019E-2</v>
      </c>
      <c r="AI617">
        <v>25.820522593486601</v>
      </c>
      <c r="AJ617">
        <v>24.936507936507901</v>
      </c>
      <c r="AK617" t="str">
        <f>IF(AND(Table2[[#This Row],[20D EMA]]&gt;Table2[[#This Row],[50D EMA]],Table2[[#This Row],[50D EMA]]&gt;Table2[[#This Row],[200D EMA]]),"Uptrend","Downtrend/NoTrend")</f>
        <v>Downtrend/NoTrend</v>
      </c>
      <c r="AL617">
        <v>-0.2</v>
      </c>
      <c r="AM617" t="s">
        <v>3189</v>
      </c>
      <c r="AN617">
        <v>-4.75</v>
      </c>
      <c r="AO617" t="s">
        <v>3189</v>
      </c>
      <c r="AP617">
        <v>-9.3814905169793003E-2</v>
      </c>
      <c r="AQ617">
        <f>(Table2[[#This Row],[Sharpe Ratio]]-AVERAGE(Table2[Sharpe Ratio]))/_xlfn.STDEV.P(Table2[Sharpe Ratio])</f>
        <v>-1.8094407648158262</v>
      </c>
      <c r="AR6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7">
        <f>_xlfn.RANK.AVG(Table2[[#This Row],[1Y Return vs Nifty Z-Score]],Table2[1Y Return vs Nifty Z-Score])</f>
        <v>580</v>
      </c>
      <c r="AT617">
        <f>_xlfn.RANK.AVG(Table2[[#This Row],[6M Return vs Nifty Z-Score]],Table2[6M Return vs Nifty Z-Score])</f>
        <v>388</v>
      </c>
      <c r="AU617">
        <f>_xlfn.RANK.AVG(Table2[[#This Row],[Sharpe Ratio Z-Score]],Table2[Sharpe Ratio Z-Score])</f>
        <v>708</v>
      </c>
      <c r="AV617">
        <f>(Table2[[#This Row],[Rank 1Y]]+Table2[[#This Row],[Rank 6M]]+Table2[[#This Row],[Rank Sharpe]])/3</f>
        <v>558.66666666666663</v>
      </c>
    </row>
    <row r="618" spans="1:48" x14ac:dyDescent="0.3">
      <c r="A618" t="s">
        <v>689</v>
      </c>
      <c r="B618" t="s">
        <v>690</v>
      </c>
      <c r="C618" t="s">
        <v>3133</v>
      </c>
      <c r="D618" t="s">
        <v>284</v>
      </c>
      <c r="E618">
        <v>25971.217313220001</v>
      </c>
      <c r="F618">
        <v>1001.5</v>
      </c>
      <c r="G618">
        <v>5.5107586489292402</v>
      </c>
      <c r="H618">
        <f>(Table2[[#This Row],[1Y Return vs Nifty]]-AVERAGE(Table2[1Y Return vs Nifty]))/_xlfn.STDEV.P(Table2[1Y Return vs Nifty])</f>
        <v>-0.35319431706965654</v>
      </c>
      <c r="I618">
        <v>-11.970791572344501</v>
      </c>
      <c r="J618">
        <f>(Table2[[#This Row],[1M Return vs Nifty]]-AVERAGE(Table2[1M Return vs Nifty]))/_xlfn.STDEV.P(Table2[1M Return vs Nifty])</f>
        <v>-1.1365205064055601</v>
      </c>
      <c r="K618">
        <v>-38.510469625104697</v>
      </c>
      <c r="L618">
        <f>(Table2[[#This Row],[6M Return vs Nifty]]-AVERAGE(Table2[6M Return vs Nifty]))/_xlfn.STDEV.P(Table2[6M Return vs Nifty])</f>
        <v>-1.5662331444023487</v>
      </c>
      <c r="M618">
        <v>1.3660932404364301</v>
      </c>
      <c r="N618">
        <f>(Table2[[#This Row],[1W Return vs Nifty]]-AVERAGE(Table2[1W Return vs Nifty]))/_xlfn.STDEV.P(Table2[1W Return vs Nifty])</f>
        <v>0.15129970097798168</v>
      </c>
      <c r="O618">
        <v>1043.1199999999999</v>
      </c>
      <c r="P618">
        <v>1099.9597795065599</v>
      </c>
      <c r="Q618">
        <v>1122.4311749655001</v>
      </c>
      <c r="R618">
        <v>10.7034849904132</v>
      </c>
      <c r="S618" s="1">
        <f>(Table2[[#This Row],[Close Price]]-Table2[[#This Row],[20D EMA]])/Table2[[#This Row],[20D EMA]]</f>
        <v>-3.9899532172712533E-2</v>
      </c>
      <c r="T618" s="1">
        <f>(Table2[[#This Row],[Close Price]]-Table2[[#This Row],[50D EMA]])/Table2[[#This Row],[50D EMA]]</f>
        <v>-8.951216339085491E-2</v>
      </c>
      <c r="U618" s="1">
        <f>(Table2[[#This Row],[Close Price]]-Table2[[#This Row],[200D EMA]])/Table2[[#This Row],[200D EMA]]</f>
        <v>-0.10774039216187764</v>
      </c>
      <c r="V618">
        <v>1.8418681009892801</v>
      </c>
      <c r="W618">
        <v>994.2</v>
      </c>
      <c r="X618">
        <v>1019.7</v>
      </c>
      <c r="Y618">
        <v>935.5</v>
      </c>
      <c r="Z618">
        <v>1019.7</v>
      </c>
      <c r="AA618">
        <v>935.5</v>
      </c>
      <c r="AB618">
        <v>1019.7</v>
      </c>
      <c r="AC618" s="1">
        <f>(Table2[[#This Row],[Close Price]]/Table2[[#This Row],[Day Low]])-1</f>
        <v>7.342587004626866E-3</v>
      </c>
      <c r="AD618" s="1">
        <f>(Table2[[#This Row],[Day High]]/Table2[[#This Row],[Close Price]])-1</f>
        <v>1.8172740888666938E-2</v>
      </c>
      <c r="AE618" s="1">
        <f>(Table2[[#This Row],[Close Price]]/Table2[[#This Row],[Current Week Low]])-1</f>
        <v>7.0550507749866487E-2</v>
      </c>
      <c r="AF618" s="1">
        <f>(Table2[[#This Row],[Current Week High]]/Table2[[#This Row],[Close Price]])-1</f>
        <v>1.8172740888666938E-2</v>
      </c>
      <c r="AG618" s="1">
        <f>(Table2[[#This Row],[Close Price]]/Table2[[#This Row],[Current Month Low]])-1</f>
        <v>7.0550507749866487E-2</v>
      </c>
      <c r="AH618" s="1">
        <f>(Table2[[#This Row],[Current Month High]]/Table2[[#This Row],[Close Price]])-1</f>
        <v>1.8172740888666938E-2</v>
      </c>
      <c r="AI618">
        <v>51.163255117323999</v>
      </c>
      <c r="AJ618">
        <v>41.454802259887003</v>
      </c>
      <c r="AK618" t="str">
        <f>IF(AND(Table2[[#This Row],[20D EMA]]&gt;Table2[[#This Row],[50D EMA]],Table2[[#This Row],[50D EMA]]&gt;Table2[[#This Row],[200D EMA]]),"Uptrend","Downtrend/NoTrend")</f>
        <v>Downtrend/NoTrend</v>
      </c>
      <c r="AL618">
        <v>-0.27</v>
      </c>
      <c r="AM618" t="s">
        <v>3189</v>
      </c>
      <c r="AN618">
        <v>-9.9499999999999993</v>
      </c>
      <c r="AO618" t="s">
        <v>3189</v>
      </c>
      <c r="AQ618">
        <f>(Table2[[#This Row],[Sharpe Ratio]]-AVERAGE(Table2[Sharpe Ratio]))/_xlfn.STDEV.P(Table2[Sharpe Ratio])</f>
        <v>-0.71560041255099383</v>
      </c>
      <c r="AR6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8">
        <f>_xlfn.RANK.AVG(Table2[[#This Row],[1Y Return vs Nifty Z-Score]],Table2[1Y Return vs Nifty Z-Score])</f>
        <v>414</v>
      </c>
      <c r="AT618">
        <f>_xlfn.RANK.AVG(Table2[[#This Row],[6M Return vs Nifty Z-Score]],Table2[6M Return vs Nifty Z-Score])</f>
        <v>723</v>
      </c>
      <c r="AU618">
        <f>_xlfn.RANK.AVG(Table2[[#This Row],[Sharpe Ratio Z-Score]],Table2[Sharpe Ratio Z-Score])</f>
        <v>539.5</v>
      </c>
      <c r="AV618">
        <f>(Table2[[#This Row],[Rank 1Y]]+Table2[[#This Row],[Rank 6M]]+Table2[[#This Row],[Rank Sharpe]])/3</f>
        <v>558.83333333333337</v>
      </c>
    </row>
    <row r="619" spans="1:48" x14ac:dyDescent="0.3">
      <c r="A619" t="s">
        <v>1658</v>
      </c>
      <c r="B619" t="s">
        <v>1659</v>
      </c>
      <c r="C619" t="s">
        <v>3141</v>
      </c>
      <c r="D619" t="s">
        <v>271</v>
      </c>
      <c r="E619">
        <v>5407.0915343199904</v>
      </c>
      <c r="F619">
        <v>698.55</v>
      </c>
      <c r="G619">
        <v>-23.544154188502699</v>
      </c>
      <c r="H619">
        <f>(Table2[[#This Row],[1Y Return vs Nifty]]-AVERAGE(Table2[1Y Return vs Nifty]))/_xlfn.STDEV.P(Table2[1Y Return vs Nifty])</f>
        <v>-0.8413885380332623</v>
      </c>
      <c r="I619">
        <v>-3.4620514110896399</v>
      </c>
      <c r="J619">
        <f>(Table2[[#This Row],[1M Return vs Nifty]]-AVERAGE(Table2[1M Return vs Nifty]))/_xlfn.STDEV.P(Table2[1M Return vs Nifty])</f>
        <v>-0.2061951396582043</v>
      </c>
      <c r="K619">
        <v>-10.822353610856499</v>
      </c>
      <c r="L619">
        <f>(Table2[[#This Row],[6M Return vs Nifty]]-AVERAGE(Table2[6M Return vs Nifty]))/_xlfn.STDEV.P(Table2[6M Return vs Nifty])</f>
        <v>-0.66217542860967293</v>
      </c>
      <c r="M619">
        <v>0.55028055639123696</v>
      </c>
      <c r="N619">
        <f>(Table2[[#This Row],[1W Return vs Nifty]]-AVERAGE(Table2[1W Return vs Nifty]))/_xlfn.STDEV.P(Table2[1W Return vs Nifty])</f>
        <v>-7.4471190782497337E-2</v>
      </c>
      <c r="O619">
        <v>694.9</v>
      </c>
      <c r="P619">
        <v>716.58934810258404</v>
      </c>
      <c r="Q619">
        <v>702.25748000793897</v>
      </c>
      <c r="R619">
        <v>44.005793144266697</v>
      </c>
      <c r="S619" s="1">
        <f>(Table2[[#This Row],[Close Price]]-Table2[[#This Row],[20D EMA]])/Table2[[#This Row],[20D EMA]]</f>
        <v>5.2525543243631852E-3</v>
      </c>
      <c r="T619" s="1">
        <f>(Table2[[#This Row],[Close Price]]-Table2[[#This Row],[50D EMA]])/Table2[[#This Row],[50D EMA]]</f>
        <v>-2.5173899319532789E-2</v>
      </c>
      <c r="U619" s="1">
        <f>(Table2[[#This Row],[Close Price]]-Table2[[#This Row],[200D EMA]])/Table2[[#This Row],[200D EMA]]</f>
        <v>-5.2793741803890768E-3</v>
      </c>
      <c r="V619">
        <v>1.0778363412898599</v>
      </c>
      <c r="W619">
        <v>686.65</v>
      </c>
      <c r="X619">
        <v>704.7</v>
      </c>
      <c r="Y619">
        <v>669.5</v>
      </c>
      <c r="Z619">
        <v>704.7</v>
      </c>
      <c r="AA619">
        <v>669.5</v>
      </c>
      <c r="AB619">
        <v>715</v>
      </c>
      <c r="AC619" s="1">
        <f>(Table2[[#This Row],[Close Price]]/Table2[[#This Row],[Day Low]])-1</f>
        <v>1.7330517731012796E-2</v>
      </c>
      <c r="AD619" s="1">
        <f>(Table2[[#This Row],[Day High]]/Table2[[#This Row],[Close Price]])-1</f>
        <v>8.8039510414430477E-3</v>
      </c>
      <c r="AE619" s="1">
        <f>(Table2[[#This Row],[Close Price]]/Table2[[#This Row],[Current Week Low]])-1</f>
        <v>4.3390589992531758E-2</v>
      </c>
      <c r="AF619" s="1">
        <f>(Table2[[#This Row],[Current Week High]]/Table2[[#This Row],[Close Price]])-1</f>
        <v>8.8039510414430477E-3</v>
      </c>
      <c r="AG619" s="1">
        <f>(Table2[[#This Row],[Close Price]]/Table2[[#This Row],[Current Month Low]])-1</f>
        <v>4.3390589992531758E-2</v>
      </c>
      <c r="AH619" s="1">
        <f>(Table2[[#This Row],[Current Month High]]/Table2[[#This Row],[Close Price]])-1</f>
        <v>2.3548779614916748E-2</v>
      </c>
      <c r="AI619">
        <v>26.5192183809319</v>
      </c>
      <c r="AJ619">
        <v>20.315191181536299</v>
      </c>
      <c r="AK619" t="str">
        <f>IF(AND(Table2[[#This Row],[20D EMA]]&gt;Table2[[#This Row],[50D EMA]],Table2[[#This Row],[50D EMA]]&gt;Table2[[#This Row],[200D EMA]]),"Uptrend","Downtrend/NoTrend")</f>
        <v>Downtrend/NoTrend</v>
      </c>
      <c r="AL619">
        <v>-0.09</v>
      </c>
      <c r="AM619" t="s">
        <v>3189</v>
      </c>
      <c r="AN619">
        <v>0.98</v>
      </c>
      <c r="AO619" t="s">
        <v>3188</v>
      </c>
      <c r="AQ619">
        <f>(Table2[[#This Row],[Sharpe Ratio]]-AVERAGE(Table2[Sharpe Ratio]))/_xlfn.STDEV.P(Table2[Sharpe Ratio])</f>
        <v>-0.71560041255099383</v>
      </c>
      <c r="AR6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9">
        <f>_xlfn.RANK.AVG(Table2[[#This Row],[1Y Return vs Nifty Z-Score]],Table2[1Y Return vs Nifty Z-Score])</f>
        <v>598</v>
      </c>
      <c r="AT619">
        <f>_xlfn.RANK.AVG(Table2[[#This Row],[6M Return vs Nifty Z-Score]],Table2[6M Return vs Nifty Z-Score])</f>
        <v>542</v>
      </c>
      <c r="AU619">
        <f>_xlfn.RANK.AVG(Table2[[#This Row],[Sharpe Ratio Z-Score]],Table2[Sharpe Ratio Z-Score])</f>
        <v>539.5</v>
      </c>
      <c r="AV619">
        <f>(Table2[[#This Row],[Rank 1Y]]+Table2[[#This Row],[Rank 6M]]+Table2[[#This Row],[Rank Sharpe]])/3</f>
        <v>559.83333333333337</v>
      </c>
    </row>
    <row r="620" spans="1:48" x14ac:dyDescent="0.3">
      <c r="A620" t="s">
        <v>222</v>
      </c>
      <c r="B620" t="s">
        <v>223</v>
      </c>
      <c r="C620" t="s">
        <v>3134</v>
      </c>
      <c r="D620" t="s">
        <v>224</v>
      </c>
      <c r="E620">
        <v>115653.48635855</v>
      </c>
      <c r="F620">
        <v>983.3</v>
      </c>
      <c r="G620">
        <v>1.29192730149598</v>
      </c>
      <c r="H620">
        <f>(Table2[[#This Row],[1Y Return vs Nifty]]-AVERAGE(Table2[1Y Return vs Nifty]))/_xlfn.STDEV.P(Table2[1Y Return vs Nifty])</f>
        <v>-0.42408109255444099</v>
      </c>
      <c r="I620">
        <v>1.49804998328507</v>
      </c>
      <c r="J620">
        <f>(Table2[[#This Row],[1M Return vs Nifty]]-AVERAGE(Table2[1M Return vs Nifty]))/_xlfn.STDEV.P(Table2[1M Return vs Nifty])</f>
        <v>0.3361305232922529</v>
      </c>
      <c r="K620">
        <v>-18.5409356252378</v>
      </c>
      <c r="L620">
        <f>(Table2[[#This Row],[6M Return vs Nifty]]-AVERAGE(Table2[6M Return vs Nifty]))/_xlfn.STDEV.P(Table2[6M Return vs Nifty])</f>
        <v>-0.9141984850534236</v>
      </c>
      <c r="M620">
        <v>1.39393569834579</v>
      </c>
      <c r="N620">
        <f>(Table2[[#This Row],[1W Return vs Nifty]]-AVERAGE(Table2[1W Return vs Nifty]))/_xlfn.STDEV.P(Table2[1W Return vs Nifty])</f>
        <v>0.15900492139675559</v>
      </c>
      <c r="O620">
        <v>1005.1</v>
      </c>
      <c r="P620">
        <v>1024.22143775119</v>
      </c>
      <c r="Q620">
        <v>1046.6634411817499</v>
      </c>
      <c r="R620">
        <v>32.594910116509197</v>
      </c>
      <c r="S620" s="1">
        <f>(Table2[[#This Row],[Close Price]]-Table2[[#This Row],[20D EMA]])/Table2[[#This Row],[20D EMA]]</f>
        <v>-2.1689384140881573E-2</v>
      </c>
      <c r="T620" s="1">
        <f>(Table2[[#This Row],[Close Price]]-Table2[[#This Row],[50D EMA]])/Table2[[#This Row],[50D EMA]]</f>
        <v>-3.9953701653656415E-2</v>
      </c>
      <c r="U620" s="1">
        <f>(Table2[[#This Row],[Close Price]]-Table2[[#This Row],[200D EMA]])/Table2[[#This Row],[200D EMA]]</f>
        <v>-6.0538506160307461E-2</v>
      </c>
      <c r="V620">
        <v>0.79518438393649105</v>
      </c>
      <c r="W620">
        <v>980.5</v>
      </c>
      <c r="X620">
        <v>1017.45</v>
      </c>
      <c r="Y620">
        <v>915</v>
      </c>
      <c r="Z620">
        <v>1017.45</v>
      </c>
      <c r="AA620">
        <v>915</v>
      </c>
      <c r="AB620">
        <v>1053.45</v>
      </c>
      <c r="AC620" s="1">
        <f>(Table2[[#This Row],[Close Price]]/Table2[[#This Row],[Day Low]])-1</f>
        <v>2.8556858745536484E-3</v>
      </c>
      <c r="AD620" s="1">
        <f>(Table2[[#This Row],[Day High]]/Table2[[#This Row],[Close Price]])-1</f>
        <v>3.4729990847147452E-2</v>
      </c>
      <c r="AE620" s="1">
        <f>(Table2[[#This Row],[Close Price]]/Table2[[#This Row],[Current Week Low]])-1</f>
        <v>7.4644808743169255E-2</v>
      </c>
      <c r="AF620" s="1">
        <f>(Table2[[#This Row],[Current Week High]]/Table2[[#This Row],[Close Price]])-1</f>
        <v>3.4729990847147452E-2</v>
      </c>
      <c r="AG620" s="1">
        <f>(Table2[[#This Row],[Close Price]]/Table2[[#This Row],[Current Month Low]])-1</f>
        <v>7.4644808743169255E-2</v>
      </c>
      <c r="AH620" s="1">
        <f>(Table2[[#This Row],[Current Month High]]/Table2[[#This Row],[Close Price]])-1</f>
        <v>7.1341401403437477E-2</v>
      </c>
      <c r="AI620">
        <v>37.0893928607749</v>
      </c>
      <c r="AJ620">
        <v>43.338192419824999</v>
      </c>
      <c r="AK620" t="str">
        <f>IF(AND(Table2[[#This Row],[20D EMA]]&gt;Table2[[#This Row],[50D EMA]],Table2[[#This Row],[50D EMA]]&gt;Table2[[#This Row],[200D EMA]]),"Uptrend","Downtrend/NoTrend")</f>
        <v>Downtrend/NoTrend</v>
      </c>
      <c r="AL620">
        <v>-0.01</v>
      </c>
      <c r="AM620" t="s">
        <v>3189</v>
      </c>
      <c r="AN620">
        <v>-2.37</v>
      </c>
      <c r="AO620" t="s">
        <v>3189</v>
      </c>
      <c r="AP620">
        <v>-2.9758510523381E-2</v>
      </c>
      <c r="AQ620">
        <f>(Table2[[#This Row],[Sharpe Ratio]]-AVERAGE(Table2[Sharpe Ratio]))/_xlfn.STDEV.P(Table2[Sharpe Ratio])</f>
        <v>-1.062571499659791</v>
      </c>
      <c r="AR6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0">
        <f>_xlfn.RANK.AVG(Table2[[#This Row],[1Y Return vs Nifty Z-Score]],Table2[1Y Return vs Nifty Z-Score])</f>
        <v>443</v>
      </c>
      <c r="AT620">
        <f>_xlfn.RANK.AVG(Table2[[#This Row],[6M Return vs Nifty Z-Score]],Table2[6M Return vs Nifty Z-Score])</f>
        <v>625</v>
      </c>
      <c r="AU620">
        <f>_xlfn.RANK.AVG(Table2[[#This Row],[Sharpe Ratio Z-Score]],Table2[Sharpe Ratio Z-Score])</f>
        <v>624</v>
      </c>
      <c r="AV620">
        <f>(Table2[[#This Row],[Rank 1Y]]+Table2[[#This Row],[Rank 6M]]+Table2[[#This Row],[Rank Sharpe]])/3</f>
        <v>564</v>
      </c>
    </row>
    <row r="621" spans="1:48" x14ac:dyDescent="0.3">
      <c r="A621" t="s">
        <v>474</v>
      </c>
      <c r="B621" t="s">
        <v>475</v>
      </c>
      <c r="C621" t="s">
        <v>3143</v>
      </c>
      <c r="D621" t="s">
        <v>406</v>
      </c>
      <c r="E621">
        <v>44983.915925130001</v>
      </c>
      <c r="F621">
        <v>577.6</v>
      </c>
      <c r="G621">
        <v>-33.335190919280002</v>
      </c>
      <c r="H621">
        <f>(Table2[[#This Row],[1Y Return vs Nifty]]-AVERAGE(Table2[1Y Return vs Nifty]))/_xlfn.STDEV.P(Table2[1Y Return vs Nifty])</f>
        <v>-1.0059021118977762</v>
      </c>
      <c r="I621">
        <v>-5.0717734466239</v>
      </c>
      <c r="J621">
        <f>(Table2[[#This Row],[1M Return vs Nifty]]-AVERAGE(Table2[1M Return vs Nifty]))/_xlfn.STDEV.P(Table2[1M Return vs Nifty])</f>
        <v>-0.38219830989120518</v>
      </c>
      <c r="K621">
        <v>7.5827464154030002</v>
      </c>
      <c r="L621">
        <f>(Table2[[#This Row],[6M Return vs Nifty]]-AVERAGE(Table2[6M Return vs Nifty]))/_xlfn.STDEV.P(Table2[6M Return vs Nifty])</f>
        <v>-6.1221839708449924E-2</v>
      </c>
      <c r="M621">
        <v>-2.9224756500983302</v>
      </c>
      <c r="N621">
        <f>(Table2[[#This Row],[1W Return vs Nifty]]-AVERAGE(Table2[1W Return vs Nifty]))/_xlfn.STDEV.P(Table2[1W Return vs Nifty])</f>
        <v>-1.0355340437381573</v>
      </c>
      <c r="O621">
        <v>596.21</v>
      </c>
      <c r="P621">
        <v>586.05209271886804</v>
      </c>
      <c r="Q621">
        <v>563.52537873549295</v>
      </c>
      <c r="R621">
        <v>44.189393778136598</v>
      </c>
      <c r="S621" s="1">
        <f>(Table2[[#This Row],[Close Price]]-Table2[[#This Row],[20D EMA]])/Table2[[#This Row],[20D EMA]]</f>
        <v>-3.1213834051760307E-2</v>
      </c>
      <c r="T621" s="1">
        <f>(Table2[[#This Row],[Close Price]]-Table2[[#This Row],[50D EMA]])/Table2[[#This Row],[50D EMA]]</f>
        <v>-1.4422084357136704E-2</v>
      </c>
      <c r="U621" s="1">
        <f>(Table2[[#This Row],[Close Price]]-Table2[[#This Row],[200D EMA]])/Table2[[#This Row],[200D EMA]]</f>
        <v>2.4976020239034179E-2</v>
      </c>
      <c r="V621">
        <v>0.83949910653913096</v>
      </c>
      <c r="W621">
        <v>575.20000000000005</v>
      </c>
      <c r="X621">
        <v>584.65</v>
      </c>
      <c r="Y621">
        <v>573.35</v>
      </c>
      <c r="Z621">
        <v>605.5</v>
      </c>
      <c r="AA621">
        <v>573.35</v>
      </c>
      <c r="AB621">
        <v>625</v>
      </c>
      <c r="AC621" s="1">
        <f>(Table2[[#This Row],[Close Price]]/Table2[[#This Row],[Day Low]])-1</f>
        <v>4.1724617524339092E-3</v>
      </c>
      <c r="AD621" s="1">
        <f>(Table2[[#This Row],[Day High]]/Table2[[#This Row],[Close Price]])-1</f>
        <v>1.2205678670359932E-2</v>
      </c>
      <c r="AE621" s="1">
        <f>(Table2[[#This Row],[Close Price]]/Table2[[#This Row],[Current Week Low]])-1</f>
        <v>7.4125752158367142E-3</v>
      </c>
      <c r="AF621" s="1">
        <f>(Table2[[#This Row],[Current Week High]]/Table2[[#This Row],[Close Price]])-1</f>
        <v>4.8303324099723044E-2</v>
      </c>
      <c r="AG621" s="1">
        <f>(Table2[[#This Row],[Close Price]]/Table2[[#This Row],[Current Month Low]])-1</f>
        <v>7.4125752158367142E-3</v>
      </c>
      <c r="AH621" s="1">
        <f>(Table2[[#This Row],[Current Month High]]/Table2[[#This Row],[Close Price]])-1</f>
        <v>8.2063711911357196E-2</v>
      </c>
      <c r="AI621">
        <v>9.9203601108032995</v>
      </c>
      <c r="AJ621">
        <v>28.986154533273702</v>
      </c>
      <c r="AK621" t="str">
        <f>IF(AND(Table2[[#This Row],[20D EMA]]&gt;Table2[[#This Row],[50D EMA]],Table2[[#This Row],[50D EMA]]&gt;Table2[[#This Row],[200D EMA]]),"Uptrend","Downtrend/NoTrend")</f>
        <v>Uptrend</v>
      </c>
      <c r="AL621">
        <v>0.05</v>
      </c>
      <c r="AM621" t="s">
        <v>3188</v>
      </c>
      <c r="AN621">
        <v>-1.62</v>
      </c>
      <c r="AO621" t="s">
        <v>3189</v>
      </c>
      <c r="AP621">
        <v>-8.8527988769338997E-2</v>
      </c>
      <c r="AQ621">
        <f>(Table2[[#This Row],[Sharpe Ratio]]-AVERAGE(Table2[Sharpe Ratio]))/_xlfn.STDEV.P(Table2[Sharpe Ratio])</f>
        <v>-1.7477976550413106</v>
      </c>
      <c r="AR6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-4.2326539602768989</v>
      </c>
      <c r="AS621">
        <f>_xlfn.RANK.AVG(Table2[[#This Row],[1Y Return vs Nifty Z-Score]],Table2[1Y Return vs Nifty Z-Score])</f>
        <v>661</v>
      </c>
      <c r="AT621">
        <f>_xlfn.RANK.AVG(Table2[[#This Row],[6M Return vs Nifty Z-Score]],Table2[6M Return vs Nifty Z-Score])</f>
        <v>329</v>
      </c>
      <c r="AU621">
        <f>_xlfn.RANK.AVG(Table2[[#This Row],[Sharpe Ratio Z-Score]],Table2[Sharpe Ratio Z-Score])</f>
        <v>703</v>
      </c>
      <c r="AV621">
        <f>(Table2[[#This Row],[Rank 1Y]]+Table2[[#This Row],[Rank 6M]]+Table2[[#This Row],[Rank Sharpe]])/3</f>
        <v>564.33333333333337</v>
      </c>
    </row>
    <row r="622" spans="1:48" x14ac:dyDescent="0.3">
      <c r="A622" t="s">
        <v>267</v>
      </c>
      <c r="B622" t="s">
        <v>268</v>
      </c>
      <c r="C622" t="s">
        <v>3131</v>
      </c>
      <c r="D622" t="s">
        <v>195</v>
      </c>
      <c r="E622">
        <v>101455.965005345</v>
      </c>
      <c r="F622">
        <v>565.04999999999995</v>
      </c>
      <c r="G622">
        <v>-23.7306007119609</v>
      </c>
      <c r="H622">
        <f>(Table2[[#This Row],[1Y Return vs Nifty]]-AVERAGE(Table2[1Y Return vs Nifty]))/_xlfn.STDEV.P(Table2[1Y Return vs Nifty])</f>
        <v>-0.84452129963472833</v>
      </c>
      <c r="I622">
        <v>-12.9785454244784</v>
      </c>
      <c r="J622">
        <f>(Table2[[#This Row],[1M Return vs Nifty]]-AVERAGE(Table2[1M Return vs Nifty]))/_xlfn.STDEV.P(Table2[1M Return vs Nifty])</f>
        <v>-1.2467059103912967</v>
      </c>
      <c r="K622">
        <v>1.9715936665946401</v>
      </c>
      <c r="L622">
        <f>(Table2[[#This Row],[6M Return vs Nifty]]-AVERAGE(Table2[6M Return vs Nifty]))/_xlfn.STDEV.P(Table2[6M Return vs Nifty])</f>
        <v>-0.24443423070107051</v>
      </c>
      <c r="M622">
        <v>0.67542914734689796</v>
      </c>
      <c r="N622">
        <f>(Table2[[#This Row],[1W Return vs Nifty]]-AVERAGE(Table2[1W Return vs Nifty]))/_xlfn.STDEV.P(Table2[1W Return vs Nifty])</f>
        <v>-3.9837126449830278E-2</v>
      </c>
      <c r="O622">
        <v>614.38</v>
      </c>
      <c r="P622">
        <v>624.82321393968198</v>
      </c>
      <c r="Q622">
        <v>591.02932210410904</v>
      </c>
      <c r="R622">
        <v>12.9343367838189</v>
      </c>
      <c r="S622" s="1">
        <f>(Table2[[#This Row],[Close Price]]-Table2[[#This Row],[20D EMA]])/Table2[[#This Row],[20D EMA]]</f>
        <v>-8.0292327224193563E-2</v>
      </c>
      <c r="T622" s="1">
        <f>(Table2[[#This Row],[Close Price]]-Table2[[#This Row],[50D EMA]])/Table2[[#This Row],[50D EMA]]</f>
        <v>-9.5664201659210912E-2</v>
      </c>
      <c r="U622" s="1">
        <f>(Table2[[#This Row],[Close Price]]-Table2[[#This Row],[200D EMA]])/Table2[[#This Row],[200D EMA]]</f>
        <v>-4.3956062977756734E-2</v>
      </c>
      <c r="V622">
        <v>1.7663822647283101</v>
      </c>
      <c r="W622">
        <v>563.20000000000005</v>
      </c>
      <c r="X622">
        <v>571.95000000000005</v>
      </c>
      <c r="Y622">
        <v>562</v>
      </c>
      <c r="Z622">
        <v>581.15</v>
      </c>
      <c r="AA622">
        <v>562</v>
      </c>
      <c r="AB622">
        <v>629.75</v>
      </c>
      <c r="AC622" s="1">
        <f>(Table2[[#This Row],[Close Price]]/Table2[[#This Row],[Day Low]])-1</f>
        <v>3.2848011363635354E-3</v>
      </c>
      <c r="AD622" s="1">
        <f>(Table2[[#This Row],[Day High]]/Table2[[#This Row],[Close Price]])-1</f>
        <v>1.2211308733740545E-2</v>
      </c>
      <c r="AE622" s="1">
        <f>(Table2[[#This Row],[Close Price]]/Table2[[#This Row],[Current Week Low]])-1</f>
        <v>5.4270462633452254E-3</v>
      </c>
      <c r="AF622" s="1">
        <f>(Table2[[#This Row],[Current Week High]]/Table2[[#This Row],[Close Price]])-1</f>
        <v>2.8493053712060901E-2</v>
      </c>
      <c r="AG622" s="1">
        <f>(Table2[[#This Row],[Close Price]]/Table2[[#This Row],[Current Month Low]])-1</f>
        <v>5.4270462633452254E-3</v>
      </c>
      <c r="AH622" s="1">
        <f>(Table2[[#This Row],[Current Month High]]/Table2[[#This Row],[Close Price]])-1</f>
        <v>0.114503141314928</v>
      </c>
      <c r="AI622">
        <v>18.927528537297601</v>
      </c>
      <c r="AJ622">
        <v>15.504905968928799</v>
      </c>
      <c r="AK622" t="str">
        <f>IF(AND(Table2[[#This Row],[20D EMA]]&gt;Table2[[#This Row],[50D EMA]],Table2[[#This Row],[50D EMA]]&gt;Table2[[#This Row],[200D EMA]]),"Uptrend","Downtrend/NoTrend")</f>
        <v>Downtrend/NoTrend</v>
      </c>
      <c r="AL622">
        <v>-0.13</v>
      </c>
      <c r="AM622" t="s">
        <v>3189</v>
      </c>
      <c r="AN622">
        <v>-15.35</v>
      </c>
      <c r="AO622" t="s">
        <v>3189</v>
      </c>
      <c r="AP622">
        <v>-8.3038470979209994E-2</v>
      </c>
      <c r="AQ622">
        <f>(Table2[[#This Row],[Sharpe Ratio]]-AVERAGE(Table2[Sharpe Ratio]))/_xlfn.STDEV.P(Table2[Sharpe Ratio])</f>
        <v>-1.6837923025607944</v>
      </c>
      <c r="AR6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2">
        <f>_xlfn.RANK.AVG(Table2[[#This Row],[1Y Return vs Nifty Z-Score]],Table2[1Y Return vs Nifty Z-Score])</f>
        <v>600</v>
      </c>
      <c r="AT622">
        <f>_xlfn.RANK.AVG(Table2[[#This Row],[6M Return vs Nifty Z-Score]],Table2[6M Return vs Nifty Z-Score])</f>
        <v>401</v>
      </c>
      <c r="AU622">
        <f>_xlfn.RANK.AVG(Table2[[#This Row],[Sharpe Ratio Z-Score]],Table2[Sharpe Ratio Z-Score])</f>
        <v>697</v>
      </c>
      <c r="AV622">
        <f>(Table2[[#This Row],[Rank 1Y]]+Table2[[#This Row],[Rank 6M]]+Table2[[#This Row],[Rank Sharpe]])/3</f>
        <v>566</v>
      </c>
    </row>
    <row r="623" spans="1:48" x14ac:dyDescent="0.3">
      <c r="A623" t="s">
        <v>1292</v>
      </c>
      <c r="B623" t="s">
        <v>1293</v>
      </c>
      <c r="C623" t="s">
        <v>3133</v>
      </c>
      <c r="D623" t="s">
        <v>51</v>
      </c>
      <c r="E623">
        <v>8844.8147048800001</v>
      </c>
      <c r="F623">
        <v>5305.9</v>
      </c>
      <c r="G623">
        <v>-23.3621016617507</v>
      </c>
      <c r="H623">
        <f>(Table2[[#This Row],[1Y Return vs Nifty]]-AVERAGE(Table2[1Y Return vs Nifty]))/_xlfn.STDEV.P(Table2[1Y Return vs Nifty])</f>
        <v>-0.83832960641748244</v>
      </c>
      <c r="I623">
        <v>0.77931075926966398</v>
      </c>
      <c r="J623">
        <f>(Table2[[#This Row],[1M Return vs Nifty]]-AVERAGE(Table2[1M Return vs Nifty]))/_xlfn.STDEV.P(Table2[1M Return vs Nifty])</f>
        <v>0.25754528981401853</v>
      </c>
      <c r="K623">
        <v>-0.395959462433564</v>
      </c>
      <c r="L623">
        <f>(Table2[[#This Row],[6M Return vs Nifty]]-AVERAGE(Table2[6M Return vs Nifty]))/_xlfn.STDEV.P(Table2[6M Return vs Nifty])</f>
        <v>-0.32173832292408766</v>
      </c>
      <c r="M623">
        <v>0.80745216042868995</v>
      </c>
      <c r="N623">
        <f>(Table2[[#This Row],[1W Return vs Nifty]]-AVERAGE(Table2[1W Return vs Nifty]))/_xlfn.STDEV.P(Table2[1W Return vs Nifty])</f>
        <v>-3.3006101890333808E-3</v>
      </c>
      <c r="O623">
        <v>5314.34</v>
      </c>
      <c r="P623">
        <v>5252.4645612561499</v>
      </c>
      <c r="Q623">
        <v>5094.9944171147699</v>
      </c>
      <c r="R623">
        <v>48.387628044775902</v>
      </c>
      <c r="S623" s="1">
        <f>(Table2[[#This Row],[Close Price]]-Table2[[#This Row],[20D EMA]])/Table2[[#This Row],[20D EMA]]</f>
        <v>-1.5881558199137634E-3</v>
      </c>
      <c r="T623" s="1">
        <f>(Table2[[#This Row],[Close Price]]-Table2[[#This Row],[50D EMA]])/Table2[[#This Row],[50D EMA]]</f>
        <v>1.0173403003612165E-2</v>
      </c>
      <c r="U623" s="1">
        <f>(Table2[[#This Row],[Close Price]]-Table2[[#This Row],[200D EMA]])/Table2[[#This Row],[200D EMA]]</f>
        <v>4.1394664177995866E-2</v>
      </c>
      <c r="V623">
        <v>1.0746806401729501</v>
      </c>
      <c r="W623">
        <v>5270</v>
      </c>
      <c r="X623">
        <v>5500</v>
      </c>
      <c r="Y623">
        <v>5194.1000000000004</v>
      </c>
      <c r="Z623">
        <v>5500</v>
      </c>
      <c r="AA623">
        <v>5194.1000000000004</v>
      </c>
      <c r="AB623">
        <v>5550</v>
      </c>
      <c r="AC623" s="1">
        <f>(Table2[[#This Row],[Close Price]]/Table2[[#This Row],[Day Low]])-1</f>
        <v>6.8121442125237408E-3</v>
      </c>
      <c r="AD623" s="1">
        <f>(Table2[[#This Row],[Day High]]/Table2[[#This Row],[Close Price]])-1</f>
        <v>3.6581918241957112E-2</v>
      </c>
      <c r="AE623" s="1">
        <f>(Table2[[#This Row],[Close Price]]/Table2[[#This Row],[Current Week Low]])-1</f>
        <v>2.1524421940278149E-2</v>
      </c>
      <c r="AF623" s="1">
        <f>(Table2[[#This Row],[Current Week High]]/Table2[[#This Row],[Close Price]])-1</f>
        <v>3.6581918241957112E-2</v>
      </c>
      <c r="AG623" s="1">
        <f>(Table2[[#This Row],[Close Price]]/Table2[[#This Row],[Current Month Low]])-1</f>
        <v>2.1524421940278149E-2</v>
      </c>
      <c r="AH623" s="1">
        <f>(Table2[[#This Row],[Current Month High]]/Table2[[#This Row],[Close Price]])-1</f>
        <v>4.600539022597494E-2</v>
      </c>
      <c r="AI623">
        <v>6.35047777002959</v>
      </c>
      <c r="AJ623">
        <v>14.4363804984309</v>
      </c>
      <c r="AK623" t="str">
        <f>IF(AND(Table2[[#This Row],[20D EMA]]&gt;Table2[[#This Row],[50D EMA]],Table2[[#This Row],[50D EMA]]&gt;Table2[[#This Row],[200D EMA]]),"Uptrend","Downtrend/NoTrend")</f>
        <v>Uptrend</v>
      </c>
      <c r="AL623">
        <v>-0.1</v>
      </c>
      <c r="AM623" t="s">
        <v>3189</v>
      </c>
      <c r="AN623">
        <v>2.25</v>
      </c>
      <c r="AO623" t="s">
        <v>3188</v>
      </c>
      <c r="AP623">
        <v>-6.3607501214330994E-2</v>
      </c>
      <c r="AQ623">
        <f>(Table2[[#This Row],[Sharpe Ratio]]-AVERAGE(Table2[Sharpe Ratio]))/_xlfn.STDEV.P(Table2[Sharpe Ratio])</f>
        <v>-1.4572357785841958</v>
      </c>
      <c r="AR6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-2.3630590283007811</v>
      </c>
      <c r="AS623">
        <f>_xlfn.RANK.AVG(Table2[[#This Row],[1Y Return vs Nifty Z-Score]],Table2[1Y Return vs Nifty Z-Score])</f>
        <v>596</v>
      </c>
      <c r="AT623">
        <f>_xlfn.RANK.AVG(Table2[[#This Row],[6M Return vs Nifty Z-Score]],Table2[6M Return vs Nifty Z-Score])</f>
        <v>426</v>
      </c>
      <c r="AU623">
        <f>_xlfn.RANK.AVG(Table2[[#This Row],[Sharpe Ratio Z-Score]],Table2[Sharpe Ratio Z-Score])</f>
        <v>676</v>
      </c>
      <c r="AV623">
        <f>(Table2[[#This Row],[Rank 1Y]]+Table2[[#This Row],[Rank 6M]]+Table2[[#This Row],[Rank Sharpe]])/3</f>
        <v>566</v>
      </c>
    </row>
    <row r="624" spans="1:48" x14ac:dyDescent="0.3">
      <c r="A624" t="s">
        <v>1924</v>
      </c>
      <c r="B624" t="s">
        <v>1925</v>
      </c>
      <c r="C624" t="s">
        <v>3129</v>
      </c>
      <c r="D624" t="s">
        <v>24</v>
      </c>
      <c r="E624">
        <v>3728.06178804</v>
      </c>
      <c r="F624">
        <v>117.23</v>
      </c>
      <c r="G624">
        <v>-30.339810833480598</v>
      </c>
      <c r="H624">
        <f>(Table2[[#This Row],[1Y Return vs Nifty]]-AVERAGE(Table2[1Y Return vs Nifty]))/_xlfn.STDEV.P(Table2[1Y Return vs Nifty])</f>
        <v>-0.95557233615008252</v>
      </c>
      <c r="I624">
        <v>-2.4852415900997999</v>
      </c>
      <c r="J624">
        <f>(Table2[[#This Row],[1M Return vs Nifty]]-AVERAGE(Table2[1M Return vs Nifty]))/_xlfn.STDEV.P(Table2[1M Return vs Nifty])</f>
        <v>-9.9393082275743352E-2</v>
      </c>
      <c r="K624">
        <v>-16.0566746443331</v>
      </c>
      <c r="L624">
        <f>(Table2[[#This Row],[6M Return vs Nifty]]-AVERAGE(Table2[6M Return vs Nifty]))/_xlfn.STDEV.P(Table2[6M Return vs Nifty])</f>
        <v>-0.83308370979483115</v>
      </c>
      <c r="M624">
        <v>0.39580109948499098</v>
      </c>
      <c r="N624">
        <f>(Table2[[#This Row],[1W Return vs Nifty]]-AVERAGE(Table2[1W Return vs Nifty]))/_xlfn.STDEV.P(Table2[1W Return vs Nifty])</f>
        <v>-0.1172223828471522</v>
      </c>
      <c r="O624">
        <v>120.12</v>
      </c>
      <c r="P624">
        <v>122.439310029309</v>
      </c>
      <c r="Q624">
        <v>125.96445864751099</v>
      </c>
      <c r="R624">
        <v>32.797026661617103</v>
      </c>
      <c r="S624" s="1">
        <f>(Table2[[#This Row],[Close Price]]-Table2[[#This Row],[20D EMA]])/Table2[[#This Row],[20D EMA]]</f>
        <v>-2.4059274059274063E-2</v>
      </c>
      <c r="T624" s="1">
        <f>(Table2[[#This Row],[Close Price]]-Table2[[#This Row],[50D EMA]])/Table2[[#This Row],[50D EMA]]</f>
        <v>-4.2546058353824537E-2</v>
      </c>
      <c r="U624" s="1">
        <f>(Table2[[#This Row],[Close Price]]-Table2[[#This Row],[200D EMA]])/Table2[[#This Row],[200D EMA]]</f>
        <v>-6.9340659589962675E-2</v>
      </c>
      <c r="V624">
        <v>0.83503081431215598</v>
      </c>
      <c r="W624">
        <v>116.96</v>
      </c>
      <c r="X624">
        <v>119.8</v>
      </c>
      <c r="Y624">
        <v>113.05</v>
      </c>
      <c r="Z624">
        <v>119.8</v>
      </c>
      <c r="AA624">
        <v>113.05</v>
      </c>
      <c r="AB624">
        <v>123.65</v>
      </c>
      <c r="AC624" s="1">
        <f>(Table2[[#This Row],[Close Price]]/Table2[[#This Row],[Day Low]])-1</f>
        <v>2.3084815321479102E-3</v>
      </c>
      <c r="AD624" s="1">
        <f>(Table2[[#This Row],[Day High]]/Table2[[#This Row],[Close Price]])-1</f>
        <v>2.192271602832041E-2</v>
      </c>
      <c r="AE624" s="1">
        <f>(Table2[[#This Row],[Close Price]]/Table2[[#This Row],[Current Week Low]])-1</f>
        <v>3.6974789915966477E-2</v>
      </c>
      <c r="AF624" s="1">
        <f>(Table2[[#This Row],[Current Week High]]/Table2[[#This Row],[Close Price]])-1</f>
        <v>2.192271602832041E-2</v>
      </c>
      <c r="AG624" s="1">
        <f>(Table2[[#This Row],[Close Price]]/Table2[[#This Row],[Current Month Low]])-1</f>
        <v>3.6974789915966477E-2</v>
      </c>
      <c r="AH624" s="1">
        <f>(Table2[[#This Row],[Current Month High]]/Table2[[#This Row],[Close Price]])-1</f>
        <v>5.4764138872302359E-2</v>
      </c>
      <c r="AI624">
        <v>39.426767892177701</v>
      </c>
      <c r="AJ624">
        <v>6.6696997270245504</v>
      </c>
      <c r="AK624" t="str">
        <f>IF(AND(Table2[[#This Row],[20D EMA]]&gt;Table2[[#This Row],[50D EMA]],Table2[[#This Row],[50D EMA]]&gt;Table2[[#This Row],[200D EMA]]),"Uptrend","Downtrend/NoTrend")</f>
        <v>Downtrend/NoTrend</v>
      </c>
      <c r="AL624">
        <v>-0.1</v>
      </c>
      <c r="AM624" t="s">
        <v>3189</v>
      </c>
      <c r="AN624">
        <v>-1.99</v>
      </c>
      <c r="AO624" t="s">
        <v>3189</v>
      </c>
      <c r="AP624">
        <v>2.0655935037042002E-2</v>
      </c>
      <c r="AQ624">
        <f>(Table2[[#This Row],[Sharpe Ratio]]-AVERAGE(Table2[Sharpe Ratio]))/_xlfn.STDEV.P(Table2[Sharpe Ratio])</f>
        <v>-0.47476133461998993</v>
      </c>
      <c r="AR6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4">
        <f>_xlfn.RANK.AVG(Table2[[#This Row],[1Y Return vs Nifty Z-Score]],Table2[1Y Return vs Nifty Z-Score])</f>
        <v>645</v>
      </c>
      <c r="AT624">
        <f>_xlfn.RANK.AVG(Table2[[#This Row],[6M Return vs Nifty Z-Score]],Table2[6M Return vs Nifty Z-Score])</f>
        <v>599</v>
      </c>
      <c r="AU624">
        <f>_xlfn.RANK.AVG(Table2[[#This Row],[Sharpe Ratio Z-Score]],Table2[Sharpe Ratio Z-Score])</f>
        <v>455</v>
      </c>
      <c r="AV624">
        <f>(Table2[[#This Row],[Rank 1Y]]+Table2[[#This Row],[Rank 6M]]+Table2[[#This Row],[Rank Sharpe]])/3</f>
        <v>566.33333333333337</v>
      </c>
    </row>
    <row r="625" spans="1:48" x14ac:dyDescent="0.3">
      <c r="A625" t="s">
        <v>2025</v>
      </c>
      <c r="B625" t="s">
        <v>2026</v>
      </c>
      <c r="C625" t="s">
        <v>3145</v>
      </c>
      <c r="D625" t="s">
        <v>436</v>
      </c>
      <c r="E625">
        <v>3279.6825150599998</v>
      </c>
      <c r="F625">
        <v>26.96</v>
      </c>
      <c r="G625">
        <v>-21.470212678012899</v>
      </c>
      <c r="H625">
        <f>(Table2[[#This Row],[1Y Return vs Nifty]]-AVERAGE(Table2[1Y Return vs Nifty]))/_xlfn.STDEV.P(Table2[1Y Return vs Nifty])</f>
        <v>-0.80654120375617411</v>
      </c>
      <c r="I625">
        <v>-9.2599340163235695</v>
      </c>
      <c r="J625">
        <f>(Table2[[#This Row],[1M Return vs Nifty]]-AVERAGE(Table2[1M Return vs Nifty]))/_xlfn.STDEV.P(Table2[1M Return vs Nifty])</f>
        <v>-0.84012180316521168</v>
      </c>
      <c r="K625">
        <v>-13.7000762466437</v>
      </c>
      <c r="L625">
        <f>(Table2[[#This Row],[6M Return vs Nifty]]-AVERAGE(Table2[6M Return vs Nifty]))/_xlfn.STDEV.P(Table2[6M Return vs Nifty])</f>
        <v>-0.75613730566392501</v>
      </c>
      <c r="M625">
        <v>9.3817122561611601</v>
      </c>
      <c r="N625">
        <f>(Table2[[#This Row],[1W Return vs Nifty]]-AVERAGE(Table2[1W Return vs Nifty]))/_xlfn.STDEV.P(Table2[1W Return vs Nifty])</f>
        <v>2.369570498410416</v>
      </c>
      <c r="O625">
        <v>23.36</v>
      </c>
      <c r="P625">
        <v>22.6444990558855</v>
      </c>
      <c r="Q625">
        <v>23.760847997671</v>
      </c>
      <c r="R625">
        <v>33.634278952928099</v>
      </c>
      <c r="S625" s="1">
        <f>(Table2[[#This Row],[Close Price]]-Table2[[#This Row],[20D EMA]])/Table2[[#This Row],[20D EMA]]</f>
        <v>0.15410958904109595</v>
      </c>
      <c r="T625" s="1">
        <f>(Table2[[#This Row],[Close Price]]-Table2[[#This Row],[50D EMA]])/Table2[[#This Row],[50D EMA]]</f>
        <v>0.19057612771490587</v>
      </c>
      <c r="U625" s="1">
        <f>(Table2[[#This Row],[Close Price]]-Table2[[#This Row],[200D EMA]])/Table2[[#This Row],[200D EMA]]</f>
        <v>0.13463963923520644</v>
      </c>
      <c r="V625">
        <v>2.0289809705670598</v>
      </c>
      <c r="W625">
        <v>24.29</v>
      </c>
      <c r="X625">
        <v>28.82</v>
      </c>
      <c r="Y625">
        <v>19.399999999999999</v>
      </c>
      <c r="Z625">
        <v>28.82</v>
      </c>
      <c r="AA625">
        <v>19.399999999999999</v>
      </c>
      <c r="AB625">
        <v>28.82</v>
      </c>
      <c r="AC625" s="1">
        <f>(Table2[[#This Row],[Close Price]]/Table2[[#This Row],[Day Low]])-1</f>
        <v>0.10992177850967488</v>
      </c>
      <c r="AD625" s="1">
        <f>(Table2[[#This Row],[Day High]]/Table2[[#This Row],[Close Price]])-1</f>
        <v>6.8991097922848743E-2</v>
      </c>
      <c r="AE625" s="1">
        <f>(Table2[[#This Row],[Close Price]]/Table2[[#This Row],[Current Week Low]])-1</f>
        <v>0.38969072164948471</v>
      </c>
      <c r="AF625" s="1">
        <f>(Table2[[#This Row],[Current Week High]]/Table2[[#This Row],[Close Price]])-1</f>
        <v>6.8991097922848743E-2</v>
      </c>
      <c r="AG625" s="1">
        <f>(Table2[[#This Row],[Close Price]]/Table2[[#This Row],[Current Month Low]])-1</f>
        <v>0.38969072164948471</v>
      </c>
      <c r="AH625" s="1">
        <f>(Table2[[#This Row],[Current Month High]]/Table2[[#This Row],[Close Price]])-1</f>
        <v>6.8991097922848743E-2</v>
      </c>
      <c r="AI625">
        <v>67.470326409495499</v>
      </c>
      <c r="AJ625">
        <v>61.437125748502901</v>
      </c>
      <c r="AK625" t="str">
        <f>IF(AND(Table2[[#This Row],[20D EMA]]&gt;Table2[[#This Row],[50D EMA]],Table2[[#This Row],[50D EMA]]&gt;Table2[[#This Row],[200D EMA]]),"Uptrend","Downtrend/NoTrend")</f>
        <v>Downtrend/NoTrend</v>
      </c>
      <c r="AL625">
        <v>0.52</v>
      </c>
      <c r="AM625" t="s">
        <v>3188</v>
      </c>
      <c r="AN625">
        <v>17.22</v>
      </c>
      <c r="AO625" t="s">
        <v>3188</v>
      </c>
      <c r="AQ625">
        <f>(Table2[[#This Row],[Sharpe Ratio]]-AVERAGE(Table2[Sharpe Ratio]))/_xlfn.STDEV.P(Table2[Sharpe Ratio])</f>
        <v>-0.71560041255099383</v>
      </c>
      <c r="AR6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5">
        <f>_xlfn.RANK.AVG(Table2[[#This Row],[1Y Return vs Nifty Z-Score]],Table2[1Y Return vs Nifty Z-Score])</f>
        <v>586</v>
      </c>
      <c r="AT625">
        <f>_xlfn.RANK.AVG(Table2[[#This Row],[6M Return vs Nifty Z-Score]],Table2[6M Return vs Nifty Z-Score])</f>
        <v>574</v>
      </c>
      <c r="AU625">
        <f>_xlfn.RANK.AVG(Table2[[#This Row],[Sharpe Ratio Z-Score]],Table2[Sharpe Ratio Z-Score])</f>
        <v>539.5</v>
      </c>
      <c r="AV625">
        <f>(Table2[[#This Row],[Rank 1Y]]+Table2[[#This Row],[Rank 6M]]+Table2[[#This Row],[Rank Sharpe]])/3</f>
        <v>566.5</v>
      </c>
    </row>
    <row r="626" spans="1:48" x14ac:dyDescent="0.3">
      <c r="A626" t="s">
        <v>931</v>
      </c>
      <c r="B626" t="s">
        <v>932</v>
      </c>
      <c r="C626" t="s">
        <v>3128</v>
      </c>
      <c r="D626" t="s">
        <v>21</v>
      </c>
      <c r="E626">
        <v>16054.89894906</v>
      </c>
      <c r="F626">
        <v>591.25</v>
      </c>
      <c r="G626">
        <v>-17.474036879691699</v>
      </c>
      <c r="H626">
        <f>(Table2[[#This Row],[1Y Return vs Nifty]]-AVERAGE(Table2[1Y Return vs Nifty]))/_xlfn.STDEV.P(Table2[1Y Return vs Nifty])</f>
        <v>-0.73939559084001194</v>
      </c>
      <c r="I626">
        <v>-12.0528347144501</v>
      </c>
      <c r="J626">
        <f>(Table2[[#This Row],[1M Return vs Nifty]]-AVERAGE(Table2[1M Return vs Nifty]))/_xlfn.STDEV.P(Table2[1M Return vs Nifty])</f>
        <v>-1.1454909079952167</v>
      </c>
      <c r="K626">
        <v>-29.193258242568099</v>
      </c>
      <c r="L626">
        <f>(Table2[[#This Row],[6M Return vs Nifty]]-AVERAGE(Table2[6M Return vs Nifty]))/_xlfn.STDEV.P(Table2[6M Return vs Nifty])</f>
        <v>-1.2620124875790761</v>
      </c>
      <c r="M626">
        <v>0.63751747079145504</v>
      </c>
      <c r="N626">
        <f>(Table2[[#This Row],[1W Return vs Nifty]]-AVERAGE(Table2[1W Return vs Nifty]))/_xlfn.STDEV.P(Table2[1W Return vs Nifty])</f>
        <v>-5.0328938101514571E-2</v>
      </c>
      <c r="O626">
        <v>607.46</v>
      </c>
      <c r="P626">
        <v>627.81548839437005</v>
      </c>
      <c r="Q626">
        <v>641.07760484052699</v>
      </c>
      <c r="R626">
        <v>20.902766971786001</v>
      </c>
      <c r="S626" s="1">
        <f>(Table2[[#This Row],[Close Price]]-Table2[[#This Row],[20D EMA]])/Table2[[#This Row],[20D EMA]]</f>
        <v>-2.6684884601455298E-2</v>
      </c>
      <c r="T626" s="1">
        <f>(Table2[[#This Row],[Close Price]]-Table2[[#This Row],[50D EMA]])/Table2[[#This Row],[50D EMA]]</f>
        <v>-5.8242412094492622E-2</v>
      </c>
      <c r="U626" s="1">
        <f>(Table2[[#This Row],[Close Price]]-Table2[[#This Row],[200D EMA]])/Table2[[#This Row],[200D EMA]]</f>
        <v>-7.7724762905923048E-2</v>
      </c>
      <c r="V626">
        <v>0.71789407274140904</v>
      </c>
      <c r="W626">
        <v>573.04999999999995</v>
      </c>
      <c r="X626">
        <v>595.5</v>
      </c>
      <c r="Y626">
        <v>561.85</v>
      </c>
      <c r="Z626">
        <v>595.5</v>
      </c>
      <c r="AA626">
        <v>561.85</v>
      </c>
      <c r="AB626">
        <v>608.75</v>
      </c>
      <c r="AC626" s="1">
        <f>(Table2[[#This Row],[Close Price]]/Table2[[#This Row],[Day Low]])-1</f>
        <v>3.1759881336707263E-2</v>
      </c>
      <c r="AD626" s="1">
        <f>(Table2[[#This Row],[Day High]]/Table2[[#This Row],[Close Price]])-1</f>
        <v>7.1881606765327177E-3</v>
      </c>
      <c r="AE626" s="1">
        <f>(Table2[[#This Row],[Close Price]]/Table2[[#This Row],[Current Week Low]])-1</f>
        <v>5.2327133576577367E-2</v>
      </c>
      <c r="AF626" s="1">
        <f>(Table2[[#This Row],[Current Week High]]/Table2[[#This Row],[Close Price]])-1</f>
        <v>7.1881606765327177E-3</v>
      </c>
      <c r="AG626" s="1">
        <f>(Table2[[#This Row],[Close Price]]/Table2[[#This Row],[Current Month Low]])-1</f>
        <v>5.2327133576577367E-2</v>
      </c>
      <c r="AH626" s="1">
        <f>(Table2[[#This Row],[Current Month High]]/Table2[[#This Row],[Close Price]])-1</f>
        <v>2.9598308668076001E-2</v>
      </c>
      <c r="AI626">
        <v>45.767441860465098</v>
      </c>
      <c r="AJ626">
        <v>16.824738194032701</v>
      </c>
      <c r="AK626" t="str">
        <f>IF(AND(Table2[[#This Row],[20D EMA]]&gt;Table2[[#This Row],[50D EMA]],Table2[[#This Row],[50D EMA]]&gt;Table2[[#This Row],[200D EMA]]),"Uptrend","Downtrend/NoTrend")</f>
        <v>Downtrend/NoTrend</v>
      </c>
      <c r="AL626">
        <v>-0.22</v>
      </c>
      <c r="AM626" t="s">
        <v>3189</v>
      </c>
      <c r="AN626">
        <v>-6.35</v>
      </c>
      <c r="AO626" t="s">
        <v>3189</v>
      </c>
      <c r="AP626">
        <v>2.2179624323229001E-2</v>
      </c>
      <c r="AQ626">
        <f>(Table2[[#This Row],[Sharpe Ratio]]-AVERAGE(Table2[Sharpe Ratio]))/_xlfn.STDEV.P(Table2[Sharpe Ratio])</f>
        <v>-0.45699579062110751</v>
      </c>
      <c r="AR6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6">
        <f>_xlfn.RANK.AVG(Table2[[#This Row],[1Y Return vs Nifty Z-Score]],Table2[1Y Return vs Nifty Z-Score])</f>
        <v>564</v>
      </c>
      <c r="AT626">
        <f>_xlfn.RANK.AVG(Table2[[#This Row],[6M Return vs Nifty Z-Score]],Table2[6M Return vs Nifty Z-Score])</f>
        <v>697</v>
      </c>
      <c r="AU626">
        <f>_xlfn.RANK.AVG(Table2[[#This Row],[Sharpe Ratio Z-Score]],Table2[Sharpe Ratio Z-Score])</f>
        <v>448</v>
      </c>
      <c r="AV626">
        <f>(Table2[[#This Row],[Rank 1Y]]+Table2[[#This Row],[Rank 6M]]+Table2[[#This Row],[Rank Sharpe]])/3</f>
        <v>569.66666666666663</v>
      </c>
    </row>
    <row r="627" spans="1:48" x14ac:dyDescent="0.3">
      <c r="A627" t="s">
        <v>1370</v>
      </c>
      <c r="B627" t="s">
        <v>1371</v>
      </c>
      <c r="C627" t="s">
        <v>3128</v>
      </c>
      <c r="D627" t="s">
        <v>21</v>
      </c>
      <c r="E627">
        <v>8211.2231599999996</v>
      </c>
      <c r="F627">
        <v>2701.9</v>
      </c>
      <c r="G627">
        <v>-15.137147495551099</v>
      </c>
      <c r="H627">
        <f>(Table2[[#This Row],[1Y Return vs Nifty]]-AVERAGE(Table2[1Y Return vs Nifty]))/_xlfn.STDEV.P(Table2[1Y Return vs Nifty])</f>
        <v>-0.70013008353142159</v>
      </c>
      <c r="I627">
        <v>-2.8738984413706001</v>
      </c>
      <c r="J627">
        <f>(Table2[[#This Row],[1M Return vs Nifty]]-AVERAGE(Table2[1M Return vs Nifty]))/_xlfn.STDEV.P(Table2[1M Return vs Nifty])</f>
        <v>-0.14188789594320581</v>
      </c>
      <c r="K627">
        <v>-8.32044246147405</v>
      </c>
      <c r="L627">
        <f>(Table2[[#This Row],[6M Return vs Nifty]]-AVERAGE(Table2[6M Return vs Nifty]))/_xlfn.STDEV.P(Table2[6M Return vs Nifty])</f>
        <v>-0.58048434938770721</v>
      </c>
      <c r="M627">
        <v>4.0197414229854802</v>
      </c>
      <c r="N627">
        <f>(Table2[[#This Row],[1W Return vs Nifty]]-AVERAGE(Table2[1W Return vs Nifty]))/_xlfn.STDEV.P(Table2[1W Return vs Nifty])</f>
        <v>0.88567969813856084</v>
      </c>
      <c r="O627">
        <v>2680.55</v>
      </c>
      <c r="P627">
        <v>2726.4938921982898</v>
      </c>
      <c r="Q627">
        <v>2653.7614514032698</v>
      </c>
      <c r="R627">
        <v>48.058080132346802</v>
      </c>
      <c r="S627" s="1">
        <f>(Table2[[#This Row],[Close Price]]-Table2[[#This Row],[20D EMA]])/Table2[[#This Row],[20D EMA]]</f>
        <v>7.9647833467012021E-3</v>
      </c>
      <c r="T627" s="1">
        <f>(Table2[[#This Row],[Close Price]]-Table2[[#This Row],[50D EMA]])/Table2[[#This Row],[50D EMA]]</f>
        <v>-9.020336435986074E-3</v>
      </c>
      <c r="U627" s="1">
        <f>(Table2[[#This Row],[Close Price]]-Table2[[#This Row],[200D EMA]])/Table2[[#This Row],[200D EMA]]</f>
        <v>1.8139742203005977E-2</v>
      </c>
      <c r="V627">
        <v>0.64462471877076899</v>
      </c>
      <c r="W627">
        <v>2649.7</v>
      </c>
      <c r="X627">
        <v>2735</v>
      </c>
      <c r="Y627">
        <v>2583.9499999999998</v>
      </c>
      <c r="Z627">
        <v>2735</v>
      </c>
      <c r="AA627">
        <v>2583.9499999999998</v>
      </c>
      <c r="AB627">
        <v>2735</v>
      </c>
      <c r="AC627" s="1">
        <f>(Table2[[#This Row],[Close Price]]/Table2[[#This Row],[Day Low]])-1</f>
        <v>1.970034343510596E-2</v>
      </c>
      <c r="AD627" s="1">
        <f>(Table2[[#This Row],[Day High]]/Table2[[#This Row],[Close Price]])-1</f>
        <v>1.2250638439616601E-2</v>
      </c>
      <c r="AE627" s="1">
        <f>(Table2[[#This Row],[Close Price]]/Table2[[#This Row],[Current Week Low]])-1</f>
        <v>4.5647168095358071E-2</v>
      </c>
      <c r="AF627" s="1">
        <f>(Table2[[#This Row],[Current Week High]]/Table2[[#This Row],[Close Price]])-1</f>
        <v>1.2250638439616601E-2</v>
      </c>
      <c r="AG627" s="1">
        <f>(Table2[[#This Row],[Close Price]]/Table2[[#This Row],[Current Month Low]])-1</f>
        <v>4.5647168095358071E-2</v>
      </c>
      <c r="AH627" s="1">
        <f>(Table2[[#This Row],[Current Month High]]/Table2[[#This Row],[Close Price]])-1</f>
        <v>1.2250638439616601E-2</v>
      </c>
      <c r="AI627">
        <v>16.399570672489698</v>
      </c>
      <c r="AJ627">
        <v>28.4753096692898</v>
      </c>
      <c r="AK627" t="str">
        <f>IF(AND(Table2[[#This Row],[20D EMA]]&gt;Table2[[#This Row],[50D EMA]],Table2[[#This Row],[50D EMA]]&gt;Table2[[#This Row],[200D EMA]]),"Uptrend","Downtrend/NoTrend")</f>
        <v>Downtrend/NoTrend</v>
      </c>
      <c r="AL627">
        <v>-0.05</v>
      </c>
      <c r="AM627" t="s">
        <v>3189</v>
      </c>
      <c r="AN627">
        <v>1.41</v>
      </c>
      <c r="AO627" t="s">
        <v>3188</v>
      </c>
      <c r="AP627">
        <v>-3.7230034928806999E-2</v>
      </c>
      <c r="AQ627">
        <f>(Table2[[#This Row],[Sharpe Ratio]]-AVERAGE(Table2[Sharpe Ratio]))/_xlfn.STDEV.P(Table2[Sharpe Ratio])</f>
        <v>-1.1496861737384461</v>
      </c>
      <c r="AR6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7">
        <f>_xlfn.RANK.AVG(Table2[[#This Row],[1Y Return vs Nifty Z-Score]],Table2[1Y Return vs Nifty Z-Score])</f>
        <v>551</v>
      </c>
      <c r="AT627">
        <f>_xlfn.RANK.AVG(Table2[[#This Row],[6M Return vs Nifty Z-Score]],Table2[6M Return vs Nifty Z-Score])</f>
        <v>516</v>
      </c>
      <c r="AU627">
        <f>_xlfn.RANK.AVG(Table2[[#This Row],[Sharpe Ratio Z-Score]],Table2[Sharpe Ratio Z-Score])</f>
        <v>642</v>
      </c>
      <c r="AV627">
        <f>(Table2[[#This Row],[Rank 1Y]]+Table2[[#This Row],[Rank 6M]]+Table2[[#This Row],[Rank Sharpe]])/3</f>
        <v>569.66666666666663</v>
      </c>
    </row>
    <row r="628" spans="1:48" x14ac:dyDescent="0.3">
      <c r="A628" t="s">
        <v>1071</v>
      </c>
      <c r="B628" t="s">
        <v>1072</v>
      </c>
      <c r="C628" t="s">
        <v>3137</v>
      </c>
      <c r="D628" t="s">
        <v>77</v>
      </c>
      <c r="E628">
        <v>12611.183762430001</v>
      </c>
      <c r="F628">
        <v>356.85</v>
      </c>
      <c r="G628">
        <v>-28.1574220845302</v>
      </c>
      <c r="H628">
        <f>(Table2[[#This Row],[1Y Return vs Nifty]]-AVERAGE(Table2[1Y Return vs Nifty]))/_xlfn.STDEV.P(Table2[1Y Return vs Nifty])</f>
        <v>-0.91890282070204554</v>
      </c>
      <c r="I628">
        <v>1.1783668196304</v>
      </c>
      <c r="J628">
        <f>(Table2[[#This Row],[1M Return vs Nifty]]-AVERAGE(Table2[1M Return vs Nifty]))/_xlfn.STDEV.P(Table2[1M Return vs Nifty])</f>
        <v>0.30117712821453507</v>
      </c>
      <c r="K628">
        <v>4.50417580859322</v>
      </c>
      <c r="L628">
        <f>(Table2[[#This Row],[6M Return vs Nifty]]-AVERAGE(Table2[6M Return vs Nifty]))/_xlfn.STDEV.P(Table2[6M Return vs Nifty])</f>
        <v>-0.16174169845458833</v>
      </c>
      <c r="M628">
        <v>2.41555393519713</v>
      </c>
      <c r="N628">
        <f>(Table2[[#This Row],[1W Return vs Nifty]]-AVERAGE(Table2[1W Return vs Nifty]))/_xlfn.STDEV.P(Table2[1W Return vs Nifty])</f>
        <v>0.44173117079632729</v>
      </c>
      <c r="O628">
        <v>354.67</v>
      </c>
      <c r="P628">
        <v>350.28777421685999</v>
      </c>
      <c r="Q628">
        <v>344.90407654480202</v>
      </c>
      <c r="R628">
        <v>43.663062457692</v>
      </c>
      <c r="S628" s="1">
        <f>(Table2[[#This Row],[Close Price]]-Table2[[#This Row],[20D EMA]])/Table2[[#This Row],[20D EMA]]</f>
        <v>6.1465587729438824E-3</v>
      </c>
      <c r="T628" s="1">
        <f>(Table2[[#This Row],[Close Price]]-Table2[[#This Row],[50D EMA]])/Table2[[#This Row],[50D EMA]]</f>
        <v>1.8733813356207579E-2</v>
      </c>
      <c r="U628" s="1">
        <f>(Table2[[#This Row],[Close Price]]-Table2[[#This Row],[200D EMA]])/Table2[[#This Row],[200D EMA]]</f>
        <v>3.4635495105974079E-2</v>
      </c>
      <c r="V628">
        <v>0.44362912961456602</v>
      </c>
      <c r="W628">
        <v>352.85</v>
      </c>
      <c r="X628">
        <v>359</v>
      </c>
      <c r="Y628">
        <v>343.4</v>
      </c>
      <c r="Z628">
        <v>359</v>
      </c>
      <c r="AA628">
        <v>343.4</v>
      </c>
      <c r="AB628">
        <v>362.15</v>
      </c>
      <c r="AC628" s="1">
        <f>(Table2[[#This Row],[Close Price]]/Table2[[#This Row],[Day Low]])-1</f>
        <v>1.1336261867649133E-2</v>
      </c>
      <c r="AD628" s="1">
        <f>(Table2[[#This Row],[Day High]]/Table2[[#This Row],[Close Price]])-1</f>
        <v>6.0249404511698579E-3</v>
      </c>
      <c r="AE628" s="1">
        <f>(Table2[[#This Row],[Close Price]]/Table2[[#This Row],[Current Week Low]])-1</f>
        <v>3.916715200931864E-2</v>
      </c>
      <c r="AF628" s="1">
        <f>(Table2[[#This Row],[Current Week High]]/Table2[[#This Row],[Close Price]])-1</f>
        <v>6.0249404511698579E-3</v>
      </c>
      <c r="AG628" s="1">
        <f>(Table2[[#This Row],[Close Price]]/Table2[[#This Row],[Current Month Low]])-1</f>
        <v>3.916715200931864E-2</v>
      </c>
      <c r="AH628" s="1">
        <f>(Table2[[#This Row],[Current Month High]]/Table2[[#This Row],[Close Price]])-1</f>
        <v>1.4852178786604942E-2</v>
      </c>
      <c r="AI628">
        <v>11.5314557937508</v>
      </c>
      <c r="AJ628">
        <v>22.502574665293501</v>
      </c>
      <c r="AK628" t="str">
        <f>IF(AND(Table2[[#This Row],[20D EMA]]&gt;Table2[[#This Row],[50D EMA]],Table2[[#This Row],[50D EMA]]&gt;Table2[[#This Row],[200D EMA]]),"Uptrend","Downtrend/NoTrend")</f>
        <v>Uptrend</v>
      </c>
      <c r="AL628">
        <v>0.04</v>
      </c>
      <c r="AM628" t="s">
        <v>3188</v>
      </c>
      <c r="AN628">
        <v>-1.53</v>
      </c>
      <c r="AO628" t="s">
        <v>3189</v>
      </c>
      <c r="AP628">
        <v>-0.100057823572602</v>
      </c>
      <c r="AQ628">
        <f>(Table2[[#This Row],[Sharpe Ratio]]-AVERAGE(Table2[Sharpe Ratio]))/_xlfn.STDEV.P(Table2[Sharpe Ratio])</f>
        <v>-1.8822304356312474</v>
      </c>
      <c r="AR6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-2.2199666557770192</v>
      </c>
      <c r="AS628">
        <f>_xlfn.RANK.AVG(Table2[[#This Row],[1Y Return vs Nifty Z-Score]],Table2[1Y Return vs Nifty Z-Score])</f>
        <v>629</v>
      </c>
      <c r="AT628">
        <f>_xlfn.RANK.AVG(Table2[[#This Row],[6M Return vs Nifty Z-Score]],Table2[6M Return vs Nifty Z-Score])</f>
        <v>375</v>
      </c>
      <c r="AU628">
        <f>_xlfn.RANK.AVG(Table2[[#This Row],[Sharpe Ratio Z-Score]],Table2[Sharpe Ratio Z-Score])</f>
        <v>712</v>
      </c>
      <c r="AV628">
        <f>(Table2[[#This Row],[Rank 1Y]]+Table2[[#This Row],[Rank 6M]]+Table2[[#This Row],[Rank Sharpe]])/3</f>
        <v>572</v>
      </c>
    </row>
    <row r="629" spans="1:48" x14ac:dyDescent="0.3">
      <c r="A629" t="s">
        <v>2262</v>
      </c>
      <c r="B629" t="s">
        <v>2263</v>
      </c>
      <c r="C629" t="s">
        <v>3146</v>
      </c>
      <c r="D629" t="s">
        <v>1971</v>
      </c>
      <c r="E629">
        <v>2475.3686254879999</v>
      </c>
      <c r="F629">
        <v>52.19</v>
      </c>
      <c r="G629">
        <v>-23.963680889977802</v>
      </c>
      <c r="H629">
        <f>(Table2[[#This Row],[1Y Return vs Nifty]]-AVERAGE(Table2[1Y Return vs Nifty]))/_xlfn.STDEV.P(Table2[1Y Return vs Nifty])</f>
        <v>-0.84843762168896009</v>
      </c>
      <c r="I629">
        <v>0.84398880544801802</v>
      </c>
      <c r="J629">
        <f>(Table2[[#This Row],[1M Return vs Nifty]]-AVERAGE(Table2[1M Return vs Nifty]))/_xlfn.STDEV.P(Table2[1M Return vs Nifty])</f>
        <v>0.26461703320857832</v>
      </c>
      <c r="K629">
        <v>-9.5780048665078095</v>
      </c>
      <c r="L629">
        <f>(Table2[[#This Row],[6M Return vs Nifty]]-AVERAGE(Table2[6M Return vs Nifty]))/_xlfn.STDEV.P(Table2[6M Return vs Nifty])</f>
        <v>-0.62154561172771317</v>
      </c>
      <c r="M629">
        <v>-1.7293753243541801</v>
      </c>
      <c r="N629">
        <f>(Table2[[#This Row],[1W Return vs Nifty]]-AVERAGE(Table2[1W Return vs Nifty]))/_xlfn.STDEV.P(Table2[1W Return vs Nifty])</f>
        <v>-0.70535123367528663</v>
      </c>
      <c r="O629">
        <v>52.61</v>
      </c>
      <c r="P629">
        <v>52.772878069016798</v>
      </c>
      <c r="Q629">
        <v>52.048706020981598</v>
      </c>
      <c r="R629">
        <v>41.345080608486398</v>
      </c>
      <c r="S629" s="1">
        <f>(Table2[[#This Row],[Close Price]]-Table2[[#This Row],[20D EMA]])/Table2[[#This Row],[20D EMA]]</f>
        <v>-7.9832731419882483E-3</v>
      </c>
      <c r="T629" s="1">
        <f>(Table2[[#This Row],[Close Price]]-Table2[[#This Row],[50D EMA]])/Table2[[#This Row],[50D EMA]]</f>
        <v>-1.1045030901185788E-2</v>
      </c>
      <c r="U629" s="1">
        <f>(Table2[[#This Row],[Close Price]]-Table2[[#This Row],[200D EMA]])/Table2[[#This Row],[200D EMA]]</f>
        <v>2.7146492164750861E-3</v>
      </c>
      <c r="V629">
        <v>0.64264297034594797</v>
      </c>
      <c r="W629">
        <v>51.11</v>
      </c>
      <c r="X629">
        <v>52.7</v>
      </c>
      <c r="Y629">
        <v>49.51</v>
      </c>
      <c r="Z629">
        <v>52.7</v>
      </c>
      <c r="AA629">
        <v>49.51</v>
      </c>
      <c r="AB629">
        <v>55.43</v>
      </c>
      <c r="AC629" s="1">
        <f>(Table2[[#This Row],[Close Price]]/Table2[[#This Row],[Day Low]])-1</f>
        <v>2.1130894149872681E-2</v>
      </c>
      <c r="AD629" s="1">
        <f>(Table2[[#This Row],[Day High]]/Table2[[#This Row],[Close Price]])-1</f>
        <v>9.7719869706840434E-3</v>
      </c>
      <c r="AE629" s="1">
        <f>(Table2[[#This Row],[Close Price]]/Table2[[#This Row],[Current Week Low]])-1</f>
        <v>5.41304786911736E-2</v>
      </c>
      <c r="AF629" s="1">
        <f>(Table2[[#This Row],[Current Week High]]/Table2[[#This Row],[Close Price]])-1</f>
        <v>9.7719869706840434E-3</v>
      </c>
      <c r="AG629" s="1">
        <f>(Table2[[#This Row],[Close Price]]/Table2[[#This Row],[Current Month Low]])-1</f>
        <v>5.41304786911736E-2</v>
      </c>
      <c r="AH629" s="1">
        <f>(Table2[[#This Row],[Current Month High]]/Table2[[#This Row],[Close Price]])-1</f>
        <v>6.2080858401992733E-2</v>
      </c>
      <c r="AI629">
        <v>32.975665836367099</v>
      </c>
      <c r="AJ629">
        <v>22.944640753828001</v>
      </c>
      <c r="AK629" t="str">
        <f>IF(AND(Table2[[#This Row],[20D EMA]]&gt;Table2[[#This Row],[50D EMA]],Table2[[#This Row],[50D EMA]]&gt;Table2[[#This Row],[200D EMA]]),"Uptrend","Downtrend/NoTrend")</f>
        <v>Downtrend/NoTrend</v>
      </c>
      <c r="AL629">
        <v>-0.05</v>
      </c>
      <c r="AM629" t="s">
        <v>3189</v>
      </c>
      <c r="AN629">
        <v>-4.4800000000000004</v>
      </c>
      <c r="AO629" t="s">
        <v>3189</v>
      </c>
      <c r="AP629">
        <v>-1.2632324565310001E-2</v>
      </c>
      <c r="AQ629">
        <f>(Table2[[#This Row],[Sharpe Ratio]]-AVERAGE(Table2[Sharpe Ratio]))/_xlfn.STDEV.P(Table2[Sharpe Ratio])</f>
        <v>-0.86288773675000063</v>
      </c>
      <c r="AR6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9">
        <f>_xlfn.RANK.AVG(Table2[[#This Row],[1Y Return vs Nifty Z-Score]],Table2[1Y Return vs Nifty Z-Score])</f>
        <v>605</v>
      </c>
      <c r="AT629">
        <f>_xlfn.RANK.AVG(Table2[[#This Row],[6M Return vs Nifty Z-Score]],Table2[6M Return vs Nifty Z-Score])</f>
        <v>525</v>
      </c>
      <c r="AU629">
        <f>_xlfn.RANK.AVG(Table2[[#This Row],[Sharpe Ratio Z-Score]],Table2[Sharpe Ratio Z-Score])</f>
        <v>592</v>
      </c>
      <c r="AV629">
        <f>(Table2[[#This Row],[Rank 1Y]]+Table2[[#This Row],[Rank 6M]]+Table2[[#This Row],[Rank Sharpe]])/3</f>
        <v>574</v>
      </c>
    </row>
    <row r="630" spans="1:48" x14ac:dyDescent="0.3">
      <c r="A630" t="s">
        <v>1474</v>
      </c>
      <c r="B630" t="s">
        <v>1475</v>
      </c>
      <c r="C630" t="s">
        <v>3139</v>
      </c>
      <c r="D630" t="s">
        <v>469</v>
      </c>
      <c r="E630">
        <v>7101.3712612399904</v>
      </c>
      <c r="F630">
        <v>1276.45</v>
      </c>
      <c r="G630">
        <v>-28.7045768698462</v>
      </c>
      <c r="H630">
        <f>(Table2[[#This Row],[1Y Return vs Nifty]]-AVERAGE(Table2[1Y Return vs Nifty]))/_xlfn.STDEV.P(Table2[1Y Return vs Nifty])</f>
        <v>-0.92809637105473208</v>
      </c>
      <c r="I630">
        <v>10.865096364117001</v>
      </c>
      <c r="J630">
        <f>(Table2[[#This Row],[1M Return vs Nifty]]-AVERAGE(Table2[1M Return vs Nifty]))/_xlfn.STDEV.P(Table2[1M Return vs Nifty])</f>
        <v>1.360301046123422</v>
      </c>
      <c r="K630">
        <v>-3.8091614889687699</v>
      </c>
      <c r="L630">
        <f>(Table2[[#This Row],[6M Return vs Nifty]]-AVERAGE(Table2[6M Return vs Nifty]))/_xlfn.STDEV.P(Table2[6M Return vs Nifty])</f>
        <v>-0.43318438975147466</v>
      </c>
      <c r="M630">
        <v>-3.7389727339885601</v>
      </c>
      <c r="N630">
        <f>(Table2[[#This Row],[1W Return vs Nifty]]-AVERAGE(Table2[1W Return vs Nifty]))/_xlfn.STDEV.P(Table2[1W Return vs Nifty])</f>
        <v>-1.2614943387358701</v>
      </c>
      <c r="O630">
        <v>1289.67</v>
      </c>
      <c r="P630">
        <v>1224.9079766647201</v>
      </c>
      <c r="Q630">
        <v>1154.71827336148</v>
      </c>
      <c r="R630">
        <v>49.462389444710297</v>
      </c>
      <c r="S630" s="1">
        <f>(Table2[[#This Row],[Close Price]]-Table2[[#This Row],[20D EMA]])/Table2[[#This Row],[20D EMA]]</f>
        <v>-1.025068428357644E-2</v>
      </c>
      <c r="T630" s="1">
        <f>(Table2[[#This Row],[Close Price]]-Table2[[#This Row],[50D EMA]])/Table2[[#This Row],[50D EMA]]</f>
        <v>4.2078282056438897E-2</v>
      </c>
      <c r="U630" s="1">
        <f>(Table2[[#This Row],[Close Price]]-Table2[[#This Row],[200D EMA]])/Table2[[#This Row],[200D EMA]]</f>
        <v>0.10542114855786336</v>
      </c>
      <c r="V630">
        <v>1.2680553613868299</v>
      </c>
      <c r="W630">
        <v>1268</v>
      </c>
      <c r="X630">
        <v>1296</v>
      </c>
      <c r="Y630">
        <v>1260.1500000000001</v>
      </c>
      <c r="Z630">
        <v>1324.9</v>
      </c>
      <c r="AA630">
        <v>1260.1500000000001</v>
      </c>
      <c r="AB630">
        <v>1400.05</v>
      </c>
      <c r="AC630" s="1">
        <f>(Table2[[#This Row],[Close Price]]/Table2[[#This Row],[Day Low]])-1</f>
        <v>6.6640378548896706E-3</v>
      </c>
      <c r="AD630" s="1">
        <f>(Table2[[#This Row],[Day High]]/Table2[[#This Row],[Close Price]])-1</f>
        <v>1.5315915233655719E-2</v>
      </c>
      <c r="AE630" s="1">
        <f>(Table2[[#This Row],[Close Price]]/Table2[[#This Row],[Current Week Low]])-1</f>
        <v>1.293496805935801E-2</v>
      </c>
      <c r="AF630" s="1">
        <f>(Table2[[#This Row],[Current Week High]]/Table2[[#This Row],[Close Price]])-1</f>
        <v>3.7956833405147217E-2</v>
      </c>
      <c r="AG630" s="1">
        <f>(Table2[[#This Row],[Close Price]]/Table2[[#This Row],[Current Month Low]])-1</f>
        <v>1.293496805935801E-2</v>
      </c>
      <c r="AH630" s="1">
        <f>(Table2[[#This Row],[Current Month High]]/Table2[[#This Row],[Close Price]])-1</f>
        <v>9.6831054878765199E-2</v>
      </c>
      <c r="AI630">
        <v>10.290258137804001</v>
      </c>
      <c r="AJ630">
        <v>36.767384549448202</v>
      </c>
      <c r="AK630" t="str">
        <f>IF(AND(Table2[[#This Row],[20D EMA]]&gt;Table2[[#This Row],[50D EMA]],Table2[[#This Row],[50D EMA]]&gt;Table2[[#This Row],[200D EMA]]),"Uptrend","Downtrend/NoTrend")</f>
        <v>Uptrend</v>
      </c>
      <c r="AL630">
        <v>0.12</v>
      </c>
      <c r="AM630" t="s">
        <v>3188</v>
      </c>
      <c r="AN630">
        <v>-1.62</v>
      </c>
      <c r="AO630" t="s">
        <v>3189</v>
      </c>
      <c r="AP630">
        <v>-2.9627833929583999E-2</v>
      </c>
      <c r="AQ630">
        <f>(Table2[[#This Row],[Sharpe Ratio]]-AVERAGE(Table2[Sharpe Ratio]))/_xlfn.STDEV.P(Table2[Sharpe Ratio])</f>
        <v>-1.0610478683015012</v>
      </c>
      <c r="AR6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-2.3235219217201561</v>
      </c>
      <c r="AS630">
        <f>_xlfn.RANK.AVG(Table2[[#This Row],[1Y Return vs Nifty Z-Score]],Table2[1Y Return vs Nifty Z-Score])</f>
        <v>633</v>
      </c>
      <c r="AT630">
        <f>_xlfn.RANK.AVG(Table2[[#This Row],[6M Return vs Nifty Z-Score]],Table2[6M Return vs Nifty Z-Score])</f>
        <v>469</v>
      </c>
      <c r="AU630">
        <f>_xlfn.RANK.AVG(Table2[[#This Row],[Sharpe Ratio Z-Score]],Table2[Sharpe Ratio Z-Score])</f>
        <v>623</v>
      </c>
      <c r="AV630">
        <f>(Table2[[#This Row],[Rank 1Y]]+Table2[[#This Row],[Rank 6M]]+Table2[[#This Row],[Rank Sharpe]])/3</f>
        <v>575</v>
      </c>
    </row>
    <row r="631" spans="1:48" x14ac:dyDescent="0.3">
      <c r="A631" t="s">
        <v>2027</v>
      </c>
      <c r="B631" t="s">
        <v>2028</v>
      </c>
      <c r="C631" t="s">
        <v>3136</v>
      </c>
      <c r="D631" t="s">
        <v>117</v>
      </c>
      <c r="E631">
        <v>3278.6883187499998</v>
      </c>
      <c r="F631">
        <v>1077.7</v>
      </c>
      <c r="G631">
        <v>-20.1103879748118</v>
      </c>
      <c r="H631">
        <f>(Table2[[#This Row],[1Y Return vs Nifty]]-AVERAGE(Table2[1Y Return vs Nifty]))/_xlfn.STDEV.P(Table2[1Y Return vs Nifty])</f>
        <v>-0.78369279373544032</v>
      </c>
      <c r="I631">
        <v>-2.4645136279683002</v>
      </c>
      <c r="J631">
        <f>(Table2[[#This Row],[1M Return vs Nifty]]-AVERAGE(Table2[1M Return vs Nifty]))/_xlfn.STDEV.P(Table2[1M Return vs Nifty])</f>
        <v>-9.7126736306016523E-2</v>
      </c>
      <c r="K631">
        <v>-11.964708578512701</v>
      </c>
      <c r="L631">
        <f>(Table2[[#This Row],[6M Return vs Nifty]]-AVERAGE(Table2[6M Return vs Nifty]))/_xlfn.STDEV.P(Table2[6M Return vs Nifty])</f>
        <v>-0.69947499865453377</v>
      </c>
      <c r="M631">
        <v>-5.3410261664129397</v>
      </c>
      <c r="N631">
        <f>(Table2[[#This Row],[1W Return vs Nifty]]-AVERAGE(Table2[1W Return vs Nifty]))/_xlfn.STDEV.P(Table2[1W Return vs Nifty])</f>
        <v>-1.7048522800379347</v>
      </c>
      <c r="O631">
        <v>1129.1600000000001</v>
      </c>
      <c r="P631">
        <v>1130.2082673227101</v>
      </c>
      <c r="Q631">
        <v>1126.9648210309299</v>
      </c>
      <c r="R631">
        <v>39.902446664040198</v>
      </c>
      <c r="S631" s="1">
        <f>(Table2[[#This Row],[Close Price]]-Table2[[#This Row],[20D EMA]])/Table2[[#This Row],[20D EMA]]</f>
        <v>-4.5573700804137619E-2</v>
      </c>
      <c r="T631" s="1">
        <f>(Table2[[#This Row],[Close Price]]-Table2[[#This Row],[50D EMA]])/Table2[[#This Row],[50D EMA]]</f>
        <v>-4.6458930482869365E-2</v>
      </c>
      <c r="U631" s="1">
        <f>(Table2[[#This Row],[Close Price]]-Table2[[#This Row],[200D EMA]])/Table2[[#This Row],[200D EMA]]</f>
        <v>-4.3714604139872937E-2</v>
      </c>
      <c r="V631">
        <v>0.79556230374520598</v>
      </c>
      <c r="W631">
        <v>1074.1500000000001</v>
      </c>
      <c r="X631">
        <v>1107.7</v>
      </c>
      <c r="Y631">
        <v>1065</v>
      </c>
      <c r="Z631">
        <v>1147.75</v>
      </c>
      <c r="AA631">
        <v>1065</v>
      </c>
      <c r="AB631">
        <v>1198</v>
      </c>
      <c r="AC631" s="1">
        <f>(Table2[[#This Row],[Close Price]]/Table2[[#This Row],[Day Low]])-1</f>
        <v>3.3049387888097748E-3</v>
      </c>
      <c r="AD631" s="1">
        <f>(Table2[[#This Row],[Day High]]/Table2[[#This Row],[Close Price]])-1</f>
        <v>2.7837060406421088E-2</v>
      </c>
      <c r="AE631" s="1">
        <f>(Table2[[#This Row],[Close Price]]/Table2[[#This Row],[Current Week Low]])-1</f>
        <v>1.1924882629108069E-2</v>
      </c>
      <c r="AF631" s="1">
        <f>(Table2[[#This Row],[Current Week High]]/Table2[[#This Row],[Close Price]])-1</f>
        <v>6.4999536048993223E-2</v>
      </c>
      <c r="AG631" s="1">
        <f>(Table2[[#This Row],[Close Price]]/Table2[[#This Row],[Current Month Low]])-1</f>
        <v>1.1924882629108069E-2</v>
      </c>
      <c r="AH631" s="1">
        <f>(Table2[[#This Row],[Current Month High]]/Table2[[#This Row],[Close Price]])-1</f>
        <v>0.11162661222974846</v>
      </c>
      <c r="AI631">
        <v>26.101883641087401</v>
      </c>
      <c r="AJ631">
        <v>12.848167539266999</v>
      </c>
      <c r="AK631" t="str">
        <f>IF(AND(Table2[[#This Row],[20D EMA]]&gt;Table2[[#This Row],[50D EMA]],Table2[[#This Row],[50D EMA]]&gt;Table2[[#This Row],[200D EMA]]),"Uptrend","Downtrend/NoTrend")</f>
        <v>Downtrend/NoTrend</v>
      </c>
      <c r="AL631">
        <v>-0.12</v>
      </c>
      <c r="AM631" t="s">
        <v>3189</v>
      </c>
      <c r="AN631">
        <v>-10.28</v>
      </c>
      <c r="AO631" t="s">
        <v>3189</v>
      </c>
      <c r="AP631">
        <v>-1.4037126667906999E-2</v>
      </c>
      <c r="AQ631">
        <f>(Table2[[#This Row],[Sharpe Ratio]]-AVERAGE(Table2[Sharpe Ratio]))/_xlfn.STDEV.P(Table2[Sharpe Ratio])</f>
        <v>-0.87926710870572533</v>
      </c>
      <c r="AR6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1">
        <f>_xlfn.RANK.AVG(Table2[[#This Row],[1Y Return vs Nifty Z-Score]],Table2[1Y Return vs Nifty Z-Score])</f>
        <v>577</v>
      </c>
      <c r="AT631">
        <f>_xlfn.RANK.AVG(Table2[[#This Row],[6M Return vs Nifty Z-Score]],Table2[6M Return vs Nifty Z-Score])</f>
        <v>553</v>
      </c>
      <c r="AU631">
        <f>_xlfn.RANK.AVG(Table2[[#This Row],[Sharpe Ratio Z-Score]],Table2[Sharpe Ratio Z-Score])</f>
        <v>597</v>
      </c>
      <c r="AV631">
        <f>(Table2[[#This Row],[Rank 1Y]]+Table2[[#This Row],[Rank 6M]]+Table2[[#This Row],[Rank Sharpe]])/3</f>
        <v>575.66666666666663</v>
      </c>
    </row>
    <row r="632" spans="1:48" x14ac:dyDescent="0.3">
      <c r="A632" t="s">
        <v>472</v>
      </c>
      <c r="B632" t="s">
        <v>473</v>
      </c>
      <c r="C632" t="s">
        <v>3137</v>
      </c>
      <c r="D632" t="s">
        <v>77</v>
      </c>
      <c r="E632">
        <v>45702.725132624997</v>
      </c>
      <c r="F632">
        <v>2339.8000000000002</v>
      </c>
      <c r="G632">
        <v>-8.9546562069846694</v>
      </c>
      <c r="H632">
        <f>(Table2[[#This Row],[1Y Return vs Nifty]]-AVERAGE(Table2[1Y Return vs Nifty]))/_xlfn.STDEV.P(Table2[1Y Return vs Nifty])</f>
        <v>-0.59624897622527628</v>
      </c>
      <c r="I632">
        <v>-1.6996612522129499</v>
      </c>
      <c r="J632">
        <f>(Table2[[#This Row],[1M Return vs Nifty]]-AVERAGE(Table2[1M Return vs Nifty]))/_xlfn.STDEV.P(Table2[1M Return vs Nifty])</f>
        <v>-1.3499600737542168E-2</v>
      </c>
      <c r="K632">
        <v>-17.639857557960699</v>
      </c>
      <c r="L632">
        <f>(Table2[[#This Row],[6M Return vs Nifty]]-AVERAGE(Table2[6M Return vs Nifty]))/_xlfn.STDEV.P(Table2[6M Return vs Nifty])</f>
        <v>-0.88477696071300937</v>
      </c>
      <c r="M632">
        <v>-0.68387552725955902</v>
      </c>
      <c r="N632">
        <f>(Table2[[#This Row],[1W Return vs Nifty]]-AVERAGE(Table2[1W Return vs Nifty]))/_xlfn.STDEV.P(Table2[1W Return vs Nifty])</f>
        <v>-0.41601591670640198</v>
      </c>
      <c r="O632">
        <v>2432.64</v>
      </c>
      <c r="P632">
        <v>2447.8854019802502</v>
      </c>
      <c r="Q632">
        <v>2417.3337418587198</v>
      </c>
      <c r="R632">
        <v>39.219732335939</v>
      </c>
      <c r="S632" s="1">
        <f>(Table2[[#This Row],[Close Price]]-Table2[[#This Row],[20D EMA]])/Table2[[#This Row],[20D EMA]]</f>
        <v>-3.8164298868718631E-2</v>
      </c>
      <c r="T632" s="1">
        <f>(Table2[[#This Row],[Close Price]]-Table2[[#This Row],[50D EMA]])/Table2[[#This Row],[50D EMA]]</f>
        <v>-4.4154600494293102E-2</v>
      </c>
      <c r="U632" s="1">
        <f>(Table2[[#This Row],[Close Price]]-Table2[[#This Row],[200D EMA]])/Table2[[#This Row],[200D EMA]]</f>
        <v>-3.2074074223240233E-2</v>
      </c>
      <c r="V632">
        <v>0.83346856068383701</v>
      </c>
      <c r="W632">
        <v>2334</v>
      </c>
      <c r="X632">
        <v>2404.8000000000002</v>
      </c>
      <c r="Y632">
        <v>2310.8000000000002</v>
      </c>
      <c r="Z632">
        <v>2449.5</v>
      </c>
      <c r="AA632">
        <v>2310.8000000000002</v>
      </c>
      <c r="AB632">
        <v>2519.4</v>
      </c>
      <c r="AC632" s="1">
        <f>(Table2[[#This Row],[Close Price]]/Table2[[#This Row],[Day Low]])-1</f>
        <v>2.4850042844901665E-3</v>
      </c>
      <c r="AD632" s="1">
        <f>(Table2[[#This Row],[Day High]]/Table2[[#This Row],[Close Price]])-1</f>
        <v>2.7780152149756487E-2</v>
      </c>
      <c r="AE632" s="1">
        <f>(Table2[[#This Row],[Close Price]]/Table2[[#This Row],[Current Week Low]])-1</f>
        <v>1.2549766314696287E-2</v>
      </c>
      <c r="AF632" s="1">
        <f>(Table2[[#This Row],[Current Week High]]/Table2[[#This Row],[Close Price]])-1</f>
        <v>4.6884349089665767E-2</v>
      </c>
      <c r="AG632" s="1">
        <f>(Table2[[#This Row],[Close Price]]/Table2[[#This Row],[Current Month Low]])-1</f>
        <v>1.2549766314696287E-2</v>
      </c>
      <c r="AH632" s="1">
        <f>(Table2[[#This Row],[Current Month High]]/Table2[[#This Row],[Close Price]])-1</f>
        <v>7.6758697324557534E-2</v>
      </c>
      <c r="AI632">
        <v>21.548850329087902</v>
      </c>
      <c r="AJ632">
        <v>29.772601220188498</v>
      </c>
      <c r="AK632" t="str">
        <f>IF(AND(Table2[[#This Row],[20D EMA]]&gt;Table2[[#This Row],[50D EMA]],Table2[[#This Row],[50D EMA]]&gt;Table2[[#This Row],[200D EMA]]),"Uptrend","Downtrend/NoTrend")</f>
        <v>Downtrend/NoTrend</v>
      </c>
      <c r="AL632">
        <v>-0.11</v>
      </c>
      <c r="AM632" t="s">
        <v>3189</v>
      </c>
      <c r="AN632">
        <v>-4.2300000000000004</v>
      </c>
      <c r="AO632" t="s">
        <v>3189</v>
      </c>
      <c r="AP632">
        <v>-2.0569497638546999E-2</v>
      </c>
      <c r="AQ632">
        <f>(Table2[[#This Row],[Sharpe Ratio]]-AVERAGE(Table2[Sharpe Ratio]))/_xlfn.STDEV.P(Table2[Sharpe Ratio])</f>
        <v>-0.95543166859860396</v>
      </c>
      <c r="AR6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2">
        <f>_xlfn.RANK.AVG(Table2[[#This Row],[1Y Return vs Nifty Z-Score]],Table2[1Y Return vs Nifty Z-Score])</f>
        <v>508</v>
      </c>
      <c r="AT632">
        <f>_xlfn.RANK.AVG(Table2[[#This Row],[6M Return vs Nifty Z-Score]],Table2[6M Return vs Nifty Z-Score])</f>
        <v>613</v>
      </c>
      <c r="AU632">
        <f>_xlfn.RANK.AVG(Table2[[#This Row],[Sharpe Ratio Z-Score]],Table2[Sharpe Ratio Z-Score])</f>
        <v>609</v>
      </c>
      <c r="AV632">
        <f>(Table2[[#This Row],[Rank 1Y]]+Table2[[#This Row],[Rank 6M]]+Table2[[#This Row],[Rank Sharpe]])/3</f>
        <v>576.66666666666663</v>
      </c>
    </row>
    <row r="633" spans="1:48" x14ac:dyDescent="0.3">
      <c r="A633" t="s">
        <v>461</v>
      </c>
      <c r="B633" t="s">
        <v>462</v>
      </c>
      <c r="C633" t="s">
        <v>3128</v>
      </c>
      <c r="D633" t="s">
        <v>287</v>
      </c>
      <c r="E633">
        <v>47183.659120149998</v>
      </c>
      <c r="F633">
        <v>7614.3</v>
      </c>
      <c r="G633">
        <v>-23.717424290294399</v>
      </c>
      <c r="H633">
        <f>(Table2[[#This Row],[1Y Return vs Nifty]]-AVERAGE(Table2[1Y Return vs Nifty]))/_xlfn.STDEV.P(Table2[1Y Return vs Nifty])</f>
        <v>-0.8442999032414038</v>
      </c>
      <c r="I633">
        <v>-0.70835639859897603</v>
      </c>
      <c r="J633">
        <f>(Table2[[#This Row],[1M Return vs Nifty]]-AVERAGE(Table2[1M Return vs Nifty]))/_xlfn.STDEV.P(Table2[1M Return vs Nifty])</f>
        <v>9.4887308959891059E-2</v>
      </c>
      <c r="K633">
        <v>-13.947966334177501</v>
      </c>
      <c r="L633">
        <f>(Table2[[#This Row],[6M Return vs Nifty]]-AVERAGE(Table2[6M Return vs Nifty]))/_xlfn.STDEV.P(Table2[6M Return vs Nifty])</f>
        <v>-0.76423128165666243</v>
      </c>
      <c r="M633">
        <v>1.2136207006509201</v>
      </c>
      <c r="N633">
        <f>(Table2[[#This Row],[1W Return vs Nifty]]-AVERAGE(Table2[1W Return vs Nifty]))/_xlfn.STDEV.P(Table2[1W Return vs Nifty])</f>
        <v>0.10910391026574416</v>
      </c>
      <c r="O633">
        <v>7660.68</v>
      </c>
      <c r="P633">
        <v>7536.5181976858603</v>
      </c>
      <c r="Q633">
        <v>7455.4779589816399</v>
      </c>
      <c r="R633">
        <v>37.0847204298599</v>
      </c>
      <c r="S633" s="1">
        <f>(Table2[[#This Row],[Close Price]]-Table2[[#This Row],[20D EMA]])/Table2[[#This Row],[20D EMA]]</f>
        <v>-6.0542928304014925E-3</v>
      </c>
      <c r="T633" s="1">
        <f>(Table2[[#This Row],[Close Price]]-Table2[[#This Row],[50D EMA]])/Table2[[#This Row],[50D EMA]]</f>
        <v>1.0320654747177992E-2</v>
      </c>
      <c r="U633" s="1">
        <f>(Table2[[#This Row],[Close Price]]-Table2[[#This Row],[200D EMA]])/Table2[[#This Row],[200D EMA]]</f>
        <v>2.1302730943899697E-2</v>
      </c>
      <c r="V633">
        <v>0.48658628645367802</v>
      </c>
      <c r="W633">
        <v>7540.35</v>
      </c>
      <c r="X633">
        <v>7775</v>
      </c>
      <c r="Y633">
        <v>7352</v>
      </c>
      <c r="Z633">
        <v>7775</v>
      </c>
      <c r="AA633">
        <v>7352</v>
      </c>
      <c r="AB633">
        <v>7807.95</v>
      </c>
      <c r="AC633" s="1">
        <f>(Table2[[#This Row],[Close Price]]/Table2[[#This Row],[Day Low]])-1</f>
        <v>9.8072370645925222E-3</v>
      </c>
      <c r="AD633" s="1">
        <f>(Table2[[#This Row],[Day High]]/Table2[[#This Row],[Close Price]])-1</f>
        <v>2.1105026069369481E-2</v>
      </c>
      <c r="AE633" s="1">
        <f>(Table2[[#This Row],[Close Price]]/Table2[[#This Row],[Current Week Low]])-1</f>
        <v>3.5677366702937974E-2</v>
      </c>
      <c r="AF633" s="1">
        <f>(Table2[[#This Row],[Current Week High]]/Table2[[#This Row],[Close Price]])-1</f>
        <v>2.1105026069369481E-2</v>
      </c>
      <c r="AG633" s="1">
        <f>(Table2[[#This Row],[Close Price]]/Table2[[#This Row],[Current Month Low]])-1</f>
        <v>3.5677366702937974E-2</v>
      </c>
      <c r="AH633" s="1">
        <f>(Table2[[#This Row],[Current Month High]]/Table2[[#This Row],[Close Price]])-1</f>
        <v>2.5432410070525213E-2</v>
      </c>
      <c r="AI633">
        <v>20.8252892583691</v>
      </c>
      <c r="AJ633">
        <v>18.7655977040179</v>
      </c>
      <c r="AK633" t="str">
        <f>IF(AND(Table2[[#This Row],[20D EMA]]&gt;Table2[[#This Row],[50D EMA]],Table2[[#This Row],[50D EMA]]&gt;Table2[[#This Row],[200D EMA]]),"Uptrend","Downtrend/NoTrend")</f>
        <v>Uptrend</v>
      </c>
      <c r="AL633">
        <v>0.02</v>
      </c>
      <c r="AM633" t="s">
        <v>3188</v>
      </c>
      <c r="AN633">
        <v>-3.12</v>
      </c>
      <c r="AO633" t="s">
        <v>3189</v>
      </c>
      <c r="AP633">
        <v>-1.18988577572E-4</v>
      </c>
      <c r="AQ633">
        <f>(Table2[[#This Row],[Sharpe Ratio]]-AVERAGE(Table2[Sharpe Ratio]))/_xlfn.STDEV.P(Table2[Sharpe Ratio])</f>
        <v>-0.71698776680319154</v>
      </c>
      <c r="AR6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-2.1215277324756228</v>
      </c>
      <c r="AS633">
        <f>_xlfn.RANK.AVG(Table2[[#This Row],[1Y Return vs Nifty Z-Score]],Table2[1Y Return vs Nifty Z-Score])</f>
        <v>599</v>
      </c>
      <c r="AT633">
        <f>_xlfn.RANK.AVG(Table2[[#This Row],[6M Return vs Nifty Z-Score]],Table2[6M Return vs Nifty Z-Score])</f>
        <v>577</v>
      </c>
      <c r="AU633">
        <f>_xlfn.RANK.AVG(Table2[[#This Row],[Sharpe Ratio Z-Score]],Table2[Sharpe Ratio Z-Score])</f>
        <v>565</v>
      </c>
      <c r="AV633">
        <f>(Table2[[#This Row],[Rank 1Y]]+Table2[[#This Row],[Rank 6M]]+Table2[[#This Row],[Rank Sharpe]])/3</f>
        <v>580.33333333333337</v>
      </c>
    </row>
    <row r="634" spans="1:48" x14ac:dyDescent="0.3">
      <c r="A634" t="s">
        <v>22</v>
      </c>
      <c r="B634" t="s">
        <v>23</v>
      </c>
      <c r="C634" t="s">
        <v>3129</v>
      </c>
      <c r="D634" t="s">
        <v>24</v>
      </c>
      <c r="E634">
        <v>1264913.9697519599</v>
      </c>
      <c r="F634">
        <v>1633.15</v>
      </c>
      <c r="G634">
        <v>-20.321667112678199</v>
      </c>
      <c r="H634">
        <f>(Table2[[#This Row],[1Y Return vs Nifty]]-AVERAGE(Table2[1Y Return vs Nifty]))/_xlfn.STDEV.P(Table2[1Y Return vs Nifty])</f>
        <v>-0.7872428045268568</v>
      </c>
      <c r="I634">
        <v>0.82060817287434795</v>
      </c>
      <c r="J634">
        <f>(Table2[[#This Row],[1M Return vs Nifty]]-AVERAGE(Table2[1M Return vs Nifty]))/_xlfn.STDEV.P(Table2[1M Return vs Nifty])</f>
        <v>0.26206065057593758</v>
      </c>
      <c r="K634">
        <v>-4.8677253909640399</v>
      </c>
      <c r="L634">
        <f>(Table2[[#This Row],[6M Return vs Nifty]]-AVERAGE(Table2[6M Return vs Nifty]))/_xlfn.STDEV.P(Table2[6M Return vs Nifty])</f>
        <v>-0.4677480582497559</v>
      </c>
      <c r="M634">
        <v>-1.0056313198245199</v>
      </c>
      <c r="N634">
        <f>(Table2[[#This Row],[1W Return vs Nifty]]-AVERAGE(Table2[1W Return vs Nifty]))/_xlfn.STDEV.P(Table2[1W Return vs Nifty])</f>
        <v>-0.50505975438773276</v>
      </c>
      <c r="O634">
        <v>1685.11</v>
      </c>
      <c r="P634">
        <v>1665.78113055104</v>
      </c>
      <c r="Q634">
        <v>1599.38040691899</v>
      </c>
      <c r="R634">
        <v>28.335089515579199</v>
      </c>
      <c r="S634" s="1">
        <f>(Table2[[#This Row],[Close Price]]-Table2[[#This Row],[20D EMA]])/Table2[[#This Row],[20D EMA]]</f>
        <v>-3.0834782299078288E-2</v>
      </c>
      <c r="T634" s="1">
        <f>(Table2[[#This Row],[Close Price]]-Table2[[#This Row],[50D EMA]])/Table2[[#This Row],[50D EMA]]</f>
        <v>-1.9589086436731032E-2</v>
      </c>
      <c r="U634" s="1">
        <f>(Table2[[#This Row],[Close Price]]-Table2[[#This Row],[200D EMA]])/Table2[[#This Row],[200D EMA]]</f>
        <v>2.1114172047451186E-2</v>
      </c>
      <c r="V634">
        <v>0.96323996736018702</v>
      </c>
      <c r="W634">
        <v>1628.7</v>
      </c>
      <c r="X634">
        <v>1656.75</v>
      </c>
      <c r="Y634">
        <v>1613</v>
      </c>
      <c r="Z634">
        <v>1659</v>
      </c>
      <c r="AA634">
        <v>1613</v>
      </c>
      <c r="AB634">
        <v>1742</v>
      </c>
      <c r="AC634" s="1">
        <f>(Table2[[#This Row],[Close Price]]/Table2[[#This Row],[Day Low]])-1</f>
        <v>2.732240437158584E-3</v>
      </c>
      <c r="AD634" s="1">
        <f>(Table2[[#This Row],[Day High]]/Table2[[#This Row],[Close Price]])-1</f>
        <v>1.4450601598138491E-2</v>
      </c>
      <c r="AE634" s="1">
        <f>(Table2[[#This Row],[Close Price]]/Table2[[#This Row],[Current Week Low]])-1</f>
        <v>1.2492250464972265E-2</v>
      </c>
      <c r="AF634" s="1">
        <f>(Table2[[#This Row],[Current Week High]]/Table2[[#This Row],[Close Price]])-1</f>
        <v>1.5828307258977992E-2</v>
      </c>
      <c r="AG634" s="1">
        <f>(Table2[[#This Row],[Close Price]]/Table2[[#This Row],[Current Month Low]])-1</f>
        <v>1.2492250464972265E-2</v>
      </c>
      <c r="AH634" s="1">
        <f>(Table2[[#This Row],[Current Month High]]/Table2[[#This Row],[Close Price]])-1</f>
        <v>6.6650338303278822E-2</v>
      </c>
      <c r="AI634">
        <v>9.8490646909346893</v>
      </c>
      <c r="AJ634">
        <v>19.7719188881962</v>
      </c>
      <c r="AK634" t="str">
        <f>IF(AND(Table2[[#This Row],[20D EMA]]&gt;Table2[[#This Row],[50D EMA]],Table2[[#This Row],[50D EMA]]&gt;Table2[[#This Row],[200D EMA]]),"Uptrend","Downtrend/NoTrend")</f>
        <v>Uptrend</v>
      </c>
      <c r="AL634">
        <v>0.02</v>
      </c>
      <c r="AM634" t="s">
        <v>3188</v>
      </c>
      <c r="AN634">
        <v>-6.21</v>
      </c>
      <c r="AO634" t="s">
        <v>3189</v>
      </c>
      <c r="AP634">
        <v>-7.6137970694753004E-2</v>
      </c>
      <c r="AQ634">
        <f>(Table2[[#This Row],[Sharpe Ratio]]-AVERAGE(Table2[Sharpe Ratio]))/_xlfn.STDEV.P(Table2[Sharpe Ratio])</f>
        <v>-1.6033355174871113</v>
      </c>
      <c r="AR6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-3.1013254840755193</v>
      </c>
      <c r="AS634">
        <f>_xlfn.RANK.AVG(Table2[[#This Row],[1Y Return vs Nifty Z-Score]],Table2[1Y Return vs Nifty Z-Score])</f>
        <v>579</v>
      </c>
      <c r="AT634">
        <f>_xlfn.RANK.AVG(Table2[[#This Row],[6M Return vs Nifty Z-Score]],Table2[6M Return vs Nifty Z-Score])</f>
        <v>478</v>
      </c>
      <c r="AU634">
        <f>_xlfn.RANK.AVG(Table2[[#This Row],[Sharpe Ratio Z-Score]],Table2[Sharpe Ratio Z-Score])</f>
        <v>689</v>
      </c>
      <c r="AV634">
        <f>(Table2[[#This Row],[Rank 1Y]]+Table2[[#This Row],[Rank 6M]]+Table2[[#This Row],[Rank Sharpe]])/3</f>
        <v>582</v>
      </c>
    </row>
    <row r="635" spans="1:48" x14ac:dyDescent="0.3">
      <c r="A635" t="s">
        <v>16</v>
      </c>
      <c r="B635" t="s">
        <v>17</v>
      </c>
      <c r="C635" t="s">
        <v>3127</v>
      </c>
      <c r="D635" t="s">
        <v>18</v>
      </c>
      <c r="E635">
        <v>1876309.13672727</v>
      </c>
      <c r="F635">
        <v>2749.2</v>
      </c>
      <c r="G635">
        <v>-8.4100263960464101</v>
      </c>
      <c r="H635">
        <f>(Table2[[#This Row],[1Y Return vs Nifty]]-AVERAGE(Table2[1Y Return vs Nifty]))/_xlfn.STDEV.P(Table2[1Y Return vs Nifty])</f>
        <v>-0.58709785167184048</v>
      </c>
      <c r="I635">
        <v>-4.6618580682158104</v>
      </c>
      <c r="J635">
        <f>(Table2[[#This Row],[1M Return vs Nifty]]-AVERAGE(Table2[1M Return vs Nifty]))/_xlfn.STDEV.P(Table2[1M Return vs Nifty])</f>
        <v>-0.33737913954100318</v>
      </c>
      <c r="K635">
        <v>-16.415005425880501</v>
      </c>
      <c r="L635">
        <f>(Table2[[#This Row],[6M Return vs Nifty]]-AVERAGE(Table2[6M Return vs Nifty]))/_xlfn.STDEV.P(Table2[6M Return vs Nifty])</f>
        <v>-0.84478373690022346</v>
      </c>
      <c r="M635">
        <v>-0.24376487685890899</v>
      </c>
      <c r="N635">
        <f>(Table2[[#This Row],[1W Return vs Nifty]]-AVERAGE(Table2[1W Return vs Nifty]))/_xlfn.STDEV.P(Table2[1W Return vs Nifty])</f>
        <v>-0.29421813645917216</v>
      </c>
      <c r="O635">
        <v>2892.84</v>
      </c>
      <c r="P635">
        <v>2941.1779900725101</v>
      </c>
      <c r="Q635">
        <v>2862.3009082847302</v>
      </c>
      <c r="R635">
        <v>21.6212143976982</v>
      </c>
      <c r="S635" s="1">
        <f>(Table2[[#This Row],[Close Price]]-Table2[[#This Row],[20D EMA]])/Table2[[#This Row],[20D EMA]]</f>
        <v>-4.9653627577052419E-2</v>
      </c>
      <c r="T635" s="1">
        <f>(Table2[[#This Row],[Close Price]]-Table2[[#This Row],[50D EMA]])/Table2[[#This Row],[50D EMA]]</f>
        <v>-6.5272482903279624E-2</v>
      </c>
      <c r="U635" s="1">
        <f>(Table2[[#This Row],[Close Price]]-Table2[[#This Row],[200D EMA]])/Table2[[#This Row],[200D EMA]]</f>
        <v>-3.9513982599581936E-2</v>
      </c>
      <c r="V635">
        <v>1.5891827218516801</v>
      </c>
      <c r="W635">
        <v>2745</v>
      </c>
      <c r="X635">
        <v>2801.95</v>
      </c>
      <c r="Y635">
        <v>2722.75</v>
      </c>
      <c r="Z635">
        <v>2802</v>
      </c>
      <c r="AA635">
        <v>2722.75</v>
      </c>
      <c r="AB635">
        <v>2975.9</v>
      </c>
      <c r="AC635" s="1">
        <f>(Table2[[#This Row],[Close Price]]/Table2[[#This Row],[Day Low]])-1</f>
        <v>1.5300546448087093E-3</v>
      </c>
      <c r="AD635" s="1">
        <f>(Table2[[#This Row],[Day High]]/Table2[[#This Row],[Close Price]])-1</f>
        <v>1.9187399970900687E-2</v>
      </c>
      <c r="AE635" s="1">
        <f>(Table2[[#This Row],[Close Price]]/Table2[[#This Row],[Current Week Low]])-1</f>
        <v>9.7144431181708235E-3</v>
      </c>
      <c r="AF635" s="1">
        <f>(Table2[[#This Row],[Current Week High]]/Table2[[#This Row],[Close Price]])-1</f>
        <v>1.9205587079877739E-2</v>
      </c>
      <c r="AG635" s="1">
        <f>(Table2[[#This Row],[Close Price]]/Table2[[#This Row],[Current Month Low]])-1</f>
        <v>9.7144431181708235E-3</v>
      </c>
      <c r="AH635" s="1">
        <f>(Table2[[#This Row],[Current Month High]]/Table2[[#This Row],[Close Price]])-1</f>
        <v>8.2460352102429857E-2</v>
      </c>
      <c r="AI635">
        <v>17.037683689800598</v>
      </c>
      <c r="AJ635">
        <v>23.821105256046401</v>
      </c>
      <c r="AK635" t="str">
        <f>IF(AND(Table2[[#This Row],[20D EMA]]&gt;Table2[[#This Row],[50D EMA]],Table2[[#This Row],[50D EMA]]&gt;Table2[[#This Row],[200D EMA]]),"Uptrend","Downtrend/NoTrend")</f>
        <v>Downtrend/NoTrend</v>
      </c>
      <c r="AL635">
        <v>-7.0000000000000007E-2</v>
      </c>
      <c r="AM635" t="s">
        <v>3189</v>
      </c>
      <c r="AN635">
        <v>-7.49</v>
      </c>
      <c r="AO635" t="s">
        <v>3189</v>
      </c>
      <c r="AP635">
        <v>-3.6927807784970998E-2</v>
      </c>
      <c r="AQ635">
        <f>(Table2[[#This Row],[Sharpe Ratio]]-AVERAGE(Table2[Sharpe Ratio]))/_xlfn.STDEV.P(Table2[Sharpe Ratio])</f>
        <v>-1.1461623387478417</v>
      </c>
      <c r="AR6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5">
        <f>_xlfn.RANK.AVG(Table2[[#This Row],[1Y Return vs Nifty Z-Score]],Table2[1Y Return vs Nifty Z-Score])</f>
        <v>505</v>
      </c>
      <c r="AT635">
        <f>_xlfn.RANK.AVG(Table2[[#This Row],[6M Return vs Nifty Z-Score]],Table2[6M Return vs Nifty Z-Score])</f>
        <v>601</v>
      </c>
      <c r="AU635">
        <f>_xlfn.RANK.AVG(Table2[[#This Row],[Sharpe Ratio Z-Score]],Table2[Sharpe Ratio Z-Score])</f>
        <v>641</v>
      </c>
      <c r="AV635">
        <f>(Table2[[#This Row],[Rank 1Y]]+Table2[[#This Row],[Rank 6M]]+Table2[[#This Row],[Rank Sharpe]])/3</f>
        <v>582.33333333333337</v>
      </c>
    </row>
    <row r="636" spans="1:48" x14ac:dyDescent="0.3">
      <c r="A636" t="s">
        <v>1996</v>
      </c>
      <c r="B636" t="s">
        <v>1997</v>
      </c>
      <c r="C636" t="s">
        <v>3131</v>
      </c>
      <c r="D636" t="s">
        <v>195</v>
      </c>
      <c r="E636">
        <v>3430.1927356659999</v>
      </c>
      <c r="F636">
        <v>234.75</v>
      </c>
      <c r="G636">
        <v>-21.761672158363702</v>
      </c>
      <c r="H636">
        <f>(Table2[[#This Row],[1Y Return vs Nifty]]-AVERAGE(Table2[1Y Return vs Nifty]))/_xlfn.STDEV.P(Table2[1Y Return vs Nifty])</f>
        <v>-0.81143844212506711</v>
      </c>
      <c r="I636">
        <v>-14.0854629316893</v>
      </c>
      <c r="J636">
        <f>(Table2[[#This Row],[1M Return vs Nifty]]-AVERAGE(Table2[1M Return vs Nifty]))/_xlfn.STDEV.P(Table2[1M Return vs Nifty])</f>
        <v>-1.3677336320444136</v>
      </c>
      <c r="K636">
        <v>-7.3703743036140903</v>
      </c>
      <c r="L636">
        <f>(Table2[[#This Row],[6M Return vs Nifty]]-AVERAGE(Table2[6M Return vs Nifty]))/_xlfn.STDEV.P(Table2[6M Return vs Nifty])</f>
        <v>-0.54946322652762403</v>
      </c>
      <c r="M636">
        <v>-1.10684561090666</v>
      </c>
      <c r="N636">
        <f>(Table2[[#This Row],[1W Return vs Nifty]]-AVERAGE(Table2[1W Return vs Nifty]))/_xlfn.STDEV.P(Table2[1W Return vs Nifty])</f>
        <v>-0.53307015579901251</v>
      </c>
      <c r="O636">
        <v>248.17</v>
      </c>
      <c r="P636">
        <v>256.93790047781999</v>
      </c>
      <c r="Q636">
        <v>246.25745389720399</v>
      </c>
      <c r="R636">
        <v>27.976371822905001</v>
      </c>
      <c r="S636" s="1">
        <f>(Table2[[#This Row],[Close Price]]-Table2[[#This Row],[20D EMA]])/Table2[[#This Row],[20D EMA]]</f>
        <v>-5.4075835113027312E-2</v>
      </c>
      <c r="T636" s="1">
        <f>(Table2[[#This Row],[Close Price]]-Table2[[#This Row],[50D EMA]])/Table2[[#This Row],[50D EMA]]</f>
        <v>-8.6355109295116819E-2</v>
      </c>
      <c r="U636" s="1">
        <f>(Table2[[#This Row],[Close Price]]-Table2[[#This Row],[200D EMA]])/Table2[[#This Row],[200D EMA]]</f>
        <v>-4.6729362766852856E-2</v>
      </c>
      <c r="V636">
        <v>0.56250431476750695</v>
      </c>
      <c r="W636">
        <v>233.5</v>
      </c>
      <c r="X636">
        <v>238.03</v>
      </c>
      <c r="Y636">
        <v>227.28</v>
      </c>
      <c r="Z636">
        <v>241.3</v>
      </c>
      <c r="AA636">
        <v>227.28</v>
      </c>
      <c r="AB636">
        <v>250</v>
      </c>
      <c r="AC636" s="1">
        <f>(Table2[[#This Row],[Close Price]]/Table2[[#This Row],[Day Low]])-1</f>
        <v>5.3533190578158862E-3</v>
      </c>
      <c r="AD636" s="1">
        <f>(Table2[[#This Row],[Day High]]/Table2[[#This Row],[Close Price]])-1</f>
        <v>1.3972310969116108E-2</v>
      </c>
      <c r="AE636" s="1">
        <f>(Table2[[#This Row],[Close Price]]/Table2[[#This Row],[Current Week Low]])-1</f>
        <v>3.2866948257655793E-2</v>
      </c>
      <c r="AF636" s="1">
        <f>(Table2[[#This Row],[Current Week High]]/Table2[[#This Row],[Close Price]])-1</f>
        <v>2.7902023429180023E-2</v>
      </c>
      <c r="AG636" s="1">
        <f>(Table2[[#This Row],[Close Price]]/Table2[[#This Row],[Current Month Low]])-1</f>
        <v>3.2866948257655793E-2</v>
      </c>
      <c r="AH636" s="1">
        <f>(Table2[[#This Row],[Current Month High]]/Table2[[#This Row],[Close Price]])-1</f>
        <v>6.4962726304579332E-2</v>
      </c>
      <c r="AI636">
        <v>23.088391906283199</v>
      </c>
      <c r="AJ636">
        <v>17.521902377972399</v>
      </c>
      <c r="AK636" t="str">
        <f>IF(AND(Table2[[#This Row],[20D EMA]]&gt;Table2[[#This Row],[50D EMA]],Table2[[#This Row],[50D EMA]]&gt;Table2[[#This Row],[200D EMA]]),"Uptrend","Downtrend/NoTrend")</f>
        <v>Downtrend/NoTrend</v>
      </c>
      <c r="AL636">
        <v>-0.14000000000000001</v>
      </c>
      <c r="AM636" t="s">
        <v>3189</v>
      </c>
      <c r="AN636">
        <v>-8.3699999999999992</v>
      </c>
      <c r="AO636" t="s">
        <v>3189</v>
      </c>
      <c r="AP636">
        <v>-4.4275399215522003E-2</v>
      </c>
      <c r="AQ636">
        <f>(Table2[[#This Row],[Sharpe Ratio]]-AVERAGE(Table2[Sharpe Ratio]))/_xlfn.STDEV.P(Table2[Sharpe Ratio])</f>
        <v>-1.2318320090858956</v>
      </c>
      <c r="AR6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6">
        <f>_xlfn.RANK.AVG(Table2[[#This Row],[1Y Return vs Nifty Z-Score]],Table2[1Y Return vs Nifty Z-Score])</f>
        <v>587</v>
      </c>
      <c r="AT636">
        <f>_xlfn.RANK.AVG(Table2[[#This Row],[6M Return vs Nifty Z-Score]],Table2[6M Return vs Nifty Z-Score])</f>
        <v>508</v>
      </c>
      <c r="AU636">
        <f>_xlfn.RANK.AVG(Table2[[#This Row],[Sharpe Ratio Z-Score]],Table2[Sharpe Ratio Z-Score])</f>
        <v>652</v>
      </c>
      <c r="AV636">
        <f>(Table2[[#This Row],[Rank 1Y]]+Table2[[#This Row],[Rank 6M]]+Table2[[#This Row],[Rank Sharpe]])/3</f>
        <v>582.33333333333337</v>
      </c>
    </row>
    <row r="637" spans="1:48" x14ac:dyDescent="0.3">
      <c r="A637" t="s">
        <v>1422</v>
      </c>
      <c r="B637" t="s">
        <v>1423</v>
      </c>
      <c r="C637" t="s">
        <v>3143</v>
      </c>
      <c r="D637" t="s">
        <v>482</v>
      </c>
      <c r="E637">
        <v>7634.5493028149904</v>
      </c>
      <c r="F637">
        <v>276.2</v>
      </c>
      <c r="G637">
        <v>-25.8865070859461</v>
      </c>
      <c r="H637">
        <f>(Table2[[#This Row],[1Y Return vs Nifty]]-AVERAGE(Table2[1Y Return vs Nifty]))/_xlfn.STDEV.P(Table2[1Y Return vs Nifty])</f>
        <v>-0.88074584584511029</v>
      </c>
      <c r="I637">
        <v>-10.425383145596101</v>
      </c>
      <c r="J637">
        <f>(Table2[[#This Row],[1M Return vs Nifty]]-AVERAGE(Table2[1M Return vs Nifty]))/_xlfn.STDEV.P(Table2[1M Return vs Nifty])</f>
        <v>-0.96754923285134165</v>
      </c>
      <c r="K637">
        <v>0.88311186298016597</v>
      </c>
      <c r="L637">
        <f>(Table2[[#This Row],[6M Return vs Nifty]]-AVERAGE(Table2[6M Return vs Nifty]))/_xlfn.STDEV.P(Table2[6M Return vs Nifty])</f>
        <v>-0.27997476269505689</v>
      </c>
      <c r="M637">
        <v>-3.4616765409868099E-2</v>
      </c>
      <c r="N637">
        <f>(Table2[[#This Row],[1W Return vs Nifty]]-AVERAGE(Table2[1W Return vs Nifty]))/_xlfn.STDEV.P(Table2[1W Return vs Nifty])</f>
        <v>-0.23633774730202811</v>
      </c>
      <c r="O637">
        <v>286.76</v>
      </c>
      <c r="P637">
        <v>283.92135739102702</v>
      </c>
      <c r="Q637">
        <v>270.34132071412199</v>
      </c>
      <c r="R637">
        <v>31.056511685743299</v>
      </c>
      <c r="S637" s="1">
        <f>(Table2[[#This Row],[Close Price]]-Table2[[#This Row],[20D EMA]])/Table2[[#This Row],[20D EMA]]</f>
        <v>-3.6825219695912965E-2</v>
      </c>
      <c r="T637" s="1">
        <f>(Table2[[#This Row],[Close Price]]-Table2[[#This Row],[50D EMA]])/Table2[[#This Row],[50D EMA]]</f>
        <v>-2.7195408834260002E-2</v>
      </c>
      <c r="U637" s="1">
        <f>(Table2[[#This Row],[Close Price]]-Table2[[#This Row],[200D EMA]])/Table2[[#This Row],[200D EMA]]</f>
        <v>2.1671416231902552E-2</v>
      </c>
      <c r="V637">
        <v>0.46529056870221702</v>
      </c>
      <c r="W637">
        <v>275.3</v>
      </c>
      <c r="X637">
        <v>282.25</v>
      </c>
      <c r="Y637">
        <v>261.39999999999998</v>
      </c>
      <c r="Z637">
        <v>282.25</v>
      </c>
      <c r="AA637">
        <v>261.39999999999998</v>
      </c>
      <c r="AB637">
        <v>293.95</v>
      </c>
      <c r="AC637" s="1">
        <f>(Table2[[#This Row],[Close Price]]/Table2[[#This Row],[Day Low]])-1</f>
        <v>3.2691609153649992E-3</v>
      </c>
      <c r="AD637" s="1">
        <f>(Table2[[#This Row],[Day High]]/Table2[[#This Row],[Close Price]])-1</f>
        <v>2.1904417089065875E-2</v>
      </c>
      <c r="AE637" s="1">
        <f>(Table2[[#This Row],[Close Price]]/Table2[[#This Row],[Current Week Low]])-1</f>
        <v>5.6618209640397987E-2</v>
      </c>
      <c r="AF637" s="1">
        <f>(Table2[[#This Row],[Current Week High]]/Table2[[#This Row],[Close Price]])-1</f>
        <v>2.1904417089065875E-2</v>
      </c>
      <c r="AG637" s="1">
        <f>(Table2[[#This Row],[Close Price]]/Table2[[#This Row],[Current Month Low]])-1</f>
        <v>5.6618209640397987E-2</v>
      </c>
      <c r="AH637" s="1">
        <f>(Table2[[#This Row],[Current Month High]]/Table2[[#This Row],[Close Price]])-1</f>
        <v>6.4265025343953619E-2</v>
      </c>
      <c r="AI637">
        <v>17.849384503982598</v>
      </c>
      <c r="AJ637">
        <v>25.545454545454501</v>
      </c>
      <c r="AK637" t="str">
        <f>IF(AND(Table2[[#This Row],[20D EMA]]&gt;Table2[[#This Row],[50D EMA]],Table2[[#This Row],[50D EMA]]&gt;Table2[[#This Row],[200D EMA]]),"Uptrend","Downtrend/NoTrend")</f>
        <v>Uptrend</v>
      </c>
      <c r="AL637">
        <v>7.0000000000000007E-2</v>
      </c>
      <c r="AM637" t="s">
        <v>3188</v>
      </c>
      <c r="AN637">
        <v>-4.4000000000000004</v>
      </c>
      <c r="AO637" t="s">
        <v>3189</v>
      </c>
      <c r="AP637">
        <v>-0.116293800824254</v>
      </c>
      <c r="AQ637">
        <f>(Table2[[#This Row],[Sharpe Ratio]]-AVERAGE(Table2[Sharpe Ratio]))/_xlfn.STDEV.P(Table2[Sharpe Ratio])</f>
        <v>-2.0715347582670618</v>
      </c>
      <c r="AR6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-4.4361423469605983</v>
      </c>
      <c r="AS637">
        <f>_xlfn.RANK.AVG(Table2[[#This Row],[1Y Return vs Nifty Z-Score]],Table2[1Y Return vs Nifty Z-Score])</f>
        <v>617</v>
      </c>
      <c r="AT637">
        <f>_xlfn.RANK.AVG(Table2[[#This Row],[6M Return vs Nifty Z-Score]],Table2[6M Return vs Nifty Z-Score])</f>
        <v>410</v>
      </c>
      <c r="AU637">
        <f>_xlfn.RANK.AVG(Table2[[#This Row],[Sharpe Ratio Z-Score]],Table2[Sharpe Ratio Z-Score])</f>
        <v>723</v>
      </c>
      <c r="AV637">
        <f>(Table2[[#This Row],[Rank 1Y]]+Table2[[#This Row],[Rank 6M]]+Table2[[#This Row],[Rank Sharpe]])/3</f>
        <v>583.33333333333337</v>
      </c>
    </row>
    <row r="638" spans="1:48" x14ac:dyDescent="0.3">
      <c r="A638" t="s">
        <v>1414</v>
      </c>
      <c r="B638" t="s">
        <v>1415</v>
      </c>
      <c r="C638" t="s">
        <v>3129</v>
      </c>
      <c r="D638" t="s">
        <v>24</v>
      </c>
      <c r="E638">
        <v>7821.8410786919903</v>
      </c>
      <c r="F638">
        <v>41.29</v>
      </c>
      <c r="G638">
        <v>-56.034964858473401</v>
      </c>
      <c r="H638">
        <f>(Table2[[#This Row],[1Y Return vs Nifty]]-AVERAGE(Table2[1Y Return vs Nifty]))/_xlfn.STDEV.P(Table2[1Y Return vs Nifty])</f>
        <v>-1.3873143197505386</v>
      </c>
      <c r="I638">
        <v>-5.1022263683810403</v>
      </c>
      <c r="J638">
        <f>(Table2[[#This Row],[1M Return vs Nifty]]-AVERAGE(Table2[1M Return vs Nifty]))/_xlfn.STDEV.P(Table2[1M Return vs Nifty])</f>
        <v>-0.38552795976478432</v>
      </c>
      <c r="K638">
        <v>-35.1214288525547</v>
      </c>
      <c r="L638">
        <f>(Table2[[#This Row],[6M Return vs Nifty]]-AVERAGE(Table2[6M Return vs Nifty]))/_xlfn.STDEV.P(Table2[6M Return vs Nifty])</f>
        <v>-1.4555759780576569</v>
      </c>
      <c r="M638">
        <v>6.1909347718041703</v>
      </c>
      <c r="N638">
        <f>(Table2[[#This Row],[1W Return vs Nifty]]-AVERAGE(Table2[1W Return vs Nifty]))/_xlfn.STDEV.P(Table2[1W Return vs Nifty])</f>
        <v>1.4865434357757432</v>
      </c>
      <c r="O638">
        <v>41.4</v>
      </c>
      <c r="P638">
        <v>42.720320230301098</v>
      </c>
      <c r="Q638">
        <v>46.524462837716101</v>
      </c>
      <c r="R638">
        <v>30.844544358659899</v>
      </c>
      <c r="S638" s="1">
        <f>(Table2[[#This Row],[Close Price]]-Table2[[#This Row],[20D EMA]])/Table2[[#This Row],[20D EMA]]</f>
        <v>-2.6570048309178607E-3</v>
      </c>
      <c r="T638" s="1">
        <f>(Table2[[#This Row],[Close Price]]-Table2[[#This Row],[50D EMA]])/Table2[[#This Row],[50D EMA]]</f>
        <v>-3.3481027824472792E-2</v>
      </c>
      <c r="U638" s="1">
        <f>(Table2[[#This Row],[Close Price]]-Table2[[#This Row],[200D EMA]])/Table2[[#This Row],[200D EMA]]</f>
        <v>-0.11250990378920972</v>
      </c>
      <c r="V638">
        <v>0.94445466367240405</v>
      </c>
      <c r="W638">
        <v>40.950000000000003</v>
      </c>
      <c r="X638">
        <v>41.5</v>
      </c>
      <c r="Y638">
        <v>39.200000000000003</v>
      </c>
      <c r="Z638">
        <v>41.5</v>
      </c>
      <c r="AA638">
        <v>39</v>
      </c>
      <c r="AB638">
        <v>41.5</v>
      </c>
      <c r="AC638" s="1">
        <f>(Table2[[#This Row],[Close Price]]/Table2[[#This Row],[Day Low]])-1</f>
        <v>8.3028083028082733E-3</v>
      </c>
      <c r="AD638" s="1">
        <f>(Table2[[#This Row],[Day High]]/Table2[[#This Row],[Close Price]])-1</f>
        <v>5.0859772341971254E-3</v>
      </c>
      <c r="AE638" s="1">
        <f>(Table2[[#This Row],[Close Price]]/Table2[[#This Row],[Current Week Low]])-1</f>
        <v>5.3316326530612246E-2</v>
      </c>
      <c r="AF638" s="1">
        <f>(Table2[[#This Row],[Current Week High]]/Table2[[#This Row],[Close Price]])-1</f>
        <v>5.0859772341971254E-3</v>
      </c>
      <c r="AG638" s="1">
        <f>(Table2[[#This Row],[Close Price]]/Table2[[#This Row],[Current Month Low]])-1</f>
        <v>5.8717948717948776E-2</v>
      </c>
      <c r="AH638" s="1">
        <f>(Table2[[#This Row],[Current Month High]]/Table2[[#This Row],[Close Price]])-1</f>
        <v>5.0859772341971254E-3</v>
      </c>
      <c r="AI638">
        <v>52.5793170259142</v>
      </c>
      <c r="AJ638">
        <v>5.8717948717948696</v>
      </c>
      <c r="AK638" t="str">
        <f>IF(AND(Table2[[#This Row],[20D EMA]]&gt;Table2[[#This Row],[50D EMA]],Table2[[#This Row],[50D EMA]]&gt;Table2[[#This Row],[200D EMA]]),"Uptrend","Downtrend/NoTrend")</f>
        <v>Downtrend/NoTrend</v>
      </c>
      <c r="AL638">
        <v>-0.05</v>
      </c>
      <c r="AM638" t="s">
        <v>3189</v>
      </c>
      <c r="AN638">
        <v>-3.69</v>
      </c>
      <c r="AO638" t="s">
        <v>3189</v>
      </c>
      <c r="AP638">
        <v>7.0390387639564997E-2</v>
      </c>
      <c r="AQ638">
        <f>(Table2[[#This Row],[Sharpe Ratio]]-AVERAGE(Table2[Sharpe Ratio]))/_xlfn.STDEV.P(Table2[Sharpe Ratio])</f>
        <v>0.10512041291237176</v>
      </c>
      <c r="AR6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8">
        <f>_xlfn.RANK.AVG(Table2[[#This Row],[1Y Return vs Nifty Z-Score]],Table2[1Y Return vs Nifty Z-Score])</f>
        <v>720</v>
      </c>
      <c r="AT638">
        <f>_xlfn.RANK.AVG(Table2[[#This Row],[6M Return vs Nifty Z-Score]],Table2[6M Return vs Nifty Z-Score])</f>
        <v>715</v>
      </c>
      <c r="AU638">
        <f>_xlfn.RANK.AVG(Table2[[#This Row],[Sharpe Ratio Z-Score]],Table2[Sharpe Ratio Z-Score])</f>
        <v>316</v>
      </c>
      <c r="AV638">
        <f>(Table2[[#This Row],[Rank 1Y]]+Table2[[#This Row],[Rank 6M]]+Table2[[#This Row],[Rank Sharpe]])/3</f>
        <v>583.66666666666663</v>
      </c>
    </row>
    <row r="639" spans="1:48" x14ac:dyDescent="0.3">
      <c r="A639" t="s">
        <v>428</v>
      </c>
      <c r="B639" t="s">
        <v>429</v>
      </c>
      <c r="C639" t="s">
        <v>3131</v>
      </c>
      <c r="D639" t="s">
        <v>195</v>
      </c>
      <c r="E639">
        <v>54385.528612800001</v>
      </c>
      <c r="F639">
        <v>16883.900000000001</v>
      </c>
      <c r="G639">
        <v>-32.097229554899002</v>
      </c>
      <c r="H639">
        <f>(Table2[[#This Row],[1Y Return vs Nifty]]-AVERAGE(Table2[1Y Return vs Nifty]))/_xlfn.STDEV.P(Table2[1Y Return vs Nifty])</f>
        <v>-0.98510130663470186</v>
      </c>
      <c r="I639">
        <v>2.9135703852928501</v>
      </c>
      <c r="J639">
        <f>(Table2[[#This Row],[1M Return vs Nifty]]-AVERAGE(Table2[1M Return vs Nifty]))/_xlfn.STDEV.P(Table2[1M Return vs Nifty])</f>
        <v>0.49090014983847446</v>
      </c>
      <c r="K639">
        <v>-5.9749857536658597</v>
      </c>
      <c r="L639">
        <f>(Table2[[#This Row],[6M Return vs Nifty]]-AVERAGE(Table2[6M Return vs Nifty]))/_xlfn.STDEV.P(Table2[6M Return vs Nifty])</f>
        <v>-0.50390173782032877</v>
      </c>
      <c r="M639">
        <v>3.1905376378255301</v>
      </c>
      <c r="N639">
        <f>(Table2[[#This Row],[1W Return vs Nifty]]-AVERAGE(Table2[1W Return vs Nifty]))/_xlfn.STDEV.P(Table2[1W Return vs Nifty])</f>
        <v>0.65620290562480799</v>
      </c>
      <c r="O639">
        <v>16631.57</v>
      </c>
      <c r="P639">
        <v>16644.562327489399</v>
      </c>
      <c r="Q639">
        <v>16495.386970223801</v>
      </c>
      <c r="R639">
        <v>63.641632258127103</v>
      </c>
      <c r="S639" s="1">
        <f>(Table2[[#This Row],[Close Price]]-Table2[[#This Row],[20D EMA]])/Table2[[#This Row],[20D EMA]]</f>
        <v>1.5171748668345909E-2</v>
      </c>
      <c r="T639" s="1">
        <f>(Table2[[#This Row],[Close Price]]-Table2[[#This Row],[50D EMA]])/Table2[[#This Row],[50D EMA]]</f>
        <v>1.4379331087325952E-2</v>
      </c>
      <c r="U639" s="1">
        <f>(Table2[[#This Row],[Close Price]]-Table2[[#This Row],[200D EMA]])/Table2[[#This Row],[200D EMA]]</f>
        <v>2.35528290713952E-2</v>
      </c>
      <c r="V639">
        <v>0.62866526243390697</v>
      </c>
      <c r="W639">
        <v>16642.25</v>
      </c>
      <c r="X639">
        <v>16900</v>
      </c>
      <c r="Y639">
        <v>16425.599999999999</v>
      </c>
      <c r="Z639">
        <v>16900</v>
      </c>
      <c r="AA639">
        <v>16405</v>
      </c>
      <c r="AB639">
        <v>16900</v>
      </c>
      <c r="AC639" s="1">
        <f>(Table2[[#This Row],[Close Price]]/Table2[[#This Row],[Day Low]])-1</f>
        <v>1.4520272198771389E-2</v>
      </c>
      <c r="AD639" s="1">
        <f>(Table2[[#This Row],[Day High]]/Table2[[#This Row],[Close Price]])-1</f>
        <v>9.5357115358418731E-4</v>
      </c>
      <c r="AE639" s="1">
        <f>(Table2[[#This Row],[Close Price]]/Table2[[#This Row],[Current Week Low]])-1</f>
        <v>2.7901568283654976E-2</v>
      </c>
      <c r="AF639" s="1">
        <f>(Table2[[#This Row],[Current Week High]]/Table2[[#This Row],[Close Price]])-1</f>
        <v>9.5357115358418731E-4</v>
      </c>
      <c r="AG639" s="1">
        <f>(Table2[[#This Row],[Close Price]]/Table2[[#This Row],[Current Month Low]])-1</f>
        <v>2.9192319414812706E-2</v>
      </c>
      <c r="AH639" s="1">
        <f>(Table2[[#This Row],[Current Month High]]/Table2[[#This Row],[Close Price]])-1</f>
        <v>9.5357115358418731E-4</v>
      </c>
      <c r="AI639">
        <v>14.013942276369701</v>
      </c>
      <c r="AJ639">
        <v>10.025805778930501</v>
      </c>
      <c r="AK639" t="str">
        <f>IF(AND(Table2[[#This Row],[20D EMA]]&gt;Table2[[#This Row],[50D EMA]],Table2[[#This Row],[50D EMA]]&gt;Table2[[#This Row],[200D EMA]]),"Uptrend","Downtrend/NoTrend")</f>
        <v>Downtrend/NoTrend</v>
      </c>
      <c r="AL639">
        <v>0</v>
      </c>
      <c r="AM639" t="s">
        <v>3190</v>
      </c>
      <c r="AN639">
        <v>2.23</v>
      </c>
      <c r="AO639" t="s">
        <v>3188</v>
      </c>
      <c r="AP639">
        <v>-2.2102478710061001E-2</v>
      </c>
      <c r="AQ639">
        <f>(Table2[[#This Row],[Sharpe Ratio]]-AVERAGE(Table2[Sharpe Ratio]))/_xlfn.STDEV.P(Table2[Sharpe Ratio])</f>
        <v>-0.97330555070982416</v>
      </c>
      <c r="AR6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9">
        <f>_xlfn.RANK.AVG(Table2[[#This Row],[1Y Return vs Nifty Z-Score]],Table2[1Y Return vs Nifty Z-Score])</f>
        <v>654</v>
      </c>
      <c r="AT639">
        <f>_xlfn.RANK.AVG(Table2[[#This Row],[6M Return vs Nifty Z-Score]],Table2[6M Return vs Nifty Z-Score])</f>
        <v>487</v>
      </c>
      <c r="AU639">
        <f>_xlfn.RANK.AVG(Table2[[#This Row],[Sharpe Ratio Z-Score]],Table2[Sharpe Ratio Z-Score])</f>
        <v>611</v>
      </c>
      <c r="AV639">
        <f>(Table2[[#This Row],[Rank 1Y]]+Table2[[#This Row],[Rank 6M]]+Table2[[#This Row],[Rank Sharpe]])/3</f>
        <v>584</v>
      </c>
    </row>
    <row r="640" spans="1:48" x14ac:dyDescent="0.3">
      <c r="A640" t="s">
        <v>870</v>
      </c>
      <c r="B640" t="s">
        <v>871</v>
      </c>
      <c r="C640" t="s">
        <v>3129</v>
      </c>
      <c r="D640" t="s">
        <v>54</v>
      </c>
      <c r="E640">
        <v>18340.6101465049</v>
      </c>
      <c r="F640">
        <v>1151.8</v>
      </c>
      <c r="G640">
        <v>-40.285315156796102</v>
      </c>
      <c r="H640">
        <f>(Table2[[#This Row],[1Y Return vs Nifty]]-AVERAGE(Table2[1Y Return vs Nifty]))/_xlfn.STDEV.P(Table2[1Y Return vs Nifty])</f>
        <v>-1.1226813466770724</v>
      </c>
      <c r="I640">
        <v>-4.5885224395800197</v>
      </c>
      <c r="J640">
        <f>(Table2[[#This Row],[1M Return vs Nifty]]-AVERAGE(Table2[1M Return vs Nifty]))/_xlfn.STDEV.P(Table2[1M Return vs Nifty])</f>
        <v>-0.32936079671783042</v>
      </c>
      <c r="K640">
        <v>-31.019487295251299</v>
      </c>
      <c r="L640">
        <f>(Table2[[#This Row],[6M Return vs Nifty]]-AVERAGE(Table2[6M Return vs Nifty]))/_xlfn.STDEV.P(Table2[6M Return vs Nifty])</f>
        <v>-1.3216415524469565</v>
      </c>
      <c r="M640">
        <v>-0.47664962500172198</v>
      </c>
      <c r="N640">
        <f>(Table2[[#This Row],[1W Return vs Nifty]]-AVERAGE(Table2[1W Return vs Nifty]))/_xlfn.STDEV.P(Table2[1W Return vs Nifty])</f>
        <v>-0.35866748652922426</v>
      </c>
      <c r="O640">
        <v>1195.71</v>
      </c>
      <c r="P640">
        <v>1231.3948816204399</v>
      </c>
      <c r="Q640">
        <v>1337.9188785484</v>
      </c>
      <c r="R640">
        <v>19.454703761541602</v>
      </c>
      <c r="S640" s="1">
        <f>(Table2[[#This Row],[Close Price]]-Table2[[#This Row],[20D EMA]])/Table2[[#This Row],[20D EMA]]</f>
        <v>-3.6722951217268471E-2</v>
      </c>
      <c r="T640" s="1">
        <f>(Table2[[#This Row],[Close Price]]-Table2[[#This Row],[50D EMA]])/Table2[[#This Row],[50D EMA]]</f>
        <v>-6.4637983159145526E-2</v>
      </c>
      <c r="U640" s="1">
        <f>(Table2[[#This Row],[Close Price]]-Table2[[#This Row],[200D EMA]])/Table2[[#This Row],[200D EMA]]</f>
        <v>-0.13911073498741061</v>
      </c>
      <c r="V640">
        <v>0.67154829860504694</v>
      </c>
      <c r="W640">
        <v>1145</v>
      </c>
      <c r="X640">
        <v>1170</v>
      </c>
      <c r="Y640">
        <v>1125</v>
      </c>
      <c r="Z640">
        <v>1170</v>
      </c>
      <c r="AA640">
        <v>1125</v>
      </c>
      <c r="AB640">
        <v>1207.5</v>
      </c>
      <c r="AC640" s="1">
        <f>(Table2[[#This Row],[Close Price]]/Table2[[#This Row],[Day Low]])-1</f>
        <v>5.9388646288209834E-3</v>
      </c>
      <c r="AD640" s="1">
        <f>(Table2[[#This Row],[Day High]]/Table2[[#This Row],[Close Price]])-1</f>
        <v>1.5801354401805856E-2</v>
      </c>
      <c r="AE640" s="1">
        <f>(Table2[[#This Row],[Close Price]]/Table2[[#This Row],[Current Week Low]])-1</f>
        <v>2.3822222222222189E-2</v>
      </c>
      <c r="AF640" s="1">
        <f>(Table2[[#This Row],[Current Week High]]/Table2[[#This Row],[Close Price]])-1</f>
        <v>1.5801354401805856E-2</v>
      </c>
      <c r="AG640" s="1">
        <f>(Table2[[#This Row],[Close Price]]/Table2[[#This Row],[Current Month Low]])-1</f>
        <v>2.3822222222222189E-2</v>
      </c>
      <c r="AH640" s="1">
        <f>(Table2[[#This Row],[Current Month High]]/Table2[[#This Row],[Close Price]])-1</f>
        <v>4.8359090119812542E-2</v>
      </c>
      <c r="AI640">
        <v>55.929848932106196</v>
      </c>
      <c r="AJ640">
        <v>2.38222222222221</v>
      </c>
      <c r="AK640" t="str">
        <f>IF(AND(Table2[[#This Row],[20D EMA]]&gt;Table2[[#This Row],[50D EMA]],Table2[[#This Row],[50D EMA]]&gt;Table2[[#This Row],[200D EMA]]),"Uptrend","Downtrend/NoTrend")</f>
        <v>Downtrend/NoTrend</v>
      </c>
      <c r="AL640">
        <v>-0.09</v>
      </c>
      <c r="AM640" t="s">
        <v>3189</v>
      </c>
      <c r="AN640">
        <v>-9.61</v>
      </c>
      <c r="AO640" t="s">
        <v>3189</v>
      </c>
      <c r="AP640">
        <v>5.1192273443087001E-2</v>
      </c>
      <c r="AQ640">
        <f>(Table2[[#This Row],[Sharpe Ratio]]-AVERAGE(Table2[Sharpe Ratio]))/_xlfn.STDEV.P(Table2[Sharpe Ratio])</f>
        <v>-0.11872111799883306</v>
      </c>
      <c r="AR6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0">
        <f>_xlfn.RANK.AVG(Table2[[#This Row],[1Y Return vs Nifty Z-Score]],Table2[1Y Return vs Nifty Z-Score])</f>
        <v>683</v>
      </c>
      <c r="AT640">
        <f>_xlfn.RANK.AVG(Table2[[#This Row],[6M Return vs Nifty Z-Score]],Table2[6M Return vs Nifty Z-Score])</f>
        <v>703</v>
      </c>
      <c r="AU640">
        <f>_xlfn.RANK.AVG(Table2[[#This Row],[Sharpe Ratio Z-Score]],Table2[Sharpe Ratio Z-Score])</f>
        <v>370</v>
      </c>
      <c r="AV640">
        <f>(Table2[[#This Row],[Rank 1Y]]+Table2[[#This Row],[Rank 6M]]+Table2[[#This Row],[Rank Sharpe]])/3</f>
        <v>585.33333333333337</v>
      </c>
    </row>
    <row r="641" spans="1:48" x14ac:dyDescent="0.3">
      <c r="A641" t="s">
        <v>318</v>
      </c>
      <c r="B641" t="s">
        <v>319</v>
      </c>
      <c r="C641" t="s">
        <v>3127</v>
      </c>
      <c r="D641" t="s">
        <v>176</v>
      </c>
      <c r="E641">
        <v>83959.501736220001</v>
      </c>
      <c r="F641">
        <v>757.15</v>
      </c>
      <c r="G641">
        <v>0.23381133603764301</v>
      </c>
      <c r="H641">
        <f>(Table2[[#This Row],[1Y Return vs Nifty]]-AVERAGE(Table2[1Y Return vs Nifty]))/_xlfn.STDEV.P(Table2[1Y Return vs Nifty])</f>
        <v>-0.44186005139477125</v>
      </c>
      <c r="I641">
        <v>-8.1009974264872593</v>
      </c>
      <c r="J641">
        <f>(Table2[[#This Row],[1M Return vs Nifty]]-AVERAGE(Table2[1M Return vs Nifty]))/_xlfn.STDEV.P(Table2[1M Return vs Nifty])</f>
        <v>-0.71340643901694456</v>
      </c>
      <c r="K641">
        <v>-31.637349717776999</v>
      </c>
      <c r="L641">
        <f>(Table2[[#This Row],[6M Return vs Nifty]]-AVERAGE(Table2[6M Return vs Nifty]))/_xlfn.STDEV.P(Table2[6M Return vs Nifty])</f>
        <v>-1.3418156693892314</v>
      </c>
      <c r="M641">
        <v>0.83904909819529205</v>
      </c>
      <c r="N641">
        <f>(Table2[[#This Row],[1W Return vs Nifty]]-AVERAGE(Table2[1W Return vs Nifty]))/_xlfn.STDEV.P(Table2[1W Return vs Nifty])</f>
        <v>5.4436382836600588E-3</v>
      </c>
      <c r="O641">
        <v>787.94</v>
      </c>
      <c r="P641">
        <v>822.74703858853604</v>
      </c>
      <c r="Q641">
        <v>902.94131780805697</v>
      </c>
      <c r="R641">
        <v>28.731830388979599</v>
      </c>
      <c r="S641" s="1">
        <f>(Table2[[#This Row],[Close Price]]-Table2[[#This Row],[20D EMA]])/Table2[[#This Row],[20D EMA]]</f>
        <v>-3.9076579434982453E-2</v>
      </c>
      <c r="T641" s="1">
        <f>(Table2[[#This Row],[Close Price]]-Table2[[#This Row],[50D EMA]])/Table2[[#This Row],[50D EMA]]</f>
        <v>-7.9729291643602984E-2</v>
      </c>
      <c r="U641" s="1">
        <f>(Table2[[#This Row],[Close Price]]-Table2[[#This Row],[200D EMA]])/Table2[[#This Row],[200D EMA]]</f>
        <v>-0.16146267197294056</v>
      </c>
      <c r="V641">
        <v>0.25179154792582698</v>
      </c>
      <c r="W641">
        <v>752.8</v>
      </c>
      <c r="X641">
        <v>771.5</v>
      </c>
      <c r="Y641">
        <v>728.05</v>
      </c>
      <c r="Z641">
        <v>771.5</v>
      </c>
      <c r="AA641">
        <v>728.05</v>
      </c>
      <c r="AB641">
        <v>794.35</v>
      </c>
      <c r="AC641" s="1">
        <f>(Table2[[#This Row],[Close Price]]/Table2[[#This Row],[Day Low]])-1</f>
        <v>5.7784272051009111E-3</v>
      </c>
      <c r="AD641" s="1">
        <f>(Table2[[#This Row],[Day High]]/Table2[[#This Row],[Close Price]])-1</f>
        <v>1.8952651390081288E-2</v>
      </c>
      <c r="AE641" s="1">
        <f>(Table2[[#This Row],[Close Price]]/Table2[[#This Row],[Current Week Low]])-1</f>
        <v>3.9969782295172118E-2</v>
      </c>
      <c r="AF641" s="1">
        <f>(Table2[[#This Row],[Current Week High]]/Table2[[#This Row],[Close Price]])-1</f>
        <v>1.8952651390081288E-2</v>
      </c>
      <c r="AG641" s="1">
        <f>(Table2[[#This Row],[Close Price]]/Table2[[#This Row],[Current Month Low]])-1</f>
        <v>3.9969782295172118E-2</v>
      </c>
      <c r="AH641" s="1">
        <f>(Table2[[#This Row],[Current Month High]]/Table2[[#This Row],[Close Price]])-1</f>
        <v>4.913161196592486E-2</v>
      </c>
      <c r="AI641">
        <v>66.334279865284302</v>
      </c>
      <c r="AJ641">
        <v>45.0478927203065</v>
      </c>
      <c r="AK641" t="str">
        <f>IF(AND(Table2[[#This Row],[20D EMA]]&gt;Table2[[#This Row],[50D EMA]],Table2[[#This Row],[50D EMA]]&gt;Table2[[#This Row],[200D EMA]]),"Uptrend","Downtrend/NoTrend")</f>
        <v>Downtrend/NoTrend</v>
      </c>
      <c r="AL641">
        <v>-0.13</v>
      </c>
      <c r="AM641" t="s">
        <v>3189</v>
      </c>
      <c r="AN641">
        <v>-4</v>
      </c>
      <c r="AO641" t="s">
        <v>3189</v>
      </c>
      <c r="AP641">
        <v>-1.6207679536824001E-2</v>
      </c>
      <c r="AQ641">
        <f>(Table2[[#This Row],[Sharpe Ratio]]-AVERAGE(Table2[Sharpe Ratio]))/_xlfn.STDEV.P(Table2[Sharpe Ratio])</f>
        <v>-0.90457479633221227</v>
      </c>
      <c r="AR6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1">
        <f>_xlfn.RANK.AVG(Table2[[#This Row],[1Y Return vs Nifty Z-Score]],Table2[1Y Return vs Nifty Z-Score])</f>
        <v>455</v>
      </c>
      <c r="AT641">
        <f>_xlfn.RANK.AVG(Table2[[#This Row],[6M Return vs Nifty Z-Score]],Table2[6M Return vs Nifty Z-Score])</f>
        <v>704</v>
      </c>
      <c r="AU641">
        <f>_xlfn.RANK.AVG(Table2[[#This Row],[Sharpe Ratio Z-Score]],Table2[Sharpe Ratio Z-Score])</f>
        <v>603</v>
      </c>
      <c r="AV641">
        <f>(Table2[[#This Row],[Rank 1Y]]+Table2[[#This Row],[Rank 6M]]+Table2[[#This Row],[Rank Sharpe]])/3</f>
        <v>587.33333333333337</v>
      </c>
    </row>
    <row r="642" spans="1:48" x14ac:dyDescent="0.3">
      <c r="A642" t="s">
        <v>432</v>
      </c>
      <c r="B642" t="s">
        <v>433</v>
      </c>
      <c r="C642" t="s">
        <v>3129</v>
      </c>
      <c r="D642" t="s">
        <v>24</v>
      </c>
      <c r="E642">
        <v>53748.463891353</v>
      </c>
      <c r="F642">
        <v>72.39</v>
      </c>
      <c r="G642">
        <v>-47.642804540680302</v>
      </c>
      <c r="H642">
        <f>(Table2[[#This Row],[1Y Return vs Nifty]]-AVERAGE(Table2[1Y Return vs Nifty]))/_xlfn.STDEV.P(Table2[1Y Return vs Nifty])</f>
        <v>-1.2463053209808554</v>
      </c>
      <c r="I642">
        <v>-0.686066059538462</v>
      </c>
      <c r="J642">
        <f>(Table2[[#This Row],[1M Return vs Nifty]]-AVERAGE(Table2[1M Return vs Nifty]))/_xlfn.STDEV.P(Table2[1M Return vs Nifty])</f>
        <v>9.7324481498761647E-2</v>
      </c>
      <c r="K642">
        <v>-22.211606644966501</v>
      </c>
      <c r="L642">
        <f>(Table2[[#This Row],[6M Return vs Nifty]]-AVERAGE(Table2[6M Return vs Nifty]))/_xlfn.STDEV.P(Table2[6M Return vs Nifty])</f>
        <v>-1.0340512932334607</v>
      </c>
      <c r="M642">
        <v>4.0837485937772797</v>
      </c>
      <c r="N642">
        <f>(Table2[[#This Row],[1W Return vs Nifty]]-AVERAGE(Table2[1W Return vs Nifty]))/_xlfn.STDEV.P(Table2[1W Return vs Nifty])</f>
        <v>0.9033932692944725</v>
      </c>
      <c r="O642">
        <v>73.13</v>
      </c>
      <c r="P642">
        <v>73.996263554549003</v>
      </c>
      <c r="Q642">
        <v>77.310574234237706</v>
      </c>
      <c r="R642">
        <v>34.403559448867902</v>
      </c>
      <c r="S642" s="1">
        <f>(Table2[[#This Row],[Close Price]]-Table2[[#This Row],[20D EMA]])/Table2[[#This Row],[20D EMA]]</f>
        <v>-1.0118966224531586E-2</v>
      </c>
      <c r="T642" s="1">
        <f>(Table2[[#This Row],[Close Price]]-Table2[[#This Row],[50D EMA]])/Table2[[#This Row],[50D EMA]]</f>
        <v>-2.1707360309684929E-2</v>
      </c>
      <c r="U642" s="1">
        <f>(Table2[[#This Row],[Close Price]]-Table2[[#This Row],[200D EMA]])/Table2[[#This Row],[200D EMA]]</f>
        <v>-6.3646846281715797E-2</v>
      </c>
      <c r="V642">
        <v>1.32900945654567</v>
      </c>
      <c r="W642">
        <v>71.8</v>
      </c>
      <c r="X642">
        <v>73.739999999999995</v>
      </c>
      <c r="Y642">
        <v>70.41</v>
      </c>
      <c r="Z642">
        <v>73.739999999999995</v>
      </c>
      <c r="AA642">
        <v>70.41</v>
      </c>
      <c r="AB642">
        <v>75.099999999999994</v>
      </c>
      <c r="AC642" s="1">
        <f>(Table2[[#This Row],[Close Price]]/Table2[[#This Row],[Day Low]])-1</f>
        <v>8.2172701949860816E-3</v>
      </c>
      <c r="AD642" s="1">
        <f>(Table2[[#This Row],[Day High]]/Table2[[#This Row],[Close Price]])-1</f>
        <v>1.86489846663902E-2</v>
      </c>
      <c r="AE642" s="1">
        <f>(Table2[[#This Row],[Close Price]]/Table2[[#This Row],[Current Week Low]])-1</f>
        <v>2.8121005538985999E-2</v>
      </c>
      <c r="AF642" s="1">
        <f>(Table2[[#This Row],[Current Week High]]/Table2[[#This Row],[Close Price]])-1</f>
        <v>1.86489846663902E-2</v>
      </c>
      <c r="AG642" s="1">
        <f>(Table2[[#This Row],[Close Price]]/Table2[[#This Row],[Current Month Low]])-1</f>
        <v>2.8121005538985999E-2</v>
      </c>
      <c r="AH642" s="1">
        <f>(Table2[[#This Row],[Current Month High]]/Table2[[#This Row],[Close Price]])-1</f>
        <v>3.7436109959939179E-2</v>
      </c>
      <c r="AI642">
        <v>28.954275452410499</v>
      </c>
      <c r="AJ642">
        <v>2.8121005538985999</v>
      </c>
      <c r="AK642" t="str">
        <f>IF(AND(Table2[[#This Row],[20D EMA]]&gt;Table2[[#This Row],[50D EMA]],Table2[[#This Row],[50D EMA]]&gt;Table2[[#This Row],[200D EMA]]),"Uptrend","Downtrend/NoTrend")</f>
        <v>Downtrend/NoTrend</v>
      </c>
      <c r="AL642">
        <v>-0.04</v>
      </c>
      <c r="AM642" t="s">
        <v>3189</v>
      </c>
      <c r="AN642">
        <v>-0.6</v>
      </c>
      <c r="AO642" t="s">
        <v>3189</v>
      </c>
      <c r="AP642">
        <v>3.6933801147547997E-2</v>
      </c>
      <c r="AQ642">
        <f>(Table2[[#This Row],[Sharpe Ratio]]-AVERAGE(Table2[Sharpe Ratio]))/_xlfn.STDEV.P(Table2[Sharpe Ratio])</f>
        <v>-0.28496860639402011</v>
      </c>
      <c r="AR6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2">
        <f>_xlfn.RANK.AVG(Table2[[#This Row],[1Y Return vs Nifty Z-Score]],Table2[1Y Return vs Nifty Z-Score])</f>
        <v>709</v>
      </c>
      <c r="AT642">
        <f>_xlfn.RANK.AVG(Table2[[#This Row],[6M Return vs Nifty Z-Score]],Table2[6M Return vs Nifty Z-Score])</f>
        <v>650</v>
      </c>
      <c r="AU642">
        <f>_xlfn.RANK.AVG(Table2[[#This Row],[Sharpe Ratio Z-Score]],Table2[Sharpe Ratio Z-Score])</f>
        <v>412</v>
      </c>
      <c r="AV642">
        <f>(Table2[[#This Row],[Rank 1Y]]+Table2[[#This Row],[Rank 6M]]+Table2[[#This Row],[Rank Sharpe]])/3</f>
        <v>590.33333333333337</v>
      </c>
    </row>
    <row r="643" spans="1:48" x14ac:dyDescent="0.3">
      <c r="A643" t="s">
        <v>900</v>
      </c>
      <c r="B643" t="s">
        <v>901</v>
      </c>
      <c r="C643" t="s">
        <v>3143</v>
      </c>
      <c r="D643" t="s">
        <v>482</v>
      </c>
      <c r="E643">
        <v>16956.392521199999</v>
      </c>
      <c r="F643">
        <v>3364.65</v>
      </c>
      <c r="G643">
        <v>-37.581465403047901</v>
      </c>
      <c r="H643">
        <f>(Table2[[#This Row],[1Y Return vs Nifty]]-AVERAGE(Table2[1Y Return vs Nifty]))/_xlfn.STDEV.P(Table2[1Y Return vs Nifty])</f>
        <v>-1.0772499997816463</v>
      </c>
      <c r="I643">
        <v>1.9383021809398</v>
      </c>
      <c r="J643">
        <f>(Table2[[#This Row],[1M Return vs Nifty]]-AVERAGE(Table2[1M Return vs Nifty]))/_xlfn.STDEV.P(Table2[1M Return vs Nifty])</f>
        <v>0.38426664914429226</v>
      </c>
      <c r="K643">
        <v>-0.28871066649931898</v>
      </c>
      <c r="L643">
        <f>(Table2[[#This Row],[6M Return vs Nifty]]-AVERAGE(Table2[6M Return vs Nifty]))/_xlfn.STDEV.P(Table2[6M Return vs Nifty])</f>
        <v>-0.31823649197885712</v>
      </c>
      <c r="M643">
        <v>-3.0678516325127498</v>
      </c>
      <c r="N643">
        <f>(Table2[[#This Row],[1W Return vs Nifty]]-AVERAGE(Table2[1W Return vs Nifty]))/_xlfn.STDEV.P(Table2[1W Return vs Nifty])</f>
        <v>-1.0757659080277802</v>
      </c>
      <c r="O643">
        <v>3374.46</v>
      </c>
      <c r="P643">
        <v>3386.9997310254198</v>
      </c>
      <c r="Q643">
        <v>3485.29051520144</v>
      </c>
      <c r="R643">
        <v>52.6406512478707</v>
      </c>
      <c r="S643" s="1">
        <f>(Table2[[#This Row],[Close Price]]-Table2[[#This Row],[20D EMA]])/Table2[[#This Row],[20D EMA]]</f>
        <v>-2.9071318077558916E-3</v>
      </c>
      <c r="T643" s="1">
        <f>(Table2[[#This Row],[Close Price]]-Table2[[#This Row],[50D EMA]])/Table2[[#This Row],[50D EMA]]</f>
        <v>-6.5986810747851159E-3</v>
      </c>
      <c r="U643" s="1">
        <f>(Table2[[#This Row],[Close Price]]-Table2[[#This Row],[200D EMA]])/Table2[[#This Row],[200D EMA]]</f>
        <v>-3.4614192038010715E-2</v>
      </c>
      <c r="V643">
        <v>0.841997782671425</v>
      </c>
      <c r="W643">
        <v>3333.55</v>
      </c>
      <c r="X643">
        <v>3403</v>
      </c>
      <c r="Y643">
        <v>3308.05</v>
      </c>
      <c r="Z643">
        <v>3445.8</v>
      </c>
      <c r="AA643">
        <v>3308.05</v>
      </c>
      <c r="AB643">
        <v>3612.85</v>
      </c>
      <c r="AC643" s="1">
        <f>(Table2[[#This Row],[Close Price]]/Table2[[#This Row],[Day Low]])-1</f>
        <v>9.3293935894167568E-3</v>
      </c>
      <c r="AD643" s="1">
        <f>(Table2[[#This Row],[Day High]]/Table2[[#This Row],[Close Price]])-1</f>
        <v>1.1397916573789191E-2</v>
      </c>
      <c r="AE643" s="1">
        <f>(Table2[[#This Row],[Close Price]]/Table2[[#This Row],[Current Week Low]])-1</f>
        <v>1.7109777663578241E-2</v>
      </c>
      <c r="AF643" s="1">
        <f>(Table2[[#This Row],[Current Week High]]/Table2[[#This Row],[Close Price]])-1</f>
        <v>2.4118407560964839E-2</v>
      </c>
      <c r="AG643" s="1">
        <f>(Table2[[#This Row],[Close Price]]/Table2[[#This Row],[Current Month Low]])-1</f>
        <v>1.7109777663578241E-2</v>
      </c>
      <c r="AH643" s="1">
        <f>(Table2[[#This Row],[Current Month High]]/Table2[[#This Row],[Close Price]])-1</f>
        <v>7.3766959416283973E-2</v>
      </c>
      <c r="AI643">
        <v>18.2723314460642</v>
      </c>
      <c r="AJ643">
        <v>16.9926459083085</v>
      </c>
      <c r="AK643" t="str">
        <f>IF(AND(Table2[[#This Row],[20D EMA]]&gt;Table2[[#This Row],[50D EMA]],Table2[[#This Row],[50D EMA]]&gt;Table2[[#This Row],[200D EMA]]),"Uptrend","Downtrend/NoTrend")</f>
        <v>Downtrend/NoTrend</v>
      </c>
      <c r="AL643">
        <v>-7.0000000000000007E-2</v>
      </c>
      <c r="AM643" t="s">
        <v>3189</v>
      </c>
      <c r="AN643">
        <v>1.81</v>
      </c>
      <c r="AO643" t="s">
        <v>3188</v>
      </c>
      <c r="AP643">
        <v>-6.3178625598055996E-2</v>
      </c>
      <c r="AQ643">
        <f>(Table2[[#This Row],[Sharpe Ratio]]-AVERAGE(Table2[Sharpe Ratio]))/_xlfn.STDEV.P(Table2[Sharpe Ratio])</f>
        <v>-1.452235278350944</v>
      </c>
      <c r="AR6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3">
        <f>_xlfn.RANK.AVG(Table2[[#This Row],[1Y Return vs Nifty Z-Score]],Table2[1Y Return vs Nifty Z-Score])</f>
        <v>673</v>
      </c>
      <c r="AT643">
        <f>_xlfn.RANK.AVG(Table2[[#This Row],[6M Return vs Nifty Z-Score]],Table2[6M Return vs Nifty Z-Score])</f>
        <v>425</v>
      </c>
      <c r="AU643">
        <f>_xlfn.RANK.AVG(Table2[[#This Row],[Sharpe Ratio Z-Score]],Table2[Sharpe Ratio Z-Score])</f>
        <v>675</v>
      </c>
      <c r="AV643">
        <f>(Table2[[#This Row],[Rank 1Y]]+Table2[[#This Row],[Rank 6M]]+Table2[[#This Row],[Rank Sharpe]])/3</f>
        <v>591</v>
      </c>
    </row>
    <row r="644" spans="1:48" x14ac:dyDescent="0.3">
      <c r="A644" t="s">
        <v>722</v>
      </c>
      <c r="B644" t="s">
        <v>723</v>
      </c>
      <c r="C644" t="s">
        <v>3133</v>
      </c>
      <c r="D644" t="s">
        <v>51</v>
      </c>
      <c r="E644">
        <v>24000.676862709999</v>
      </c>
      <c r="F644">
        <v>453.9</v>
      </c>
      <c r="G644">
        <v>-14.314829623409199</v>
      </c>
      <c r="H644">
        <f>(Table2[[#This Row],[1Y Return vs Nifty]]-AVERAGE(Table2[1Y Return vs Nifty]))/_xlfn.STDEV.P(Table2[1Y Return vs Nifty])</f>
        <v>-0.68631311442809084</v>
      </c>
      <c r="I644">
        <v>-8.6531793895547597</v>
      </c>
      <c r="J644">
        <f>(Table2[[#This Row],[1M Return vs Nifty]]-AVERAGE(Table2[1M Return vs Nifty]))/_xlfn.STDEV.P(Table2[1M Return vs Nifty])</f>
        <v>-0.77378069860959919</v>
      </c>
      <c r="K644">
        <v>-10.363936628653599</v>
      </c>
      <c r="L644">
        <f>(Table2[[#This Row],[6M Return vs Nifty]]-AVERAGE(Table2[6M Return vs Nifty]))/_xlfn.STDEV.P(Table2[6M Return vs Nifty])</f>
        <v>-0.64720743983074491</v>
      </c>
      <c r="M644">
        <v>-2.1443380995430998</v>
      </c>
      <c r="N644">
        <f>(Table2[[#This Row],[1W Return vs Nifty]]-AVERAGE(Table2[1W Return vs Nifty]))/_xlfn.STDEV.P(Table2[1W Return vs Nifty])</f>
        <v>-0.82018950186359496</v>
      </c>
      <c r="O644">
        <v>462.17</v>
      </c>
      <c r="P644">
        <v>461.08960246741498</v>
      </c>
      <c r="Q644">
        <v>435.74413121808101</v>
      </c>
      <c r="R644">
        <v>24.831388875251101</v>
      </c>
      <c r="S644" s="1">
        <f>(Table2[[#This Row],[Close Price]]-Table2[[#This Row],[20D EMA]])/Table2[[#This Row],[20D EMA]]</f>
        <v>-1.789384858385451E-2</v>
      </c>
      <c r="T644" s="1">
        <f>(Table2[[#This Row],[Close Price]]-Table2[[#This Row],[50D EMA]])/Table2[[#This Row],[50D EMA]]</f>
        <v>-1.5592636287917783E-2</v>
      </c>
      <c r="U644" s="1">
        <f>(Table2[[#This Row],[Close Price]]-Table2[[#This Row],[200D EMA]])/Table2[[#This Row],[200D EMA]]</f>
        <v>4.1666352983724592E-2</v>
      </c>
      <c r="V644">
        <v>0.68945048018463195</v>
      </c>
      <c r="W644">
        <v>441.4</v>
      </c>
      <c r="X644">
        <v>457.55</v>
      </c>
      <c r="Y644">
        <v>427.05</v>
      </c>
      <c r="Z644">
        <v>457.55</v>
      </c>
      <c r="AA644">
        <v>427.05</v>
      </c>
      <c r="AB644">
        <v>472</v>
      </c>
      <c r="AC644" s="1">
        <f>(Table2[[#This Row],[Close Price]]/Table2[[#This Row],[Day Low]])-1</f>
        <v>2.8318985047575795E-2</v>
      </c>
      <c r="AD644" s="1">
        <f>(Table2[[#This Row],[Day High]]/Table2[[#This Row],[Close Price]])-1</f>
        <v>8.0414188147168719E-3</v>
      </c>
      <c r="AE644" s="1">
        <f>(Table2[[#This Row],[Close Price]]/Table2[[#This Row],[Current Week Low]])-1</f>
        <v>6.2873199859501128E-2</v>
      </c>
      <c r="AF644" s="1">
        <f>(Table2[[#This Row],[Current Week High]]/Table2[[#This Row],[Close Price]])-1</f>
        <v>8.0414188147168719E-3</v>
      </c>
      <c r="AG644" s="1">
        <f>(Table2[[#This Row],[Close Price]]/Table2[[#This Row],[Current Month Low]])-1</f>
        <v>6.2873199859501128E-2</v>
      </c>
      <c r="AH644" s="1">
        <f>(Table2[[#This Row],[Current Month High]]/Table2[[#This Row],[Close Price]])-1</f>
        <v>3.9876624807226424E-2</v>
      </c>
      <c r="AI644">
        <v>14.1220533157083</v>
      </c>
      <c r="AJ644">
        <v>29.9084144247281</v>
      </c>
      <c r="AK644" t="str">
        <f>IF(AND(Table2[[#This Row],[20D EMA]]&gt;Table2[[#This Row],[50D EMA]],Table2[[#This Row],[50D EMA]]&gt;Table2[[#This Row],[200D EMA]]),"Uptrend","Downtrend/NoTrend")</f>
        <v>Uptrend</v>
      </c>
      <c r="AL644">
        <v>-0.11</v>
      </c>
      <c r="AM644" t="s">
        <v>3189</v>
      </c>
      <c r="AN644">
        <v>-2.88</v>
      </c>
      <c r="AO644" t="s">
        <v>3189</v>
      </c>
      <c r="AP644">
        <v>-8.3234654370584998E-2</v>
      </c>
      <c r="AQ644">
        <f>(Table2[[#This Row],[Sharpe Ratio]]-AVERAGE(Table2[Sharpe Ratio]))/_xlfn.STDEV.P(Table2[Sharpe Ratio])</f>
        <v>-1.6860797142417183</v>
      </c>
      <c r="AR6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-4.6135704689737489</v>
      </c>
      <c r="AS644">
        <f>_xlfn.RANK.AVG(Table2[[#This Row],[1Y Return vs Nifty Z-Score]],Table2[1Y Return vs Nifty Z-Score])</f>
        <v>541</v>
      </c>
      <c r="AT644">
        <f>_xlfn.RANK.AVG(Table2[[#This Row],[6M Return vs Nifty Z-Score]],Table2[6M Return vs Nifty Z-Score])</f>
        <v>537</v>
      </c>
      <c r="AU644">
        <f>_xlfn.RANK.AVG(Table2[[#This Row],[Sharpe Ratio Z-Score]],Table2[Sharpe Ratio Z-Score])</f>
        <v>698</v>
      </c>
      <c r="AV644">
        <f>(Table2[[#This Row],[Rank 1Y]]+Table2[[#This Row],[Rank 6M]]+Table2[[#This Row],[Rank Sharpe]])/3</f>
        <v>592</v>
      </c>
    </row>
    <row r="645" spans="1:48" x14ac:dyDescent="0.3">
      <c r="A645" t="s">
        <v>1486</v>
      </c>
      <c r="B645" t="s">
        <v>1487</v>
      </c>
      <c r="C645" t="s">
        <v>3138</v>
      </c>
      <c r="D645" t="s">
        <v>100</v>
      </c>
      <c r="E645">
        <v>6956.8107838149899</v>
      </c>
      <c r="F645">
        <v>1464.85</v>
      </c>
      <c r="G645">
        <v>-28.212056716501699</v>
      </c>
      <c r="H645">
        <f>(Table2[[#This Row],[1Y Return vs Nifty]]-AVERAGE(Table2[1Y Return vs Nifty]))/_xlfn.STDEV.P(Table2[1Y Return vs Nifty])</f>
        <v>-0.91982081731563692</v>
      </c>
      <c r="I645">
        <v>-0.67354116739194902</v>
      </c>
      <c r="J645">
        <f>(Table2[[#This Row],[1M Return vs Nifty]]-AVERAGE(Table2[1M Return vs Nifty]))/_xlfn.STDEV.P(Table2[1M Return vs Nifty])</f>
        <v>9.8693923350181081E-2</v>
      </c>
      <c r="K645">
        <v>-0.108929212330584</v>
      </c>
      <c r="L645">
        <f>(Table2[[#This Row],[6M Return vs Nifty]]-AVERAGE(Table2[6M Return vs Nifty]))/_xlfn.STDEV.P(Table2[6M Return vs Nifty])</f>
        <v>-0.31236636305011256</v>
      </c>
      <c r="M645">
        <v>2.3391794674368902</v>
      </c>
      <c r="N645">
        <f>(Table2[[#This Row],[1W Return vs Nifty]]-AVERAGE(Table2[1W Return vs Nifty]))/_xlfn.STDEV.P(Table2[1W Return vs Nifty])</f>
        <v>0.42059503007286914</v>
      </c>
      <c r="O645">
        <v>1472.43</v>
      </c>
      <c r="P645">
        <v>1465.9532554684999</v>
      </c>
      <c r="Q645">
        <v>1434.9651807530699</v>
      </c>
      <c r="R645">
        <v>42.955329949941898</v>
      </c>
      <c r="S645" s="1">
        <f>(Table2[[#This Row],[Close Price]]-Table2[[#This Row],[20D EMA]])/Table2[[#This Row],[20D EMA]]</f>
        <v>-5.1479527040335735E-3</v>
      </c>
      <c r="T645" s="1">
        <f>(Table2[[#This Row],[Close Price]]-Table2[[#This Row],[50D EMA]])/Table2[[#This Row],[50D EMA]]</f>
        <v>-7.5258570788974536E-4</v>
      </c>
      <c r="U645" s="1">
        <f>(Table2[[#This Row],[Close Price]]-Table2[[#This Row],[200D EMA]])/Table2[[#This Row],[200D EMA]]</f>
        <v>2.0826163343731035E-2</v>
      </c>
      <c r="V645">
        <v>0.39295934960898798</v>
      </c>
      <c r="W645">
        <v>1450.5</v>
      </c>
      <c r="X645">
        <v>1485</v>
      </c>
      <c r="Y645">
        <v>1406.2</v>
      </c>
      <c r="Z645">
        <v>1485</v>
      </c>
      <c r="AA645">
        <v>1406.2</v>
      </c>
      <c r="AB645">
        <v>1545.55</v>
      </c>
      <c r="AC645" s="1">
        <f>(Table2[[#This Row],[Close Price]]/Table2[[#This Row],[Day Low]])-1</f>
        <v>9.8931402964494985E-3</v>
      </c>
      <c r="AD645" s="1">
        <f>(Table2[[#This Row],[Day High]]/Table2[[#This Row],[Close Price]])-1</f>
        <v>1.3755674642454974E-2</v>
      </c>
      <c r="AE645" s="1">
        <f>(Table2[[#This Row],[Close Price]]/Table2[[#This Row],[Current Week Low]])-1</f>
        <v>4.1708149623097546E-2</v>
      </c>
      <c r="AF645" s="1">
        <f>(Table2[[#This Row],[Current Week High]]/Table2[[#This Row],[Close Price]])-1</f>
        <v>1.3755674642454974E-2</v>
      </c>
      <c r="AG645" s="1">
        <f>(Table2[[#This Row],[Close Price]]/Table2[[#This Row],[Current Month Low]])-1</f>
        <v>4.1708149623097546E-2</v>
      </c>
      <c r="AH645" s="1">
        <f>(Table2[[#This Row],[Current Month High]]/Table2[[#This Row],[Close Price]])-1</f>
        <v>5.5090964945216259E-2</v>
      </c>
      <c r="AI645">
        <v>8.4070041301157197</v>
      </c>
      <c r="AJ645">
        <v>17.187999999999999</v>
      </c>
      <c r="AK645" t="str">
        <f>IF(AND(Table2[[#This Row],[20D EMA]]&gt;Table2[[#This Row],[50D EMA]],Table2[[#This Row],[50D EMA]]&gt;Table2[[#This Row],[200D EMA]]),"Uptrend","Downtrend/NoTrend")</f>
        <v>Uptrend</v>
      </c>
      <c r="AL645">
        <v>-0.02</v>
      </c>
      <c r="AM645" t="s">
        <v>3189</v>
      </c>
      <c r="AN645">
        <v>-1.1100000000000001</v>
      </c>
      <c r="AO645" t="s">
        <v>3189</v>
      </c>
      <c r="AP645">
        <v>-0.127509327830542</v>
      </c>
      <c r="AQ645">
        <f>(Table2[[#This Row],[Sharpe Ratio]]-AVERAGE(Table2[Sharpe Ratio]))/_xlfn.STDEV.P(Table2[Sharpe Ratio])</f>
        <v>-2.2023028487873293</v>
      </c>
      <c r="AR6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-2.9152010757300286</v>
      </c>
      <c r="AS645">
        <f>_xlfn.RANK.AVG(Table2[[#This Row],[1Y Return vs Nifty Z-Score]],Table2[1Y Return vs Nifty Z-Score])</f>
        <v>630</v>
      </c>
      <c r="AT645">
        <f>_xlfn.RANK.AVG(Table2[[#This Row],[6M Return vs Nifty Z-Score]],Table2[6M Return vs Nifty Z-Score])</f>
        <v>421</v>
      </c>
      <c r="AU645">
        <f>_xlfn.RANK.AVG(Table2[[#This Row],[Sharpe Ratio Z-Score]],Table2[Sharpe Ratio Z-Score])</f>
        <v>725</v>
      </c>
      <c r="AV645">
        <f>(Table2[[#This Row],[Rank 1Y]]+Table2[[#This Row],[Rank 6M]]+Table2[[#This Row],[Rank Sharpe]])/3</f>
        <v>592</v>
      </c>
    </row>
    <row r="646" spans="1:48" x14ac:dyDescent="0.3">
      <c r="A646" t="s">
        <v>98</v>
      </c>
      <c r="B646" t="s">
        <v>99</v>
      </c>
      <c r="C646" t="s">
        <v>3138</v>
      </c>
      <c r="D646" t="s">
        <v>100</v>
      </c>
      <c r="E646">
        <v>294550.92704275</v>
      </c>
      <c r="F646">
        <v>3078.85</v>
      </c>
      <c r="G646">
        <v>-30.377011628541101</v>
      </c>
      <c r="H646">
        <f>(Table2[[#This Row],[1Y Return vs Nifty]]-AVERAGE(Table2[1Y Return vs Nifty]))/_xlfn.STDEV.P(Table2[1Y Return vs Nifty])</f>
        <v>-0.95619740129019848</v>
      </c>
      <c r="I646">
        <v>-5.8910616455591098</v>
      </c>
      <c r="J646">
        <f>(Table2[[#This Row],[1M Return vs Nifty]]-AVERAGE(Table2[1M Return vs Nifty]))/_xlfn.STDEV.P(Table2[1M Return vs Nifty])</f>
        <v>-0.47177732860621202</v>
      </c>
      <c r="K646">
        <v>-2.5714200181050701</v>
      </c>
      <c r="L646">
        <f>(Table2[[#This Row],[6M Return vs Nifty]]-AVERAGE(Table2[6M Return vs Nifty]))/_xlfn.STDEV.P(Table2[6M Return vs Nifty])</f>
        <v>-0.39277031006779106</v>
      </c>
      <c r="M646">
        <v>-0.33179721430783299</v>
      </c>
      <c r="N646">
        <f>(Table2[[#This Row],[1W Return vs Nifty]]-AVERAGE(Table2[1W Return vs Nifty]))/_xlfn.STDEV.P(Table2[1W Return vs Nifty])</f>
        <v>-0.31858051733201231</v>
      </c>
      <c r="O646">
        <v>3197.61</v>
      </c>
      <c r="P646">
        <v>3163.5865167608799</v>
      </c>
      <c r="Q646">
        <v>3060.3510183112799</v>
      </c>
      <c r="R646">
        <v>22.105960392180801</v>
      </c>
      <c r="S646" s="1">
        <f>(Table2[[#This Row],[Close Price]]-Table2[[#This Row],[20D EMA]])/Table2[[#This Row],[20D EMA]]</f>
        <v>-3.7140239116089893E-2</v>
      </c>
      <c r="T646" s="1">
        <f>(Table2[[#This Row],[Close Price]]-Table2[[#This Row],[50D EMA]])/Table2[[#This Row],[50D EMA]]</f>
        <v>-2.6784953189027908E-2</v>
      </c>
      <c r="U646" s="1">
        <f>(Table2[[#This Row],[Close Price]]-Table2[[#This Row],[200D EMA]])/Table2[[#This Row],[200D EMA]]</f>
        <v>6.0447254507843681E-3</v>
      </c>
      <c r="V646">
        <v>0.82013880752860402</v>
      </c>
      <c r="W646">
        <v>3071.75</v>
      </c>
      <c r="X646">
        <v>3146.7</v>
      </c>
      <c r="Y646">
        <v>3038</v>
      </c>
      <c r="Z646">
        <v>3146.7</v>
      </c>
      <c r="AA646">
        <v>3038</v>
      </c>
      <c r="AB646">
        <v>3328.95</v>
      </c>
      <c r="AC646" s="1">
        <f>(Table2[[#This Row],[Close Price]]/Table2[[#This Row],[Day Low]])-1</f>
        <v>2.3113860177423895E-3</v>
      </c>
      <c r="AD646" s="1">
        <f>(Table2[[#This Row],[Day High]]/Table2[[#This Row],[Close Price]])-1</f>
        <v>2.2037449047533908E-2</v>
      </c>
      <c r="AE646" s="1">
        <f>(Table2[[#This Row],[Close Price]]/Table2[[#This Row],[Current Week Low]])-1</f>
        <v>1.3446346280447719E-2</v>
      </c>
      <c r="AF646" s="1">
        <f>(Table2[[#This Row],[Current Week High]]/Table2[[#This Row],[Close Price]])-1</f>
        <v>2.2037449047533908E-2</v>
      </c>
      <c r="AG646" s="1">
        <f>(Table2[[#This Row],[Close Price]]/Table2[[#This Row],[Current Month Low]])-1</f>
        <v>1.3446346280447719E-2</v>
      </c>
      <c r="AH646" s="1">
        <f>(Table2[[#This Row],[Current Month High]]/Table2[[#This Row],[Close Price]])-1</f>
        <v>8.1231628692531199E-2</v>
      </c>
      <c r="AI646">
        <v>11.176250872890799</v>
      </c>
      <c r="AJ646">
        <v>15.308415415152901</v>
      </c>
      <c r="AK646" t="str">
        <f>IF(AND(Table2[[#This Row],[20D EMA]]&gt;Table2[[#This Row],[50D EMA]],Table2[[#This Row],[50D EMA]]&gt;Table2[[#This Row],[200D EMA]]),"Uptrend","Downtrend/NoTrend")</f>
        <v>Uptrend</v>
      </c>
      <c r="AL646">
        <v>0.04</v>
      </c>
      <c r="AM646" t="s">
        <v>3188</v>
      </c>
      <c r="AN646">
        <v>-6.9</v>
      </c>
      <c r="AO646" t="s">
        <v>3189</v>
      </c>
      <c r="AP646">
        <v>-6.9816395257332006E-2</v>
      </c>
      <c r="AQ646">
        <f>(Table2[[#This Row],[Sharpe Ratio]]-AVERAGE(Table2[Sharpe Ratio]))/_xlfn.STDEV.P(Table2[Sharpe Ratio])</f>
        <v>-1.5296287403942561</v>
      </c>
      <c r="AR6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-3.6689542976904699</v>
      </c>
      <c r="AS646">
        <f>_xlfn.RANK.AVG(Table2[[#This Row],[1Y Return vs Nifty Z-Score]],Table2[1Y Return vs Nifty Z-Score])</f>
        <v>646</v>
      </c>
      <c r="AT646">
        <f>_xlfn.RANK.AVG(Table2[[#This Row],[6M Return vs Nifty Z-Score]],Table2[6M Return vs Nifty Z-Score])</f>
        <v>449</v>
      </c>
      <c r="AU646">
        <f>_xlfn.RANK.AVG(Table2[[#This Row],[Sharpe Ratio Z-Score]],Table2[Sharpe Ratio Z-Score])</f>
        <v>682</v>
      </c>
      <c r="AV646">
        <f>(Table2[[#This Row],[Rank 1Y]]+Table2[[#This Row],[Rank 6M]]+Table2[[#This Row],[Rank Sharpe]])/3</f>
        <v>592.33333333333337</v>
      </c>
    </row>
    <row r="647" spans="1:48" x14ac:dyDescent="0.3">
      <c r="A647" t="s">
        <v>1009</v>
      </c>
      <c r="B647" t="s">
        <v>1010</v>
      </c>
      <c r="C647" t="s">
        <v>3129</v>
      </c>
      <c r="D647" t="s">
        <v>579</v>
      </c>
      <c r="E647">
        <v>14062.667350199999</v>
      </c>
      <c r="F647">
        <v>1722.55</v>
      </c>
      <c r="G647">
        <v>-30.419985461840501</v>
      </c>
      <c r="H647">
        <f>(Table2[[#This Row],[1Y Return vs Nifty]]-AVERAGE(Table2[1Y Return vs Nifty]))/_xlfn.STDEV.P(Table2[1Y Return vs Nifty])</f>
        <v>-0.95691946771616943</v>
      </c>
      <c r="I647">
        <v>-8.6318513169543394</v>
      </c>
      <c r="J647">
        <f>(Table2[[#This Row],[1M Return vs Nifty]]-AVERAGE(Table2[1M Return vs Nifty]))/_xlfn.STDEV.P(Table2[1M Return vs Nifty])</f>
        <v>-0.771448737991698</v>
      </c>
      <c r="K647">
        <v>-1.5840571850601299</v>
      </c>
      <c r="L647">
        <f>(Table2[[#This Row],[6M Return vs Nifty]]-AVERAGE(Table2[6M Return vs Nifty]))/_xlfn.STDEV.P(Table2[6M Return vs Nifty])</f>
        <v>-0.36053146120419027</v>
      </c>
      <c r="M647">
        <v>-0.50240391270172802</v>
      </c>
      <c r="N647">
        <f>(Table2[[#This Row],[1W Return vs Nifty]]-AVERAGE(Table2[1W Return vs Nifty]))/_xlfn.STDEV.P(Table2[1W Return vs Nifty])</f>
        <v>-0.36579481932804131</v>
      </c>
      <c r="O647">
        <v>1795.67</v>
      </c>
      <c r="P647">
        <v>1775.9479919952801</v>
      </c>
      <c r="Q647">
        <v>1680.0405796288101</v>
      </c>
      <c r="R647">
        <v>36.388210823410802</v>
      </c>
      <c r="S647" s="1">
        <f>(Table2[[#This Row],[Close Price]]-Table2[[#This Row],[20D EMA]])/Table2[[#This Row],[20D EMA]]</f>
        <v>-4.0720176869914915E-2</v>
      </c>
      <c r="T647" s="1">
        <f>(Table2[[#This Row],[Close Price]]-Table2[[#This Row],[50D EMA]])/Table2[[#This Row],[50D EMA]]</f>
        <v>-3.0067317419181509E-2</v>
      </c>
      <c r="U647" s="1">
        <f>(Table2[[#This Row],[Close Price]]-Table2[[#This Row],[200D EMA]])/Table2[[#This Row],[200D EMA]]</f>
        <v>2.5302615238366424E-2</v>
      </c>
      <c r="V647">
        <v>0.73340350492986395</v>
      </c>
      <c r="W647">
        <v>1720</v>
      </c>
      <c r="X647">
        <v>1796.7</v>
      </c>
      <c r="Y647">
        <v>1690</v>
      </c>
      <c r="Z647">
        <v>1796.7</v>
      </c>
      <c r="AA647">
        <v>1690</v>
      </c>
      <c r="AB647">
        <v>1869.4</v>
      </c>
      <c r="AC647" s="1">
        <f>(Table2[[#This Row],[Close Price]]/Table2[[#This Row],[Day Low]])-1</f>
        <v>1.4825581395347953E-3</v>
      </c>
      <c r="AD647" s="1">
        <f>(Table2[[#This Row],[Day High]]/Table2[[#This Row],[Close Price]])-1</f>
        <v>4.3046645960929997E-2</v>
      </c>
      <c r="AE647" s="1">
        <f>(Table2[[#This Row],[Close Price]]/Table2[[#This Row],[Current Week Low]])-1</f>
        <v>1.9260355029585785E-2</v>
      </c>
      <c r="AF647" s="1">
        <f>(Table2[[#This Row],[Current Week High]]/Table2[[#This Row],[Close Price]])-1</f>
        <v>4.3046645960929997E-2</v>
      </c>
      <c r="AG647" s="1">
        <f>(Table2[[#This Row],[Close Price]]/Table2[[#This Row],[Current Month Low]])-1</f>
        <v>1.9260355029585785E-2</v>
      </c>
      <c r="AH647" s="1">
        <f>(Table2[[#This Row],[Current Month High]]/Table2[[#This Row],[Close Price]])-1</f>
        <v>8.5251516646831726E-2</v>
      </c>
      <c r="AI647">
        <v>14.884909001190101</v>
      </c>
      <c r="AJ647">
        <v>31.7941851568477</v>
      </c>
      <c r="AK647" t="str">
        <f>IF(AND(Table2[[#This Row],[20D EMA]]&gt;Table2[[#This Row],[50D EMA]],Table2[[#This Row],[50D EMA]]&gt;Table2[[#This Row],[200D EMA]]),"Uptrend","Downtrend/NoTrend")</f>
        <v>Uptrend</v>
      </c>
      <c r="AL647">
        <v>-0.03</v>
      </c>
      <c r="AM647" t="s">
        <v>3189</v>
      </c>
      <c r="AN647">
        <v>-7.53</v>
      </c>
      <c r="AO647" t="s">
        <v>3189</v>
      </c>
      <c r="AP647">
        <v>-8.5358961818762999E-2</v>
      </c>
      <c r="AQ647">
        <f>(Table2[[#This Row],[Sharpe Ratio]]-AVERAGE(Table2[Sharpe Ratio]))/_xlfn.STDEV.P(Table2[Sharpe Ratio])</f>
        <v>-1.7108482006909487</v>
      </c>
      <c r="AR6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-4.1655426869310475</v>
      </c>
      <c r="AS647">
        <f>_xlfn.RANK.AVG(Table2[[#This Row],[1Y Return vs Nifty Z-Score]],Table2[1Y Return vs Nifty Z-Score])</f>
        <v>647</v>
      </c>
      <c r="AT647">
        <f>_xlfn.RANK.AVG(Table2[[#This Row],[6M Return vs Nifty Z-Score]],Table2[6M Return vs Nifty Z-Score])</f>
        <v>435</v>
      </c>
      <c r="AU647">
        <f>_xlfn.RANK.AVG(Table2[[#This Row],[Sharpe Ratio Z-Score]],Table2[Sharpe Ratio Z-Score])</f>
        <v>699</v>
      </c>
      <c r="AV647">
        <f>(Table2[[#This Row],[Rank 1Y]]+Table2[[#This Row],[Rank 6M]]+Table2[[#This Row],[Rank Sharpe]])/3</f>
        <v>593.66666666666663</v>
      </c>
    </row>
    <row r="648" spans="1:48" x14ac:dyDescent="0.3">
      <c r="A648" t="s">
        <v>2117</v>
      </c>
      <c r="B648" t="s">
        <v>2118</v>
      </c>
      <c r="C648" t="s">
        <v>3141</v>
      </c>
      <c r="D648" t="s">
        <v>106</v>
      </c>
      <c r="E648">
        <v>2939.9452197000001</v>
      </c>
      <c r="F648">
        <v>684.2</v>
      </c>
      <c r="G648">
        <v>-40.922177099103301</v>
      </c>
      <c r="H648">
        <f>(Table2[[#This Row],[1Y Return vs Nifty]]-AVERAGE(Table2[1Y Return vs Nifty]))/_xlfn.STDEV.P(Table2[1Y Return vs Nifty])</f>
        <v>-1.1333821985958388</v>
      </c>
      <c r="I648">
        <v>-3.3795037794540002</v>
      </c>
      <c r="J648">
        <f>(Table2[[#This Row],[1M Return vs Nifty]]-AVERAGE(Table2[1M Return vs Nifty]))/_xlfn.STDEV.P(Table2[1M Return vs Nifty])</f>
        <v>-0.19716957838589647</v>
      </c>
      <c r="K648">
        <v>-12.434205813279601</v>
      </c>
      <c r="L648">
        <f>(Table2[[#This Row],[6M Return vs Nifty]]-AVERAGE(Table2[6M Return vs Nifty]))/_xlfn.STDEV.P(Table2[6M Return vs Nifty])</f>
        <v>-0.71480477397821118</v>
      </c>
      <c r="M648">
        <v>0.40938919567981202</v>
      </c>
      <c r="N648">
        <f>(Table2[[#This Row],[1W Return vs Nifty]]-AVERAGE(Table2[1W Return vs Nifty]))/_xlfn.STDEV.P(Table2[1W Return vs Nifty])</f>
        <v>-0.11346196497767227</v>
      </c>
      <c r="O648">
        <v>695.44</v>
      </c>
      <c r="P648">
        <v>710.41649798289495</v>
      </c>
      <c r="Q648">
        <v>765.66164933591199</v>
      </c>
      <c r="R648">
        <v>33.426155274108901</v>
      </c>
      <c r="S648" s="1">
        <f>(Table2[[#This Row],[Close Price]]-Table2[[#This Row],[20D EMA]])/Table2[[#This Row],[20D EMA]]</f>
        <v>-1.616242954101002E-2</v>
      </c>
      <c r="T648" s="1">
        <f>(Table2[[#This Row],[Close Price]]-Table2[[#This Row],[50D EMA]])/Table2[[#This Row],[50D EMA]]</f>
        <v>-3.6902997125393522E-2</v>
      </c>
      <c r="U648" s="1">
        <f>(Table2[[#This Row],[Close Price]]-Table2[[#This Row],[200D EMA]])/Table2[[#This Row],[200D EMA]]</f>
        <v>-0.10639379601494575</v>
      </c>
      <c r="V648">
        <v>0.30420044695353798</v>
      </c>
      <c r="W648">
        <v>676</v>
      </c>
      <c r="X648">
        <v>711</v>
      </c>
      <c r="Y648">
        <v>664.05</v>
      </c>
      <c r="Z648">
        <v>711</v>
      </c>
      <c r="AA648">
        <v>664.05</v>
      </c>
      <c r="AB648">
        <v>711</v>
      </c>
      <c r="AC648" s="1">
        <f>(Table2[[#This Row],[Close Price]]/Table2[[#This Row],[Day Low]])-1</f>
        <v>1.2130177514793061E-2</v>
      </c>
      <c r="AD648" s="1">
        <f>(Table2[[#This Row],[Day High]]/Table2[[#This Row],[Close Price]])-1</f>
        <v>3.9169833382052044E-2</v>
      </c>
      <c r="AE648" s="1">
        <f>(Table2[[#This Row],[Close Price]]/Table2[[#This Row],[Current Week Low]])-1</f>
        <v>3.0344100594834833E-2</v>
      </c>
      <c r="AF648" s="1">
        <f>(Table2[[#This Row],[Current Week High]]/Table2[[#This Row],[Close Price]])-1</f>
        <v>3.9169833382052044E-2</v>
      </c>
      <c r="AG648" s="1">
        <f>(Table2[[#This Row],[Close Price]]/Table2[[#This Row],[Current Month Low]])-1</f>
        <v>3.0344100594834833E-2</v>
      </c>
      <c r="AH648" s="1">
        <f>(Table2[[#This Row],[Current Month High]]/Table2[[#This Row],[Close Price]])-1</f>
        <v>3.9169833382052044E-2</v>
      </c>
      <c r="AI648">
        <v>29.9035369774919</v>
      </c>
      <c r="AJ648">
        <v>10.5688429217841</v>
      </c>
      <c r="AK648" t="str">
        <f>IF(AND(Table2[[#This Row],[20D EMA]]&gt;Table2[[#This Row],[50D EMA]],Table2[[#This Row],[50D EMA]]&gt;Table2[[#This Row],[200D EMA]]),"Uptrend","Downtrend/NoTrend")</f>
        <v>Downtrend/NoTrend</v>
      </c>
      <c r="AL648">
        <v>-0.16</v>
      </c>
      <c r="AM648" t="s">
        <v>3189</v>
      </c>
      <c r="AN648">
        <v>-3.27</v>
      </c>
      <c r="AO648" t="s">
        <v>3189</v>
      </c>
      <c r="AQ648">
        <f>(Table2[[#This Row],[Sharpe Ratio]]-AVERAGE(Table2[Sharpe Ratio]))/_xlfn.STDEV.P(Table2[Sharpe Ratio])</f>
        <v>-0.71560041255099383</v>
      </c>
      <c r="AR6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8">
        <f>_xlfn.RANK.AVG(Table2[[#This Row],[1Y Return vs Nifty Z-Score]],Table2[1Y Return vs Nifty Z-Score])</f>
        <v>684</v>
      </c>
      <c r="AT648">
        <f>_xlfn.RANK.AVG(Table2[[#This Row],[6M Return vs Nifty Z-Score]],Table2[6M Return vs Nifty Z-Score])</f>
        <v>558</v>
      </c>
      <c r="AU648">
        <f>_xlfn.RANK.AVG(Table2[[#This Row],[Sharpe Ratio Z-Score]],Table2[Sharpe Ratio Z-Score])</f>
        <v>539.5</v>
      </c>
      <c r="AV648">
        <f>(Table2[[#This Row],[Rank 1Y]]+Table2[[#This Row],[Rank 6M]]+Table2[[#This Row],[Rank Sharpe]])/3</f>
        <v>593.83333333333337</v>
      </c>
    </row>
    <row r="649" spans="1:48" x14ac:dyDescent="0.3">
      <c r="A649" t="s">
        <v>951</v>
      </c>
      <c r="B649" t="s">
        <v>952</v>
      </c>
      <c r="C649" t="s">
        <v>3145</v>
      </c>
      <c r="D649" t="s">
        <v>167</v>
      </c>
      <c r="E649">
        <v>15683.46754494</v>
      </c>
      <c r="F649">
        <v>1011.95</v>
      </c>
      <c r="G649">
        <v>-32.0711152603294</v>
      </c>
      <c r="H649">
        <f>(Table2[[#This Row],[1Y Return vs Nifty]]-AVERAGE(Table2[1Y Return vs Nifty]))/_xlfn.STDEV.P(Table2[1Y Return vs Nifty])</f>
        <v>-0.9846625220558336</v>
      </c>
      <c r="I649">
        <v>-10.327461079084699</v>
      </c>
      <c r="J649">
        <f>(Table2[[#This Row],[1M Return vs Nifty]]-AVERAGE(Table2[1M Return vs Nifty]))/_xlfn.STDEV.P(Table2[1M Return vs Nifty])</f>
        <v>-0.95684266751812042</v>
      </c>
      <c r="K649">
        <v>-4.31204257854447</v>
      </c>
      <c r="L649">
        <f>(Table2[[#This Row],[6M Return vs Nifty]]-AVERAGE(Table2[6M Return vs Nifty]))/_xlfn.STDEV.P(Table2[6M Return vs Nifty])</f>
        <v>-0.44960419704075316</v>
      </c>
      <c r="M649">
        <v>-1.1443065526427301</v>
      </c>
      <c r="N649">
        <f>(Table2[[#This Row],[1W Return vs Nifty]]-AVERAGE(Table2[1W Return vs Nifty]))/_xlfn.STDEV.P(Table2[1W Return vs Nifty])</f>
        <v>-0.54343722950029782</v>
      </c>
      <c r="O649" t="e">
        <v>#N/A</v>
      </c>
      <c r="P649">
        <v>1067.4725292518699</v>
      </c>
      <c r="Q649">
        <v>1019.20240866644</v>
      </c>
      <c r="R649">
        <v>27.7032876295679</v>
      </c>
      <c r="S649" s="1" t="e">
        <f>(Table2[[#This Row],[Close Price]]-Table2[[#This Row],[20D EMA]])/Table2[[#This Row],[20D EMA]]</f>
        <v>#N/A</v>
      </c>
      <c r="T649" s="1">
        <f>(Table2[[#This Row],[Close Price]]-Table2[[#This Row],[50D EMA]])/Table2[[#This Row],[50D EMA]]</f>
        <v>-5.2013075494113561E-2</v>
      </c>
      <c r="U649" s="1">
        <f>(Table2[[#This Row],[Close Price]]-Table2[[#This Row],[200D EMA]])/Table2[[#This Row],[200D EMA]]</f>
        <v>-7.1157687666076304E-3</v>
      </c>
      <c r="V649">
        <v>0.60262162906989403</v>
      </c>
      <c r="W649" t="e">
        <v>#N/A</v>
      </c>
      <c r="X649" t="e">
        <v>#N/A</v>
      </c>
      <c r="Y649" t="e">
        <v>#N/A</v>
      </c>
      <c r="Z649" t="e">
        <v>#N/A</v>
      </c>
      <c r="AA649" t="e">
        <v>#N/A</v>
      </c>
      <c r="AB649" t="e">
        <v>#N/A</v>
      </c>
      <c r="AC649" s="1" t="e">
        <f>(Table2[[#This Row],[Close Price]]/Table2[[#This Row],[Day Low]])-1</f>
        <v>#N/A</v>
      </c>
      <c r="AD649" s="1" t="e">
        <f>(Table2[[#This Row],[Day High]]/Table2[[#This Row],[Close Price]])-1</f>
        <v>#N/A</v>
      </c>
      <c r="AE649" s="1" t="e">
        <f>(Table2[[#This Row],[Close Price]]/Table2[[#This Row],[Current Week Low]])-1</f>
        <v>#N/A</v>
      </c>
      <c r="AF649" s="1" t="e">
        <f>(Table2[[#This Row],[Current Week High]]/Table2[[#This Row],[Close Price]])-1</f>
        <v>#N/A</v>
      </c>
      <c r="AG649" s="1" t="e">
        <f>(Table2[[#This Row],[Close Price]]/Table2[[#This Row],[Current Month Low]])-1</f>
        <v>#N/A</v>
      </c>
      <c r="AH649" s="1" t="e">
        <f>(Table2[[#This Row],[Current Month High]]/Table2[[#This Row],[Close Price]])-1</f>
        <v>#N/A</v>
      </c>
      <c r="AI649">
        <v>19.5711250555857</v>
      </c>
      <c r="AJ649">
        <v>21.5701585776069</v>
      </c>
      <c r="AK649" t="e">
        <f>IF(AND(Table2[[#This Row],[20D EMA]]&gt;Table2[[#This Row],[50D EMA]],Table2[[#This Row],[50D EMA]]&gt;Table2[[#This Row],[200D EMA]]),"Uptrend","Downtrend/NoTrend")</f>
        <v>#N/A</v>
      </c>
      <c r="AL649" t="e">
        <v>#N/A</v>
      </c>
      <c r="AM649" t="e">
        <v>#N/A</v>
      </c>
      <c r="AN649" t="e">
        <v>#N/A</v>
      </c>
      <c r="AO649" t="e">
        <v>#N/A</v>
      </c>
      <c r="AP649">
        <v>-4.7525517084879003E-2</v>
      </c>
      <c r="AQ649">
        <f>(Table2[[#This Row],[Sharpe Ratio]]-AVERAGE(Table2[Sharpe Ratio]))/_xlfn.STDEV.P(Table2[Sharpe Ratio])</f>
        <v>-1.2697269477279525</v>
      </c>
      <c r="AR649" t="e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#N/A</v>
      </c>
      <c r="AS649">
        <f>_xlfn.RANK.AVG(Table2[[#This Row],[1Y Return vs Nifty Z-Score]],Table2[1Y Return vs Nifty Z-Score])</f>
        <v>653</v>
      </c>
      <c r="AT649">
        <f>_xlfn.RANK.AVG(Table2[[#This Row],[6M Return vs Nifty Z-Score]],Table2[6M Return vs Nifty Z-Score])</f>
        <v>473</v>
      </c>
      <c r="AU649">
        <f>_xlfn.RANK.AVG(Table2[[#This Row],[Sharpe Ratio Z-Score]],Table2[Sharpe Ratio Z-Score])</f>
        <v>656</v>
      </c>
      <c r="AV649">
        <f>(Table2[[#This Row],[Rank 1Y]]+Table2[[#This Row],[Rank 6M]]+Table2[[#This Row],[Rank Sharpe]])/3</f>
        <v>594</v>
      </c>
    </row>
    <row r="650" spans="1:48" x14ac:dyDescent="0.3">
      <c r="A650" t="s">
        <v>444</v>
      </c>
      <c r="B650" t="s">
        <v>445</v>
      </c>
      <c r="C650" t="s">
        <v>3141</v>
      </c>
      <c r="D650" t="s">
        <v>446</v>
      </c>
      <c r="E650">
        <v>50855.122208834997</v>
      </c>
      <c r="F650">
        <v>1901.75</v>
      </c>
      <c r="G650">
        <v>-25.869242743230799</v>
      </c>
      <c r="H650">
        <f>(Table2[[#This Row],[1Y Return vs Nifty]]-AVERAGE(Table2[1Y Return vs Nifty]))/_xlfn.STDEV.P(Table2[1Y Return vs Nifty])</f>
        <v>-0.8804557622923046</v>
      </c>
      <c r="I650">
        <v>-0.137886613915881</v>
      </c>
      <c r="J650">
        <f>(Table2[[#This Row],[1M Return vs Nifty]]-AVERAGE(Table2[1M Return vs Nifty]))/_xlfn.STDEV.P(Table2[1M Return vs Nifty])</f>
        <v>0.15726111537488388</v>
      </c>
      <c r="K650">
        <v>-15.1029393765703</v>
      </c>
      <c r="L650">
        <f>(Table2[[#This Row],[6M Return vs Nifty]]-AVERAGE(Table2[6M Return vs Nifty]))/_xlfn.STDEV.P(Table2[6M Return vs Nifty])</f>
        <v>-0.80194285040227264</v>
      </c>
      <c r="M650">
        <v>0.18313811393669199</v>
      </c>
      <c r="N650">
        <f>(Table2[[#This Row],[1W Return vs Nifty]]-AVERAGE(Table2[1W Return vs Nifty]))/_xlfn.STDEV.P(Table2[1W Return vs Nifty])</f>
        <v>-0.17607549071207668</v>
      </c>
      <c r="O650">
        <v>1939.74</v>
      </c>
      <c r="P650">
        <v>1986.9286157444201</v>
      </c>
      <c r="Q650">
        <v>2017.1552776506801</v>
      </c>
      <c r="R650">
        <v>29.972170081906501</v>
      </c>
      <c r="S650" s="1">
        <f>(Table2[[#This Row],[Close Price]]-Table2[[#This Row],[20D EMA]])/Table2[[#This Row],[20D EMA]]</f>
        <v>-1.9585099033891145E-2</v>
      </c>
      <c r="T650" s="1">
        <f>(Table2[[#This Row],[Close Price]]-Table2[[#This Row],[50D EMA]])/Table2[[#This Row],[50D EMA]]</f>
        <v>-4.2869489658292112E-2</v>
      </c>
      <c r="U650" s="1">
        <f>(Table2[[#This Row],[Close Price]]-Table2[[#This Row],[200D EMA]])/Table2[[#This Row],[200D EMA]]</f>
        <v>-5.7211895846257875E-2</v>
      </c>
      <c r="V650">
        <v>0.97037835172723397</v>
      </c>
      <c r="W650">
        <v>1895</v>
      </c>
      <c r="X650">
        <v>1922.45</v>
      </c>
      <c r="Y650">
        <v>1849.1</v>
      </c>
      <c r="Z650">
        <v>1922.45</v>
      </c>
      <c r="AA650">
        <v>1849.1</v>
      </c>
      <c r="AB650">
        <v>2001.7</v>
      </c>
      <c r="AC650" s="1">
        <f>(Table2[[#This Row],[Close Price]]/Table2[[#This Row],[Day Low]])-1</f>
        <v>3.5620052770448662E-3</v>
      </c>
      <c r="AD650" s="1">
        <f>(Table2[[#This Row],[Day High]]/Table2[[#This Row],[Close Price]])-1</f>
        <v>1.0884711449980378E-2</v>
      </c>
      <c r="AE650" s="1">
        <f>(Table2[[#This Row],[Close Price]]/Table2[[#This Row],[Current Week Low]])-1</f>
        <v>2.8473311340652341E-2</v>
      </c>
      <c r="AF650" s="1">
        <f>(Table2[[#This Row],[Current Week High]]/Table2[[#This Row],[Close Price]])-1</f>
        <v>1.0884711449980378E-2</v>
      </c>
      <c r="AG650" s="1">
        <f>(Table2[[#This Row],[Close Price]]/Table2[[#This Row],[Current Month Low]])-1</f>
        <v>2.8473311340652341E-2</v>
      </c>
      <c r="AH650" s="1">
        <f>(Table2[[#This Row],[Current Month High]]/Table2[[#This Row],[Close Price]])-1</f>
        <v>5.2556855527803314E-2</v>
      </c>
      <c r="AI650">
        <v>29.039042986722698</v>
      </c>
      <c r="AJ650">
        <v>9.2959770114942497</v>
      </c>
      <c r="AK650" t="str">
        <f>IF(AND(Table2[[#This Row],[20D EMA]]&gt;Table2[[#This Row],[50D EMA]],Table2[[#This Row],[50D EMA]]&gt;Table2[[#This Row],[200D EMA]]),"Uptrend","Downtrend/NoTrend")</f>
        <v>Downtrend/NoTrend</v>
      </c>
      <c r="AL650">
        <v>-0.23</v>
      </c>
      <c r="AM650" t="s">
        <v>3189</v>
      </c>
      <c r="AN650">
        <v>-1.36</v>
      </c>
      <c r="AO650" t="s">
        <v>3189</v>
      </c>
      <c r="AP650">
        <v>-1.0704786257200999E-2</v>
      </c>
      <c r="AQ650">
        <f>(Table2[[#This Row],[Sharpe Ratio]]-AVERAGE(Table2[Sharpe Ratio]))/_xlfn.STDEV.P(Table2[Sharpe Ratio])</f>
        <v>-0.84041349155271627</v>
      </c>
      <c r="AR6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0">
        <f>_xlfn.RANK.AVG(Table2[[#This Row],[1Y Return vs Nifty Z-Score]],Table2[1Y Return vs Nifty Z-Score])</f>
        <v>615</v>
      </c>
      <c r="AT650">
        <f>_xlfn.RANK.AVG(Table2[[#This Row],[6M Return vs Nifty Z-Score]],Table2[6M Return vs Nifty Z-Score])</f>
        <v>586</v>
      </c>
      <c r="AU650">
        <f>_xlfn.RANK.AVG(Table2[[#This Row],[Sharpe Ratio Z-Score]],Table2[Sharpe Ratio Z-Score])</f>
        <v>584</v>
      </c>
      <c r="AV650">
        <f>(Table2[[#This Row],[Rank 1Y]]+Table2[[#This Row],[Rank 6M]]+Table2[[#This Row],[Rank Sharpe]])/3</f>
        <v>595</v>
      </c>
    </row>
    <row r="651" spans="1:48" x14ac:dyDescent="0.3">
      <c r="A651" t="s">
        <v>1107</v>
      </c>
      <c r="B651" t="s">
        <v>1108</v>
      </c>
      <c r="C651" t="s">
        <v>3143</v>
      </c>
      <c r="D651" t="s">
        <v>482</v>
      </c>
      <c r="E651">
        <v>11710.152701999999</v>
      </c>
      <c r="F651">
        <v>2294.85</v>
      </c>
      <c r="G651">
        <v>-27.1345573656093</v>
      </c>
      <c r="H651">
        <f>(Table2[[#This Row],[1Y Return vs Nifty]]-AVERAGE(Table2[1Y Return vs Nifty]))/_xlfn.STDEV.P(Table2[1Y Return vs Nifty])</f>
        <v>-0.90171616977664959</v>
      </c>
      <c r="I651">
        <v>-0.96346919081332505</v>
      </c>
      <c r="J651">
        <f>(Table2[[#This Row],[1M Return vs Nifty]]-AVERAGE(Table2[1M Return vs Nifty]))/_xlfn.STDEV.P(Table2[1M Return vs Nifty])</f>
        <v>6.6993884377543278E-2</v>
      </c>
      <c r="K651">
        <v>-1.76575727566245</v>
      </c>
      <c r="L651">
        <f>(Table2[[#This Row],[6M Return vs Nifty]]-AVERAGE(Table2[6M Return vs Nifty]))/_xlfn.STDEV.P(Table2[6M Return vs Nifty])</f>
        <v>-0.36646423643471604</v>
      </c>
      <c r="M651">
        <v>-0.98143178153204302</v>
      </c>
      <c r="N651">
        <f>(Table2[[#This Row],[1W Return vs Nifty]]-AVERAGE(Table2[1W Return vs Nifty]))/_xlfn.STDEV.P(Table2[1W Return vs Nifty])</f>
        <v>-0.49836268844681908</v>
      </c>
      <c r="O651">
        <v>2286.41</v>
      </c>
      <c r="P651">
        <v>2216.7241617667601</v>
      </c>
      <c r="Q651">
        <v>2175.31788975168</v>
      </c>
      <c r="R651">
        <v>44.831717731699499</v>
      </c>
      <c r="S651" s="1">
        <f>(Table2[[#This Row],[Close Price]]-Table2[[#This Row],[20D EMA]])/Table2[[#This Row],[20D EMA]]</f>
        <v>3.6913764372969219E-3</v>
      </c>
      <c r="T651" s="1">
        <f>(Table2[[#This Row],[Close Price]]-Table2[[#This Row],[50D EMA]])/Table2[[#This Row],[50D EMA]]</f>
        <v>3.5243824910976954E-2</v>
      </c>
      <c r="U651" s="1">
        <f>(Table2[[#This Row],[Close Price]]-Table2[[#This Row],[200D EMA]])/Table2[[#This Row],[200D EMA]]</f>
        <v>5.494926089260678E-2</v>
      </c>
      <c r="V651">
        <v>0.85333203440140004</v>
      </c>
      <c r="W651">
        <v>2260</v>
      </c>
      <c r="X651">
        <v>2339</v>
      </c>
      <c r="Y651">
        <v>2178.6</v>
      </c>
      <c r="Z651">
        <v>2339</v>
      </c>
      <c r="AA651">
        <v>2178.6</v>
      </c>
      <c r="AB651">
        <v>2443.15</v>
      </c>
      <c r="AC651" s="1">
        <f>(Table2[[#This Row],[Close Price]]/Table2[[#This Row],[Day Low]])-1</f>
        <v>1.5420353982300794E-2</v>
      </c>
      <c r="AD651" s="1">
        <f>(Table2[[#This Row],[Day High]]/Table2[[#This Row],[Close Price]])-1</f>
        <v>1.9238730200231036E-2</v>
      </c>
      <c r="AE651" s="1">
        <f>(Table2[[#This Row],[Close Price]]/Table2[[#This Row],[Current Week Low]])-1</f>
        <v>5.33599559350042E-2</v>
      </c>
      <c r="AF651" s="1">
        <f>(Table2[[#This Row],[Current Week High]]/Table2[[#This Row],[Close Price]])-1</f>
        <v>1.9238730200231036E-2</v>
      </c>
      <c r="AG651" s="1">
        <f>(Table2[[#This Row],[Close Price]]/Table2[[#This Row],[Current Month Low]])-1</f>
        <v>5.33599559350042E-2</v>
      </c>
      <c r="AH651" s="1">
        <f>(Table2[[#This Row],[Current Month High]]/Table2[[#This Row],[Close Price]])-1</f>
        <v>6.4622960106325067E-2</v>
      </c>
      <c r="AI651">
        <v>19.1799028258927</v>
      </c>
      <c r="AJ651">
        <v>26.927544247787601</v>
      </c>
      <c r="AK651" t="str">
        <f>IF(AND(Table2[[#This Row],[20D EMA]]&gt;Table2[[#This Row],[50D EMA]],Table2[[#This Row],[50D EMA]]&gt;Table2[[#This Row],[200D EMA]]),"Uptrend","Downtrend/NoTrend")</f>
        <v>Uptrend</v>
      </c>
      <c r="AL651">
        <v>0.12</v>
      </c>
      <c r="AM651" t="s">
        <v>3188</v>
      </c>
      <c r="AN651">
        <v>-4.2300000000000004</v>
      </c>
      <c r="AO651" t="s">
        <v>3189</v>
      </c>
      <c r="AP651">
        <v>-0.12763814480472799</v>
      </c>
      <c r="AQ651">
        <f>(Table2[[#This Row],[Sharpe Ratio]]-AVERAGE(Table2[Sharpe Ratio]))/_xlfn.STDEV.P(Table2[Sharpe Ratio])</f>
        <v>-2.2038047978024271</v>
      </c>
      <c r="AR6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-3.9033540080830686</v>
      </c>
      <c r="AS651">
        <f>_xlfn.RANK.AVG(Table2[[#This Row],[1Y Return vs Nifty Z-Score]],Table2[1Y Return vs Nifty Z-Score])</f>
        <v>624</v>
      </c>
      <c r="AT651">
        <f>_xlfn.RANK.AVG(Table2[[#This Row],[6M Return vs Nifty Z-Score]],Table2[6M Return vs Nifty Z-Score])</f>
        <v>436</v>
      </c>
      <c r="AU651">
        <f>_xlfn.RANK.AVG(Table2[[#This Row],[Sharpe Ratio Z-Score]],Table2[Sharpe Ratio Z-Score])</f>
        <v>726</v>
      </c>
      <c r="AV651">
        <f>(Table2[[#This Row],[Rank 1Y]]+Table2[[#This Row],[Rank 6M]]+Table2[[#This Row],[Rank Sharpe]])/3</f>
        <v>595.33333333333337</v>
      </c>
    </row>
    <row r="652" spans="1:48" x14ac:dyDescent="0.3">
      <c r="A652" t="s">
        <v>1395</v>
      </c>
      <c r="B652" t="s">
        <v>1396</v>
      </c>
      <c r="C652" t="s">
        <v>3143</v>
      </c>
      <c r="D652" t="s">
        <v>446</v>
      </c>
      <c r="E652">
        <v>7986.90513061</v>
      </c>
      <c r="F652">
        <v>494.8</v>
      </c>
      <c r="G652">
        <v>-23.223174174580699</v>
      </c>
      <c r="H652">
        <f>(Table2[[#This Row],[1Y Return vs Nifty]]-AVERAGE(Table2[1Y Return vs Nifty]))/_xlfn.STDEV.P(Table2[1Y Return vs Nifty])</f>
        <v>-0.83599528186628247</v>
      </c>
      <c r="I652">
        <v>-0.83448980930310301</v>
      </c>
      <c r="J652">
        <f>(Table2[[#This Row],[1M Return vs Nifty]]-AVERAGE(Table2[1M Return vs Nifty]))/_xlfn.STDEV.P(Table2[1M Return vs Nifty])</f>
        <v>8.1096182500682581E-2</v>
      </c>
      <c r="K652">
        <v>-8.2366057674485305</v>
      </c>
      <c r="L652">
        <f>(Table2[[#This Row],[6M Return vs Nifty]]-AVERAGE(Table2[6M Return vs Nifty]))/_xlfn.STDEV.P(Table2[6M Return vs Nifty])</f>
        <v>-0.57774695800790676</v>
      </c>
      <c r="M652">
        <v>0.19142176574990899</v>
      </c>
      <c r="N652">
        <f>(Table2[[#This Row],[1W Return vs Nifty]]-AVERAGE(Table2[1W Return vs Nifty]))/_xlfn.STDEV.P(Table2[1W Return vs Nifty])</f>
        <v>-0.17378304356890417</v>
      </c>
      <c r="O652">
        <v>505.55</v>
      </c>
      <c r="P652">
        <v>509.53136572472602</v>
      </c>
      <c r="Q652">
        <v>498.24810406412001</v>
      </c>
      <c r="R652">
        <v>43.379191647282603</v>
      </c>
      <c r="S652" s="1">
        <f>(Table2[[#This Row],[Close Price]]-Table2[[#This Row],[20D EMA]])/Table2[[#This Row],[20D EMA]]</f>
        <v>-2.1263969933735534E-2</v>
      </c>
      <c r="T652" s="1">
        <f>(Table2[[#This Row],[Close Price]]-Table2[[#This Row],[50D EMA]])/Table2[[#This Row],[50D EMA]]</f>
        <v>-2.8911597431834284E-2</v>
      </c>
      <c r="U652" s="1">
        <f>(Table2[[#This Row],[Close Price]]-Table2[[#This Row],[200D EMA]])/Table2[[#This Row],[200D EMA]]</f>
        <v>-6.920455965601151E-3</v>
      </c>
      <c r="V652">
        <v>0.40209486327803701</v>
      </c>
      <c r="W652">
        <v>489</v>
      </c>
      <c r="X652">
        <v>499.9</v>
      </c>
      <c r="Y652">
        <v>479.6</v>
      </c>
      <c r="Z652">
        <v>510.5</v>
      </c>
      <c r="AA652">
        <v>479.6</v>
      </c>
      <c r="AB652">
        <v>529</v>
      </c>
      <c r="AC652" s="1">
        <f>(Table2[[#This Row],[Close Price]]/Table2[[#This Row],[Day Low]])-1</f>
        <v>1.1860940695296529E-2</v>
      </c>
      <c r="AD652" s="1">
        <f>(Table2[[#This Row],[Day High]]/Table2[[#This Row],[Close Price]])-1</f>
        <v>1.0307194826192356E-2</v>
      </c>
      <c r="AE652" s="1">
        <f>(Table2[[#This Row],[Close Price]]/Table2[[#This Row],[Current Week Low]])-1</f>
        <v>3.1693077564637129E-2</v>
      </c>
      <c r="AF652" s="1">
        <f>(Table2[[#This Row],[Current Week High]]/Table2[[#This Row],[Close Price]])-1</f>
        <v>3.1729991915925515E-2</v>
      </c>
      <c r="AG652" s="1">
        <f>(Table2[[#This Row],[Close Price]]/Table2[[#This Row],[Current Month Low]])-1</f>
        <v>3.1693077564637129E-2</v>
      </c>
      <c r="AH652" s="1">
        <f>(Table2[[#This Row],[Current Month High]]/Table2[[#This Row],[Close Price]])-1</f>
        <v>6.9118835893290154E-2</v>
      </c>
      <c r="AI652">
        <v>28.112368633791402</v>
      </c>
      <c r="AJ652">
        <v>22.840119165839099</v>
      </c>
      <c r="AK652" t="str">
        <f>IF(AND(Table2[[#This Row],[20D EMA]]&gt;Table2[[#This Row],[50D EMA]],Table2[[#This Row],[50D EMA]]&gt;Table2[[#This Row],[200D EMA]]),"Uptrend","Downtrend/NoTrend")</f>
        <v>Downtrend/NoTrend</v>
      </c>
      <c r="AL652">
        <v>-0.08</v>
      </c>
      <c r="AM652" t="s">
        <v>3189</v>
      </c>
      <c r="AN652">
        <v>-4.26</v>
      </c>
      <c r="AO652" t="s">
        <v>3189</v>
      </c>
      <c r="AP652">
        <v>-6.6956219507025003E-2</v>
      </c>
      <c r="AQ652">
        <f>(Table2[[#This Row],[Sharpe Ratio]]-AVERAGE(Table2[Sharpe Ratio]))/_xlfn.STDEV.P(Table2[Sharpe Ratio])</f>
        <v>-1.4962803546063812</v>
      </c>
      <c r="AR6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2">
        <f>_xlfn.RANK.AVG(Table2[[#This Row],[1Y Return vs Nifty Z-Score]],Table2[1Y Return vs Nifty Z-Score])</f>
        <v>594</v>
      </c>
      <c r="AT652">
        <f>_xlfn.RANK.AVG(Table2[[#This Row],[6M Return vs Nifty Z-Score]],Table2[6M Return vs Nifty Z-Score])</f>
        <v>515</v>
      </c>
      <c r="AU652">
        <f>_xlfn.RANK.AVG(Table2[[#This Row],[Sharpe Ratio Z-Score]],Table2[Sharpe Ratio Z-Score])</f>
        <v>681</v>
      </c>
      <c r="AV652">
        <f>(Table2[[#This Row],[Rank 1Y]]+Table2[[#This Row],[Rank 6M]]+Table2[[#This Row],[Rank Sharpe]])/3</f>
        <v>596.66666666666663</v>
      </c>
    </row>
    <row r="653" spans="1:48" x14ac:dyDescent="0.3">
      <c r="A653" t="s">
        <v>1132</v>
      </c>
      <c r="B653" t="s">
        <v>1133</v>
      </c>
      <c r="C653" t="s">
        <v>3141</v>
      </c>
      <c r="D653" t="s">
        <v>217</v>
      </c>
      <c r="E653">
        <v>11261.449238159999</v>
      </c>
      <c r="F653">
        <v>576.1</v>
      </c>
      <c r="G653">
        <v>-9.5776890761728506</v>
      </c>
      <c r="H653">
        <f>(Table2[[#This Row],[1Y Return vs Nifty]]-AVERAGE(Table2[1Y Return vs Nifty]))/_xlfn.STDEV.P(Table2[1Y Return vs Nifty])</f>
        <v>-0.60671746559607165</v>
      </c>
      <c r="I653">
        <v>10.751728939176701</v>
      </c>
      <c r="J653">
        <f>(Table2[[#This Row],[1M Return vs Nifty]]-AVERAGE(Table2[1M Return vs Nifty]))/_xlfn.STDEV.P(Table2[1M Return vs Nifty])</f>
        <v>1.3479057221170494</v>
      </c>
      <c r="K653">
        <v>-23.7579049022197</v>
      </c>
      <c r="L653">
        <f>(Table2[[#This Row],[6M Return vs Nifty]]-AVERAGE(Table2[6M Return vs Nifty]))/_xlfn.STDEV.P(Table2[6M Return vs Nifty])</f>
        <v>-1.084540205865405</v>
      </c>
      <c r="M653">
        <v>-2.7430917307560101</v>
      </c>
      <c r="N653">
        <f>(Table2[[#This Row],[1W Return vs Nifty]]-AVERAGE(Table2[1W Return vs Nifty]))/_xlfn.STDEV.P(Table2[1W Return vs Nifty])</f>
        <v>-0.98589070252827493</v>
      </c>
      <c r="O653">
        <v>565.07000000000005</v>
      </c>
      <c r="P653">
        <v>553.51881540346596</v>
      </c>
      <c r="Q653">
        <v>548.21082898927</v>
      </c>
      <c r="R653">
        <v>50.7022270660472</v>
      </c>
      <c r="S653" s="1">
        <f>(Table2[[#This Row],[Close Price]]-Table2[[#This Row],[20D EMA]])/Table2[[#This Row],[20D EMA]]</f>
        <v>1.9519705523209464E-2</v>
      </c>
      <c r="T653" s="1">
        <f>(Table2[[#This Row],[Close Price]]-Table2[[#This Row],[50D EMA]])/Table2[[#This Row],[50D EMA]]</f>
        <v>4.0795694686682663E-2</v>
      </c>
      <c r="U653" s="1">
        <f>(Table2[[#This Row],[Close Price]]-Table2[[#This Row],[200D EMA]])/Table2[[#This Row],[200D EMA]]</f>
        <v>5.0873075714591355E-2</v>
      </c>
      <c r="V653">
        <v>1.2543209672595099</v>
      </c>
      <c r="W653">
        <v>556.15</v>
      </c>
      <c r="X653">
        <v>585.95000000000005</v>
      </c>
      <c r="Y653">
        <v>529.6</v>
      </c>
      <c r="Z653">
        <v>585.95000000000005</v>
      </c>
      <c r="AA653">
        <v>529.6</v>
      </c>
      <c r="AB653">
        <v>608.6</v>
      </c>
      <c r="AC653" s="1">
        <f>(Table2[[#This Row],[Close Price]]/Table2[[#This Row],[Day Low]])-1</f>
        <v>3.587161736941491E-2</v>
      </c>
      <c r="AD653" s="1">
        <f>(Table2[[#This Row],[Day High]]/Table2[[#This Row],[Close Price]])-1</f>
        <v>1.7097726089220666E-2</v>
      </c>
      <c r="AE653" s="1">
        <f>(Table2[[#This Row],[Close Price]]/Table2[[#This Row],[Current Week Low]])-1</f>
        <v>8.7802114803625431E-2</v>
      </c>
      <c r="AF653" s="1">
        <f>(Table2[[#This Row],[Current Week High]]/Table2[[#This Row],[Close Price]])-1</f>
        <v>1.7097726089220666E-2</v>
      </c>
      <c r="AG653" s="1">
        <f>(Table2[[#This Row],[Close Price]]/Table2[[#This Row],[Current Month Low]])-1</f>
        <v>8.7802114803625431E-2</v>
      </c>
      <c r="AH653" s="1">
        <f>(Table2[[#This Row],[Current Month High]]/Table2[[#This Row],[Close Price]])-1</f>
        <v>5.6413817045651848E-2</v>
      </c>
      <c r="AI653">
        <v>23.1383440374934</v>
      </c>
      <c r="AJ653">
        <v>32.680792261630501</v>
      </c>
      <c r="AK653" t="str">
        <f>IF(AND(Table2[[#This Row],[20D EMA]]&gt;Table2[[#This Row],[50D EMA]],Table2[[#This Row],[50D EMA]]&gt;Table2[[#This Row],[200D EMA]]),"Uptrend","Downtrend/NoTrend")</f>
        <v>Uptrend</v>
      </c>
      <c r="AL653">
        <v>0.11</v>
      </c>
      <c r="AM653" t="s">
        <v>3188</v>
      </c>
      <c r="AN653">
        <v>-1.79</v>
      </c>
      <c r="AO653" t="s">
        <v>3189</v>
      </c>
      <c r="AP653">
        <v>-2.3896018268367999E-2</v>
      </c>
      <c r="AQ653">
        <f>(Table2[[#This Row],[Sharpe Ratio]]-AVERAGE(Table2[Sharpe Ratio]))/_xlfn.STDEV.P(Table2[Sharpe Ratio])</f>
        <v>-0.99421742967733751</v>
      </c>
      <c r="AR6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-2.3234600815500399</v>
      </c>
      <c r="AS653">
        <f>_xlfn.RANK.AVG(Table2[[#This Row],[1Y Return vs Nifty Z-Score]],Table2[1Y Return vs Nifty Z-Score])</f>
        <v>512</v>
      </c>
      <c r="AT653">
        <f>_xlfn.RANK.AVG(Table2[[#This Row],[6M Return vs Nifty Z-Score]],Table2[6M Return vs Nifty Z-Score])</f>
        <v>664</v>
      </c>
      <c r="AU653">
        <f>_xlfn.RANK.AVG(Table2[[#This Row],[Sharpe Ratio Z-Score]],Table2[Sharpe Ratio Z-Score])</f>
        <v>616</v>
      </c>
      <c r="AV653">
        <f>(Table2[[#This Row],[Rank 1Y]]+Table2[[#This Row],[Rank 6M]]+Table2[[#This Row],[Rank Sharpe]])/3</f>
        <v>597.33333333333337</v>
      </c>
    </row>
    <row r="654" spans="1:48" x14ac:dyDescent="0.3">
      <c r="A654" t="s">
        <v>1617</v>
      </c>
      <c r="B654" t="s">
        <v>1618</v>
      </c>
      <c r="C654" t="s">
        <v>3131</v>
      </c>
      <c r="D654" t="s">
        <v>1000</v>
      </c>
      <c r="E654">
        <v>5816.8613101199999</v>
      </c>
      <c r="F654">
        <v>142.71</v>
      </c>
      <c r="G654">
        <v>-45.396850980170498</v>
      </c>
      <c r="H654">
        <f>(Table2[[#This Row],[1Y Return vs Nifty]]-AVERAGE(Table2[1Y Return vs Nifty]))/_xlfn.STDEV.P(Table2[1Y Return vs Nifty])</f>
        <v>-1.2085677598692994</v>
      </c>
      <c r="I654">
        <v>-8.8819653982949305</v>
      </c>
      <c r="J654">
        <f>(Table2[[#This Row],[1M Return vs Nifty]]-AVERAGE(Table2[1M Return vs Nifty]))/_xlfn.STDEV.P(Table2[1M Return vs Nifty])</f>
        <v>-0.79879561544265387</v>
      </c>
      <c r="K654">
        <v>-26.580900619403501</v>
      </c>
      <c r="L654">
        <f>(Table2[[#This Row],[6M Return vs Nifty]]-AVERAGE(Table2[6M Return vs Nifty]))/_xlfn.STDEV.P(Table2[6M Return vs Nifty])</f>
        <v>-1.1767151685265109</v>
      </c>
      <c r="M654">
        <v>7.1992630748310402</v>
      </c>
      <c r="N654">
        <f>(Table2[[#This Row],[1W Return vs Nifty]]-AVERAGE(Table2[1W Return vs Nifty]))/_xlfn.STDEV.P(Table2[1W Return vs Nifty])</f>
        <v>1.7655917818162858</v>
      </c>
      <c r="O654">
        <v>131.19</v>
      </c>
      <c r="P654">
        <v>134.57488609457801</v>
      </c>
      <c r="Q654">
        <v>147.700710468973</v>
      </c>
      <c r="R654">
        <v>37.464370325052997</v>
      </c>
      <c r="S654" s="1">
        <f>(Table2[[#This Row],[Close Price]]-Table2[[#This Row],[20D EMA]])/Table2[[#This Row],[20D EMA]]</f>
        <v>8.7811571003887576E-2</v>
      </c>
      <c r="T654" s="1">
        <f>(Table2[[#This Row],[Close Price]]-Table2[[#This Row],[50D EMA]])/Table2[[#This Row],[50D EMA]]</f>
        <v>6.0450461014729888E-2</v>
      </c>
      <c r="U654" s="1">
        <f>(Table2[[#This Row],[Close Price]]-Table2[[#This Row],[200D EMA]])/Table2[[#This Row],[200D EMA]]</f>
        <v>-3.3789346396010563E-2</v>
      </c>
      <c r="V654">
        <v>1.61545010620936</v>
      </c>
      <c r="W654">
        <v>129.5</v>
      </c>
      <c r="X654">
        <v>144</v>
      </c>
      <c r="Y654">
        <v>120.03</v>
      </c>
      <c r="Z654">
        <v>144</v>
      </c>
      <c r="AA654">
        <v>120.03</v>
      </c>
      <c r="AB654">
        <v>144</v>
      </c>
      <c r="AC654" s="1">
        <f>(Table2[[#This Row],[Close Price]]/Table2[[#This Row],[Day Low]])-1</f>
        <v>0.10200772200772201</v>
      </c>
      <c r="AD654" s="1">
        <f>(Table2[[#This Row],[Day High]]/Table2[[#This Row],[Close Price]])-1</f>
        <v>9.0393104898045529E-3</v>
      </c>
      <c r="AE654" s="1">
        <f>(Table2[[#This Row],[Close Price]]/Table2[[#This Row],[Current Week Low]])-1</f>
        <v>0.18895276180954768</v>
      </c>
      <c r="AF654" s="1">
        <f>(Table2[[#This Row],[Current Week High]]/Table2[[#This Row],[Close Price]])-1</f>
        <v>9.0393104898045529E-3</v>
      </c>
      <c r="AG654" s="1">
        <f>(Table2[[#This Row],[Close Price]]/Table2[[#This Row],[Current Month Low]])-1</f>
        <v>0.18895276180954768</v>
      </c>
      <c r="AH654" s="1">
        <f>(Table2[[#This Row],[Current Month High]]/Table2[[#This Row],[Close Price]])-1</f>
        <v>9.0393104898045529E-3</v>
      </c>
      <c r="AI654">
        <v>47.571999159133902</v>
      </c>
      <c r="AJ654">
        <v>18.895276180954699</v>
      </c>
      <c r="AK654" t="str">
        <f>IF(AND(Table2[[#This Row],[20D EMA]]&gt;Table2[[#This Row],[50D EMA]],Table2[[#This Row],[50D EMA]]&gt;Table2[[#This Row],[200D EMA]]),"Uptrend","Downtrend/NoTrend")</f>
        <v>Downtrend/NoTrend</v>
      </c>
      <c r="AL654">
        <v>0.04</v>
      </c>
      <c r="AM654" t="s">
        <v>3188</v>
      </c>
      <c r="AN654">
        <v>14.26</v>
      </c>
      <c r="AO654" t="s">
        <v>3188</v>
      </c>
      <c r="AP654">
        <v>3.8440861419663998E-2</v>
      </c>
      <c r="AQ654">
        <f>(Table2[[#This Row],[Sharpe Ratio]]-AVERAGE(Table2[Sharpe Ratio]))/_xlfn.STDEV.P(Table2[Sharpe Ratio])</f>
        <v>-0.26739694935346608</v>
      </c>
      <c r="AR6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4">
        <f>_xlfn.RANK.AVG(Table2[[#This Row],[1Y Return vs Nifty Z-Score]],Table2[1Y Return vs Nifty Z-Score])</f>
        <v>702</v>
      </c>
      <c r="AT654">
        <f>_xlfn.RANK.AVG(Table2[[#This Row],[6M Return vs Nifty Z-Score]],Table2[6M Return vs Nifty Z-Score])</f>
        <v>683</v>
      </c>
      <c r="AU654">
        <f>_xlfn.RANK.AVG(Table2[[#This Row],[Sharpe Ratio Z-Score]],Table2[Sharpe Ratio Z-Score])</f>
        <v>409</v>
      </c>
      <c r="AV654">
        <f>(Table2[[#This Row],[Rank 1Y]]+Table2[[#This Row],[Rank 6M]]+Table2[[#This Row],[Rank Sharpe]])/3</f>
        <v>598</v>
      </c>
    </row>
    <row r="655" spans="1:48" x14ac:dyDescent="0.3">
      <c r="A655" t="s">
        <v>440</v>
      </c>
      <c r="B655" t="s">
        <v>441</v>
      </c>
      <c r="C655" t="s">
        <v>3128</v>
      </c>
      <c r="D655" t="s">
        <v>287</v>
      </c>
      <c r="E655">
        <v>53676.563236279901</v>
      </c>
      <c r="F655">
        <v>5218.2</v>
      </c>
      <c r="G655">
        <v>-18.104050415387601</v>
      </c>
      <c r="H655">
        <f>(Table2[[#This Row],[1Y Return vs Nifty]]-AVERAGE(Table2[1Y Return vs Nifty]))/_xlfn.STDEV.P(Table2[1Y Return vs Nifty])</f>
        <v>-0.74998137263108111</v>
      </c>
      <c r="I655">
        <v>-7.4862025049599499</v>
      </c>
      <c r="J655">
        <f>(Table2[[#This Row],[1M Return vs Nifty]]-AVERAGE(Table2[1M Return vs Nifty]))/_xlfn.STDEV.P(Table2[1M Return vs Nifty])</f>
        <v>-0.64618622779827761</v>
      </c>
      <c r="K655">
        <v>-17.673266157340599</v>
      </c>
      <c r="L655">
        <f>(Table2[[#This Row],[6M Return vs Nifty]]-AVERAGE(Table2[6M Return vs Nifty]))/_xlfn.STDEV.P(Table2[6M Return vs Nifty])</f>
        <v>-0.88586780062525494</v>
      </c>
      <c r="M655">
        <v>0.22982759440799999</v>
      </c>
      <c r="N655">
        <f>(Table2[[#This Row],[1W Return vs Nifty]]-AVERAGE(Table2[1W Return vs Nifty]))/_xlfn.STDEV.P(Table2[1W Return vs Nifty])</f>
        <v>-0.16315447851406489</v>
      </c>
      <c r="O655">
        <v>5349.77</v>
      </c>
      <c r="P655">
        <v>5340.1080421111201</v>
      </c>
      <c r="Q655">
        <v>5071.3020139533601</v>
      </c>
      <c r="R655">
        <v>14.112905503802899</v>
      </c>
      <c r="S655" s="1">
        <f>(Table2[[#This Row],[Close Price]]-Table2[[#This Row],[20D EMA]])/Table2[[#This Row],[20D EMA]]</f>
        <v>-2.4593580658607866E-2</v>
      </c>
      <c r="T655" s="1">
        <f>(Table2[[#This Row],[Close Price]]-Table2[[#This Row],[50D EMA]])/Table2[[#This Row],[50D EMA]]</f>
        <v>-2.2828759483848573E-2</v>
      </c>
      <c r="U655" s="1">
        <f>(Table2[[#This Row],[Close Price]]-Table2[[#This Row],[200D EMA]])/Table2[[#This Row],[200D EMA]]</f>
        <v>2.8966522924972603E-2</v>
      </c>
      <c r="V655">
        <v>1.1463733246011201</v>
      </c>
      <c r="W655">
        <v>5151.1499999999996</v>
      </c>
      <c r="X655">
        <v>5237.95</v>
      </c>
      <c r="Y655">
        <v>5007.8500000000004</v>
      </c>
      <c r="Z655">
        <v>5237.95</v>
      </c>
      <c r="AA655">
        <v>5007.8500000000004</v>
      </c>
      <c r="AB655">
        <v>5400</v>
      </c>
      <c r="AC655" s="1">
        <f>(Table2[[#This Row],[Close Price]]/Table2[[#This Row],[Day Low]])-1</f>
        <v>1.301651087621214E-2</v>
      </c>
      <c r="AD655" s="1">
        <f>(Table2[[#This Row],[Day High]]/Table2[[#This Row],[Close Price]])-1</f>
        <v>3.784830018013885E-3</v>
      </c>
      <c r="AE655" s="1">
        <f>(Table2[[#This Row],[Close Price]]/Table2[[#This Row],[Current Week Low]])-1</f>
        <v>4.2004053635791738E-2</v>
      </c>
      <c r="AF655" s="1">
        <f>(Table2[[#This Row],[Current Week High]]/Table2[[#This Row],[Close Price]])-1</f>
        <v>3.784830018013885E-3</v>
      </c>
      <c r="AG655" s="1">
        <f>(Table2[[#This Row],[Close Price]]/Table2[[#This Row],[Current Month Low]])-1</f>
        <v>4.2004053635791738E-2</v>
      </c>
      <c r="AH655" s="1">
        <f>(Table2[[#This Row],[Current Month High]]/Table2[[#This Row],[Close Price]])-1</f>
        <v>3.4839599862021453E-2</v>
      </c>
      <c r="AI655">
        <v>14.982177762446801</v>
      </c>
      <c r="AJ655">
        <v>26.9326198005351</v>
      </c>
      <c r="AK655" t="str">
        <f>IF(AND(Table2[[#This Row],[20D EMA]]&gt;Table2[[#This Row],[50D EMA]],Table2[[#This Row],[50D EMA]]&gt;Table2[[#This Row],[200D EMA]]),"Uptrend","Downtrend/NoTrend")</f>
        <v>Uptrend</v>
      </c>
      <c r="AL655">
        <v>-0.03</v>
      </c>
      <c r="AM655" t="s">
        <v>3189</v>
      </c>
      <c r="AN655">
        <v>-4.6500000000000004</v>
      </c>
      <c r="AO655" t="s">
        <v>3189</v>
      </c>
      <c r="AP655">
        <v>-2.3388770859485E-2</v>
      </c>
      <c r="AQ655">
        <f>(Table2[[#This Row],[Sharpe Ratio]]-AVERAGE(Table2[Sharpe Ratio]))/_xlfn.STDEV.P(Table2[Sharpe Ratio])</f>
        <v>-0.98830314896241489</v>
      </c>
      <c r="AR6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-3.4334930285310938</v>
      </c>
      <c r="AS655">
        <f>_xlfn.RANK.AVG(Table2[[#This Row],[1Y Return vs Nifty Z-Score]],Table2[1Y Return vs Nifty Z-Score])</f>
        <v>569</v>
      </c>
      <c r="AT655">
        <f>_xlfn.RANK.AVG(Table2[[#This Row],[6M Return vs Nifty Z-Score]],Table2[6M Return vs Nifty Z-Score])</f>
        <v>614</v>
      </c>
      <c r="AU655">
        <f>_xlfn.RANK.AVG(Table2[[#This Row],[Sharpe Ratio Z-Score]],Table2[Sharpe Ratio Z-Score])</f>
        <v>615</v>
      </c>
      <c r="AV655">
        <f>(Table2[[#This Row],[Rank 1Y]]+Table2[[#This Row],[Rank 6M]]+Table2[[#This Row],[Rank Sharpe]])/3</f>
        <v>599.33333333333337</v>
      </c>
    </row>
    <row r="656" spans="1:48" x14ac:dyDescent="0.3">
      <c r="A656" t="s">
        <v>1693</v>
      </c>
      <c r="B656" t="s">
        <v>1694</v>
      </c>
      <c r="C656" t="s">
        <v>3140</v>
      </c>
      <c r="D656" t="s">
        <v>1151</v>
      </c>
      <c r="E656">
        <v>5098.1693847500001</v>
      </c>
      <c r="F656">
        <v>3041.5</v>
      </c>
      <c r="G656">
        <v>-10.6194448417289</v>
      </c>
      <c r="H656">
        <f>(Table2[[#This Row],[1Y Return vs Nifty]]-AVERAGE(Table2[1Y Return vs Nifty]))/_xlfn.STDEV.P(Table2[1Y Return vs Nifty])</f>
        <v>-0.62422153271358749</v>
      </c>
      <c r="I656">
        <v>-3.5132994140201399</v>
      </c>
      <c r="J656">
        <f>(Table2[[#This Row],[1M Return vs Nifty]]-AVERAGE(Table2[1M Return vs Nifty]))/_xlfn.STDEV.P(Table2[1M Return vs Nifty])</f>
        <v>-0.21179847413755401</v>
      </c>
      <c r="K656">
        <v>-15.1218727438029</v>
      </c>
      <c r="L656">
        <f>(Table2[[#This Row],[6M Return vs Nifty]]-AVERAGE(Table2[6M Return vs Nifty]))/_xlfn.STDEV.P(Table2[6M Return vs Nifty])</f>
        <v>-0.80256105269251732</v>
      </c>
      <c r="M656">
        <v>-0.545738197600381</v>
      </c>
      <c r="N656">
        <f>(Table2[[#This Row],[1W Return vs Nifty]]-AVERAGE(Table2[1W Return vs Nifty]))/_xlfn.STDEV.P(Table2[1W Return vs Nifty])</f>
        <v>-0.37778730281930023</v>
      </c>
      <c r="O656">
        <v>3077.34</v>
      </c>
      <c r="P656">
        <v>3097.8065039019798</v>
      </c>
      <c r="Q656">
        <v>3007.1986894884799</v>
      </c>
      <c r="R656">
        <v>37.417177267968903</v>
      </c>
      <c r="S656" s="1">
        <f>(Table2[[#This Row],[Close Price]]-Table2[[#This Row],[20D EMA]])/Table2[[#This Row],[20D EMA]]</f>
        <v>-1.1646421909831265E-2</v>
      </c>
      <c r="T656" s="1">
        <f>(Table2[[#This Row],[Close Price]]-Table2[[#This Row],[50D EMA]])/Table2[[#This Row],[50D EMA]]</f>
        <v>-1.8176249494943095E-2</v>
      </c>
      <c r="U656" s="1">
        <f>(Table2[[#This Row],[Close Price]]-Table2[[#This Row],[200D EMA]])/Table2[[#This Row],[200D EMA]]</f>
        <v>1.1406399793741169E-2</v>
      </c>
      <c r="V656">
        <v>0.61320874201717901</v>
      </c>
      <c r="W656">
        <v>2974.05</v>
      </c>
      <c r="X656">
        <v>3050.4</v>
      </c>
      <c r="Y656">
        <v>2902.3</v>
      </c>
      <c r="Z656">
        <v>3066.95</v>
      </c>
      <c r="AA656">
        <v>2902.3</v>
      </c>
      <c r="AB656">
        <v>3140</v>
      </c>
      <c r="AC656" s="1">
        <f>(Table2[[#This Row],[Close Price]]/Table2[[#This Row],[Day Low]])-1</f>
        <v>2.2679511104386263E-2</v>
      </c>
      <c r="AD656" s="1">
        <f>(Table2[[#This Row],[Day High]]/Table2[[#This Row],[Close Price]])-1</f>
        <v>2.9261877363142563E-3</v>
      </c>
      <c r="AE656" s="1">
        <f>(Table2[[#This Row],[Close Price]]/Table2[[#This Row],[Current Week Low]])-1</f>
        <v>4.7961961203183634E-2</v>
      </c>
      <c r="AF656" s="1">
        <f>(Table2[[#This Row],[Current Week High]]/Table2[[#This Row],[Close Price]])-1</f>
        <v>8.3675817853032797E-3</v>
      </c>
      <c r="AG656" s="1">
        <f>(Table2[[#This Row],[Close Price]]/Table2[[#This Row],[Current Month Low]])-1</f>
        <v>4.7961961203183634E-2</v>
      </c>
      <c r="AH656" s="1">
        <f>(Table2[[#This Row],[Current Month High]]/Table2[[#This Row],[Close Price]])-1</f>
        <v>3.2385336182804592E-2</v>
      </c>
      <c r="AI656">
        <v>21.6505013973368</v>
      </c>
      <c r="AJ656">
        <v>32.239130434782602</v>
      </c>
      <c r="AK656" t="str">
        <f>IF(AND(Table2[[#This Row],[20D EMA]]&gt;Table2[[#This Row],[50D EMA]],Table2[[#This Row],[50D EMA]]&gt;Table2[[#This Row],[200D EMA]]),"Uptrend","Downtrend/NoTrend")</f>
        <v>Downtrend/NoTrend</v>
      </c>
      <c r="AL656">
        <v>0</v>
      </c>
      <c r="AM656">
        <v>0</v>
      </c>
      <c r="AN656">
        <v>-2.86</v>
      </c>
      <c r="AO656" t="s">
        <v>3189</v>
      </c>
      <c r="AP656">
        <v>-8.1699522276063002E-2</v>
      </c>
      <c r="AQ656">
        <f>(Table2[[#This Row],[Sharpe Ratio]]-AVERAGE(Table2[Sharpe Ratio]))/_xlfn.STDEV.P(Table2[Sharpe Ratio])</f>
        <v>-1.6681807521524226</v>
      </c>
      <c r="AR6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6">
        <f>_xlfn.RANK.AVG(Table2[[#This Row],[1Y Return vs Nifty Z-Score]],Table2[1Y Return vs Nifty Z-Score])</f>
        <v>517</v>
      </c>
      <c r="AT656">
        <f>_xlfn.RANK.AVG(Table2[[#This Row],[6M Return vs Nifty Z-Score]],Table2[6M Return vs Nifty Z-Score])</f>
        <v>587</v>
      </c>
      <c r="AU656">
        <f>_xlfn.RANK.AVG(Table2[[#This Row],[Sharpe Ratio Z-Score]],Table2[Sharpe Ratio Z-Score])</f>
        <v>695</v>
      </c>
      <c r="AV656">
        <f>(Table2[[#This Row],[Rank 1Y]]+Table2[[#This Row],[Rank 6M]]+Table2[[#This Row],[Rank Sharpe]])/3</f>
        <v>599.66666666666663</v>
      </c>
    </row>
    <row r="657" spans="1:48" x14ac:dyDescent="0.3">
      <c r="A657" t="s">
        <v>1101</v>
      </c>
      <c r="B657" t="s">
        <v>1102</v>
      </c>
      <c r="C657" t="s">
        <v>3128</v>
      </c>
      <c r="D657" t="s">
        <v>287</v>
      </c>
      <c r="E657">
        <v>11859.421348669999</v>
      </c>
      <c r="F657">
        <v>861.35</v>
      </c>
      <c r="G657">
        <v>-44.161299313344898</v>
      </c>
      <c r="H657">
        <f>(Table2[[#This Row],[1Y Return vs Nifty]]-AVERAGE(Table2[1Y Return vs Nifty]))/_xlfn.STDEV.P(Table2[1Y Return vs Nifty])</f>
        <v>-1.1878074434704458</v>
      </c>
      <c r="I657">
        <v>-8.3757844074927892</v>
      </c>
      <c r="J657">
        <f>(Table2[[#This Row],[1M Return vs Nifty]]-AVERAGE(Table2[1M Return vs Nifty]))/_xlfn.STDEV.P(Table2[1M Return vs Nifty])</f>
        <v>-0.74345099250389302</v>
      </c>
      <c r="K657">
        <v>-16.445675266523299</v>
      </c>
      <c r="L657">
        <f>(Table2[[#This Row],[6M Return vs Nifty]]-AVERAGE(Table2[6M Return vs Nifty]))/_xlfn.STDEV.P(Table2[6M Return vs Nifty])</f>
        <v>-0.84578515231111606</v>
      </c>
      <c r="M657">
        <v>-0.83081262885880403</v>
      </c>
      <c r="N657">
        <f>(Table2[[#This Row],[1W Return vs Nifty]]-AVERAGE(Table2[1W Return vs Nifty]))/_xlfn.STDEV.P(Table2[1W Return vs Nifty])</f>
        <v>-0.45667981064865892</v>
      </c>
      <c r="O657">
        <v>900.11</v>
      </c>
      <c r="P657">
        <v>919.11980609717602</v>
      </c>
      <c r="Q657">
        <v>938.46076913090405</v>
      </c>
      <c r="R657">
        <v>27.167628224615001</v>
      </c>
      <c r="S657" s="1">
        <f>(Table2[[#This Row],[Close Price]]-Table2[[#This Row],[20D EMA]])/Table2[[#This Row],[20D EMA]]</f>
        <v>-4.3061403606225894E-2</v>
      </c>
      <c r="T657" s="1">
        <f>(Table2[[#This Row],[Close Price]]-Table2[[#This Row],[50D EMA]])/Table2[[#This Row],[50D EMA]]</f>
        <v>-6.2853401388967736E-2</v>
      </c>
      <c r="U657" s="1">
        <f>(Table2[[#This Row],[Close Price]]-Table2[[#This Row],[200D EMA]])/Table2[[#This Row],[200D EMA]]</f>
        <v>-8.2167280367313897E-2</v>
      </c>
      <c r="V657">
        <v>0.49579020959957598</v>
      </c>
      <c r="W657">
        <v>859</v>
      </c>
      <c r="X657">
        <v>885.95</v>
      </c>
      <c r="Y657">
        <v>850.9</v>
      </c>
      <c r="Z657">
        <v>887.95</v>
      </c>
      <c r="AA657">
        <v>850.9</v>
      </c>
      <c r="AB657">
        <v>917.45</v>
      </c>
      <c r="AC657" s="1">
        <f>(Table2[[#This Row],[Close Price]]/Table2[[#This Row],[Day Low]])-1</f>
        <v>2.7357392316647022E-3</v>
      </c>
      <c r="AD657" s="1">
        <f>(Table2[[#This Row],[Day High]]/Table2[[#This Row],[Close Price]])-1</f>
        <v>2.8559818888953314E-2</v>
      </c>
      <c r="AE657" s="1">
        <f>(Table2[[#This Row],[Close Price]]/Table2[[#This Row],[Current Week Low]])-1</f>
        <v>1.2281114114467195E-2</v>
      </c>
      <c r="AF657" s="1">
        <f>(Table2[[#This Row],[Current Week High]]/Table2[[#This Row],[Close Price]])-1</f>
        <v>3.0881755383990184E-2</v>
      </c>
      <c r="AG657" s="1">
        <f>(Table2[[#This Row],[Close Price]]/Table2[[#This Row],[Current Month Low]])-1</f>
        <v>1.2281114114467195E-2</v>
      </c>
      <c r="AH657" s="1">
        <f>(Table2[[#This Row],[Current Month High]]/Table2[[#This Row],[Close Price]])-1</f>
        <v>6.5130318685783894E-2</v>
      </c>
      <c r="AI657">
        <v>44.888837290300103</v>
      </c>
      <c r="AJ657">
        <v>10.140016622978001</v>
      </c>
      <c r="AK657" t="str">
        <f>IF(AND(Table2[[#This Row],[20D EMA]]&gt;Table2[[#This Row],[50D EMA]],Table2[[#This Row],[50D EMA]]&gt;Table2[[#This Row],[200D EMA]]),"Uptrend","Downtrend/NoTrend")</f>
        <v>Downtrend/NoTrend</v>
      </c>
      <c r="AL657">
        <v>-0.17</v>
      </c>
      <c r="AM657" t="s">
        <v>3189</v>
      </c>
      <c r="AN657">
        <v>-8.27</v>
      </c>
      <c r="AO657" t="s">
        <v>3189</v>
      </c>
      <c r="AP657">
        <v>9.9580703806600003E-4</v>
      </c>
      <c r="AQ657">
        <f>(Table2[[#This Row],[Sharpe Ratio]]-AVERAGE(Table2[Sharpe Ratio]))/_xlfn.STDEV.P(Table2[Sharpe Ratio])</f>
        <v>-0.70398974237726708</v>
      </c>
      <c r="AR6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7">
        <f>_xlfn.RANK.AVG(Table2[[#This Row],[1Y Return vs Nifty Z-Score]],Table2[1Y Return vs Nifty Z-Score])</f>
        <v>691</v>
      </c>
      <c r="AT657">
        <f>_xlfn.RANK.AVG(Table2[[#This Row],[6M Return vs Nifty Z-Score]],Table2[6M Return vs Nifty Z-Score])</f>
        <v>602</v>
      </c>
      <c r="AU657">
        <f>_xlfn.RANK.AVG(Table2[[#This Row],[Sharpe Ratio Z-Score]],Table2[Sharpe Ratio Z-Score])</f>
        <v>508</v>
      </c>
      <c r="AV657">
        <f>(Table2[[#This Row],[Rank 1Y]]+Table2[[#This Row],[Rank 6M]]+Table2[[#This Row],[Rank Sharpe]])/3</f>
        <v>600.33333333333337</v>
      </c>
    </row>
    <row r="658" spans="1:48" x14ac:dyDescent="0.3">
      <c r="A658" t="s">
        <v>350</v>
      </c>
      <c r="B658" t="s">
        <v>351</v>
      </c>
      <c r="C658" t="s">
        <v>3139</v>
      </c>
      <c r="D658" t="s">
        <v>125</v>
      </c>
      <c r="E658">
        <v>69820</v>
      </c>
      <c r="F658">
        <v>879.55</v>
      </c>
      <c r="G658">
        <v>-2.8909781048283101</v>
      </c>
      <c r="H658">
        <f>(Table2[[#This Row],[1Y Return vs Nifty]]-AVERAGE(Table2[1Y Return vs Nifty]))/_xlfn.STDEV.P(Table2[1Y Return vs Nifty])</f>
        <v>-0.4943642235908593</v>
      </c>
      <c r="I658">
        <v>-6.1313991823087601</v>
      </c>
      <c r="J658">
        <f>(Table2[[#This Row],[1M Return vs Nifty]]-AVERAGE(Table2[1M Return vs Nifty]))/_xlfn.STDEV.P(Table2[1M Return vs Nifty])</f>
        <v>-0.498055261976174</v>
      </c>
      <c r="K658">
        <v>-23.285524796750298</v>
      </c>
      <c r="L658">
        <f>(Table2[[#This Row],[6M Return vs Nifty]]-AVERAGE(Table2[6M Return vs Nifty]))/_xlfn.STDEV.P(Table2[6M Return vs Nifty])</f>
        <v>-1.0691163005727227</v>
      </c>
      <c r="M658">
        <v>-1.31639342963238</v>
      </c>
      <c r="N658">
        <f>(Table2[[#This Row],[1W Return vs Nifty]]-AVERAGE(Table2[1W Return vs Nifty]))/_xlfn.STDEV.P(Table2[1W Return vs Nifty])</f>
        <v>-0.59106116136365294</v>
      </c>
      <c r="O658">
        <v>902.77</v>
      </c>
      <c r="P658">
        <v>926.99824540442501</v>
      </c>
      <c r="Q658">
        <v>922.35504544954802</v>
      </c>
      <c r="R658">
        <v>29.166088045600201</v>
      </c>
      <c r="S658" s="1">
        <f>(Table2[[#This Row],[Close Price]]-Table2[[#This Row],[20D EMA]])/Table2[[#This Row],[20D EMA]]</f>
        <v>-2.5720836979518623E-2</v>
      </c>
      <c r="T658" s="1">
        <f>(Table2[[#This Row],[Close Price]]-Table2[[#This Row],[50D EMA]])/Table2[[#This Row],[50D EMA]]</f>
        <v>-5.1184827630093979E-2</v>
      </c>
      <c r="U658" s="1">
        <f>(Table2[[#This Row],[Close Price]]-Table2[[#This Row],[200D EMA]])/Table2[[#This Row],[200D EMA]]</f>
        <v>-4.6408425541473834E-2</v>
      </c>
      <c r="V658">
        <v>1.09432817699971</v>
      </c>
      <c r="W658">
        <v>872.95</v>
      </c>
      <c r="X658">
        <v>887.6</v>
      </c>
      <c r="Y658">
        <v>843.3</v>
      </c>
      <c r="Z658">
        <v>887.6</v>
      </c>
      <c r="AA658">
        <v>843.3</v>
      </c>
      <c r="AB658">
        <v>934</v>
      </c>
      <c r="AC658" s="1">
        <f>(Table2[[#This Row],[Close Price]]/Table2[[#This Row],[Day Low]])-1</f>
        <v>7.5605704794088346E-3</v>
      </c>
      <c r="AD658" s="1">
        <f>(Table2[[#This Row],[Day High]]/Table2[[#This Row],[Close Price]])-1</f>
        <v>9.1524074810984679E-3</v>
      </c>
      <c r="AE658" s="1">
        <f>(Table2[[#This Row],[Close Price]]/Table2[[#This Row],[Current Week Low]])-1</f>
        <v>4.2985888770307179E-2</v>
      </c>
      <c r="AF658" s="1">
        <f>(Table2[[#This Row],[Current Week High]]/Table2[[#This Row],[Close Price]])-1</f>
        <v>9.1524074810984679E-3</v>
      </c>
      <c r="AG658" s="1">
        <f>(Table2[[#This Row],[Close Price]]/Table2[[#This Row],[Current Month Low]])-1</f>
        <v>4.2985888770307179E-2</v>
      </c>
      <c r="AH658" s="1">
        <f>(Table2[[#This Row],[Current Month High]]/Table2[[#This Row],[Close Price]])-1</f>
        <v>6.1906656813143224E-2</v>
      </c>
      <c r="AI658">
        <v>29.4866693195384</v>
      </c>
      <c r="AJ658">
        <v>38.3919439855243</v>
      </c>
      <c r="AK658" t="str">
        <f>IF(AND(Table2[[#This Row],[20D EMA]]&gt;Table2[[#This Row],[50D EMA]],Table2[[#This Row],[50D EMA]]&gt;Table2[[#This Row],[200D EMA]]),"Uptrend","Downtrend/NoTrend")</f>
        <v>Downtrend/NoTrend</v>
      </c>
      <c r="AL658">
        <v>-0.15</v>
      </c>
      <c r="AM658" t="s">
        <v>3189</v>
      </c>
      <c r="AN658">
        <v>-1.64</v>
      </c>
      <c r="AO658" t="s">
        <v>3189</v>
      </c>
      <c r="AP658">
        <v>-5.7596438465058998E-2</v>
      </c>
      <c r="AQ658">
        <f>(Table2[[#This Row],[Sharpe Ratio]]-AVERAGE(Table2[Sharpe Ratio]))/_xlfn.STDEV.P(Table2[Sharpe Ratio])</f>
        <v>-1.3871494422685589</v>
      </c>
      <c r="AR6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8">
        <f>_xlfn.RANK.AVG(Table2[[#This Row],[1Y Return vs Nifty Z-Score]],Table2[1Y Return vs Nifty Z-Score])</f>
        <v>471</v>
      </c>
      <c r="AT658">
        <f>_xlfn.RANK.AVG(Table2[[#This Row],[6M Return vs Nifty Z-Score]],Table2[6M Return vs Nifty Z-Score])</f>
        <v>661</v>
      </c>
      <c r="AU658">
        <f>_xlfn.RANK.AVG(Table2[[#This Row],[Sharpe Ratio Z-Score]],Table2[Sharpe Ratio Z-Score])</f>
        <v>670</v>
      </c>
      <c r="AV658">
        <f>(Table2[[#This Row],[Rank 1Y]]+Table2[[#This Row],[Rank 6M]]+Table2[[#This Row],[Rank Sharpe]])/3</f>
        <v>600.66666666666663</v>
      </c>
    </row>
    <row r="659" spans="1:48" x14ac:dyDescent="0.3">
      <c r="A659" t="s">
        <v>1773</v>
      </c>
      <c r="B659" t="s">
        <v>1774</v>
      </c>
      <c r="C659" t="s">
        <v>3135</v>
      </c>
      <c r="D659" t="s">
        <v>190</v>
      </c>
      <c r="E659">
        <v>4554.3833471600001</v>
      </c>
      <c r="F659">
        <v>114.38</v>
      </c>
      <c r="G659">
        <v>-28.092639579658002</v>
      </c>
      <c r="H659">
        <f>(Table2[[#This Row],[1Y Return vs Nifty]]-AVERAGE(Table2[1Y Return vs Nifty]))/_xlfn.STDEV.P(Table2[1Y Return vs Nifty])</f>
        <v>-0.91781431478653619</v>
      </c>
      <c r="I659">
        <v>-7.0234607188947296</v>
      </c>
      <c r="J659">
        <f>(Table2[[#This Row],[1M Return vs Nifty]]-AVERAGE(Table2[1M Return vs Nifty]))/_xlfn.STDEV.P(Table2[1M Return vs Nifty])</f>
        <v>-0.59559114395839663</v>
      </c>
      <c r="K659">
        <v>-24.9726916641796</v>
      </c>
      <c r="L659">
        <f>(Table2[[#This Row],[6M Return vs Nifty]]-AVERAGE(Table2[6M Return vs Nifty]))/_xlfn.STDEV.P(Table2[6M Return vs Nifty])</f>
        <v>-1.1242047805380733</v>
      </c>
      <c r="M659">
        <v>-1.70965478004828</v>
      </c>
      <c r="N659">
        <f>(Table2[[#This Row],[1W Return vs Nifty]]-AVERAGE(Table2[1W Return vs Nifty]))/_xlfn.STDEV.P(Table2[1W Return vs Nifty])</f>
        <v>-0.69989370039464627</v>
      </c>
      <c r="O659">
        <v>119.54</v>
      </c>
      <c r="P659">
        <v>123.45521384476901</v>
      </c>
      <c r="Q659">
        <v>123.512065371722</v>
      </c>
      <c r="R659">
        <v>25.600675885986199</v>
      </c>
      <c r="S659" s="1">
        <f>(Table2[[#This Row],[Close Price]]-Table2[[#This Row],[20D EMA]])/Table2[[#This Row],[20D EMA]]</f>
        <v>-4.3165467625899366E-2</v>
      </c>
      <c r="T659" s="1">
        <f>(Table2[[#This Row],[Close Price]]-Table2[[#This Row],[50D EMA]])/Table2[[#This Row],[50D EMA]]</f>
        <v>-7.351017071000393E-2</v>
      </c>
      <c r="U659" s="1">
        <f>(Table2[[#This Row],[Close Price]]-Table2[[#This Row],[200D EMA]])/Table2[[#This Row],[200D EMA]]</f>
        <v>-7.3936625901592168E-2</v>
      </c>
      <c r="V659">
        <v>0.78287637015471501</v>
      </c>
      <c r="W659">
        <v>113.51</v>
      </c>
      <c r="X659">
        <v>115.84</v>
      </c>
      <c r="Y659">
        <v>108.66</v>
      </c>
      <c r="Z659">
        <v>115.84</v>
      </c>
      <c r="AA659">
        <v>108.66</v>
      </c>
      <c r="AB659">
        <v>120.8</v>
      </c>
      <c r="AC659" s="1">
        <f>(Table2[[#This Row],[Close Price]]/Table2[[#This Row],[Day Low]])-1</f>
        <v>7.6645229495198031E-3</v>
      </c>
      <c r="AD659" s="1">
        <f>(Table2[[#This Row],[Day High]]/Table2[[#This Row],[Close Price]])-1</f>
        <v>1.2764469312817051E-2</v>
      </c>
      <c r="AE659" s="1">
        <f>(Table2[[#This Row],[Close Price]]/Table2[[#This Row],[Current Week Low]])-1</f>
        <v>5.2641266335357928E-2</v>
      </c>
      <c r="AF659" s="1">
        <f>(Table2[[#This Row],[Current Week High]]/Table2[[#This Row],[Close Price]])-1</f>
        <v>1.2764469312817051E-2</v>
      </c>
      <c r="AG659" s="1">
        <f>(Table2[[#This Row],[Close Price]]/Table2[[#This Row],[Current Month Low]])-1</f>
        <v>5.2641266335357928E-2</v>
      </c>
      <c r="AH659" s="1">
        <f>(Table2[[#This Row],[Current Month High]]/Table2[[#This Row],[Close Price]])-1</f>
        <v>5.6128693827592224E-2</v>
      </c>
      <c r="AI659">
        <v>30.844553243574001</v>
      </c>
      <c r="AJ659">
        <v>11.753786028334099</v>
      </c>
      <c r="AK659" t="str">
        <f>IF(AND(Table2[[#This Row],[20D EMA]]&gt;Table2[[#This Row],[50D EMA]],Table2[[#This Row],[50D EMA]]&gt;Table2[[#This Row],[200D EMA]]),"Uptrend","Downtrend/NoTrend")</f>
        <v>Downtrend/NoTrend</v>
      </c>
      <c r="AL659">
        <v>-0.12</v>
      </c>
      <c r="AM659" t="s">
        <v>3189</v>
      </c>
      <c r="AN659">
        <v>-6.54</v>
      </c>
      <c r="AO659" t="s">
        <v>3189</v>
      </c>
      <c r="AP659">
        <v>1.2045333149399999E-3</v>
      </c>
      <c r="AQ659">
        <f>(Table2[[#This Row],[Sharpe Ratio]]-AVERAGE(Table2[Sharpe Ratio]))/_xlfn.STDEV.P(Table2[Sharpe Ratio])</f>
        <v>-0.70155608619214849</v>
      </c>
      <c r="AR6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9">
        <f>_xlfn.RANK.AVG(Table2[[#This Row],[1Y Return vs Nifty Z-Score]],Table2[1Y Return vs Nifty Z-Score])</f>
        <v>627</v>
      </c>
      <c r="AT659">
        <f>_xlfn.RANK.AVG(Table2[[#This Row],[6M Return vs Nifty Z-Score]],Table2[6M Return vs Nifty Z-Score])</f>
        <v>672</v>
      </c>
      <c r="AU659">
        <f>_xlfn.RANK.AVG(Table2[[#This Row],[Sharpe Ratio Z-Score]],Table2[Sharpe Ratio Z-Score])</f>
        <v>507</v>
      </c>
      <c r="AV659">
        <f>(Table2[[#This Row],[Rank 1Y]]+Table2[[#This Row],[Rank 6M]]+Table2[[#This Row],[Rank Sharpe]])/3</f>
        <v>602</v>
      </c>
    </row>
    <row r="660" spans="1:48" x14ac:dyDescent="0.3">
      <c r="A660" t="s">
        <v>488</v>
      </c>
      <c r="B660" t="s">
        <v>489</v>
      </c>
      <c r="C660" t="s">
        <v>3131</v>
      </c>
      <c r="D660" t="s">
        <v>120</v>
      </c>
      <c r="E660">
        <v>43727.686665225003</v>
      </c>
      <c r="F660">
        <v>336.4</v>
      </c>
      <c r="G660">
        <v>-28.224327225707299</v>
      </c>
      <c r="H660">
        <f>(Table2[[#This Row],[1Y Return vs Nifty]]-AVERAGE(Table2[1Y Return vs Nifty]))/_xlfn.STDEV.P(Table2[1Y Return vs Nifty])</f>
        <v>-0.92002699214451966</v>
      </c>
      <c r="I660">
        <v>-6.66363546567929</v>
      </c>
      <c r="J660">
        <f>(Table2[[#This Row],[1M Return vs Nifty]]-AVERAGE(Table2[1M Return vs Nifty]))/_xlfn.STDEV.P(Table2[1M Return vs Nifty])</f>
        <v>-0.55624870849574815</v>
      </c>
      <c r="K660">
        <v>-14.8169880697158</v>
      </c>
      <c r="L660">
        <f>(Table2[[#This Row],[6M Return vs Nifty]]-AVERAGE(Table2[6M Return vs Nifty]))/_xlfn.STDEV.P(Table2[6M Return vs Nifty])</f>
        <v>-0.79260611961243566</v>
      </c>
      <c r="M660">
        <v>1.3067126683722601</v>
      </c>
      <c r="N660">
        <f>(Table2[[#This Row],[1W Return vs Nifty]]-AVERAGE(Table2[1W Return vs Nifty]))/_xlfn.STDEV.P(Table2[1W Return vs Nifty])</f>
        <v>0.13486651114119264</v>
      </c>
      <c r="O660">
        <v>346.91</v>
      </c>
      <c r="P660">
        <v>351.959815892439</v>
      </c>
      <c r="Q660">
        <v>356.24329601140897</v>
      </c>
      <c r="R660">
        <v>27.935092077661398</v>
      </c>
      <c r="S660" s="1">
        <f>(Table2[[#This Row],[Close Price]]-Table2[[#This Row],[20D EMA]])/Table2[[#This Row],[20D EMA]]</f>
        <v>-3.0296042201147406E-2</v>
      </c>
      <c r="T660" s="1">
        <f>(Table2[[#This Row],[Close Price]]-Table2[[#This Row],[50D EMA]])/Table2[[#This Row],[50D EMA]]</f>
        <v>-4.4209069302372263E-2</v>
      </c>
      <c r="U660" s="1">
        <f>(Table2[[#This Row],[Close Price]]-Table2[[#This Row],[200D EMA]])/Table2[[#This Row],[200D EMA]]</f>
        <v>-5.5701528235280809E-2</v>
      </c>
      <c r="V660">
        <v>0.31299511177273098</v>
      </c>
      <c r="W660">
        <v>335.5</v>
      </c>
      <c r="X660">
        <v>343.75</v>
      </c>
      <c r="Y660">
        <v>328</v>
      </c>
      <c r="Z660">
        <v>346.5</v>
      </c>
      <c r="AA660">
        <v>328</v>
      </c>
      <c r="AB660">
        <v>355.75</v>
      </c>
      <c r="AC660" s="1">
        <f>(Table2[[#This Row],[Close Price]]/Table2[[#This Row],[Day Low]])-1</f>
        <v>2.6825633383009695E-3</v>
      </c>
      <c r="AD660" s="1">
        <f>(Table2[[#This Row],[Day High]]/Table2[[#This Row],[Close Price]])-1</f>
        <v>2.1848989298454358E-2</v>
      </c>
      <c r="AE660" s="1">
        <f>(Table2[[#This Row],[Close Price]]/Table2[[#This Row],[Current Week Low]])-1</f>
        <v>2.5609756097560998E-2</v>
      </c>
      <c r="AF660" s="1">
        <f>(Table2[[#This Row],[Current Week High]]/Table2[[#This Row],[Close Price]])-1</f>
        <v>3.0023781212841882E-2</v>
      </c>
      <c r="AG660" s="1">
        <f>(Table2[[#This Row],[Close Price]]/Table2[[#This Row],[Current Month Low]])-1</f>
        <v>2.5609756097560998E-2</v>
      </c>
      <c r="AH660" s="1">
        <f>(Table2[[#This Row],[Current Month High]]/Table2[[#This Row],[Close Price]])-1</f>
        <v>5.7520808561236647E-2</v>
      </c>
      <c r="AI660">
        <v>22.027348394768101</v>
      </c>
      <c r="AJ660">
        <v>17.704688593421899</v>
      </c>
      <c r="AK660" t="str">
        <f>IF(AND(Table2[[#This Row],[20D EMA]]&gt;Table2[[#This Row],[50D EMA]],Table2[[#This Row],[50D EMA]]&gt;Table2[[#This Row],[200D EMA]]),"Uptrend","Downtrend/NoTrend")</f>
        <v>Downtrend/NoTrend</v>
      </c>
      <c r="AL660">
        <v>0.01</v>
      </c>
      <c r="AM660" t="s">
        <v>3188</v>
      </c>
      <c r="AN660">
        <v>-2.83</v>
      </c>
      <c r="AO660" t="s">
        <v>3189</v>
      </c>
      <c r="AP660">
        <v>-1.2736945370606999E-2</v>
      </c>
      <c r="AQ660">
        <f>(Table2[[#This Row],[Sharpe Ratio]]-AVERAGE(Table2[Sharpe Ratio]))/_xlfn.STDEV.P(Table2[Sharpe Ratio])</f>
        <v>-0.86410756912432518</v>
      </c>
      <c r="AR6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0">
        <f>_xlfn.RANK.AVG(Table2[[#This Row],[1Y Return vs Nifty Z-Score]],Table2[1Y Return vs Nifty Z-Score])</f>
        <v>631</v>
      </c>
      <c r="AT660">
        <f>_xlfn.RANK.AVG(Table2[[#This Row],[6M Return vs Nifty Z-Score]],Table2[6M Return vs Nifty Z-Score])</f>
        <v>583</v>
      </c>
      <c r="AU660">
        <f>_xlfn.RANK.AVG(Table2[[#This Row],[Sharpe Ratio Z-Score]],Table2[Sharpe Ratio Z-Score])</f>
        <v>593</v>
      </c>
      <c r="AV660">
        <f>(Table2[[#This Row],[Rank 1Y]]+Table2[[#This Row],[Rank 6M]]+Table2[[#This Row],[Rank Sharpe]])/3</f>
        <v>602.33333333333337</v>
      </c>
    </row>
    <row r="661" spans="1:48" x14ac:dyDescent="0.3">
      <c r="A661" t="s">
        <v>371</v>
      </c>
      <c r="B661" t="s">
        <v>372</v>
      </c>
      <c r="C661" t="s">
        <v>3138</v>
      </c>
      <c r="D661" t="s">
        <v>100</v>
      </c>
      <c r="E661">
        <v>67260.603047055003</v>
      </c>
      <c r="F661">
        <v>575.79999999999995</v>
      </c>
      <c r="G661">
        <v>-25.721598324596499</v>
      </c>
      <c r="H661">
        <f>(Table2[[#This Row],[1Y Return vs Nifty]]-AVERAGE(Table2[1Y Return vs Nifty]))/_xlfn.STDEV.P(Table2[1Y Return vs Nifty])</f>
        <v>-0.87797497178578709</v>
      </c>
      <c r="I661">
        <v>-4.2984418447195196</v>
      </c>
      <c r="J661">
        <f>(Table2[[#This Row],[1M Return vs Nifty]]-AVERAGE(Table2[1M Return vs Nifty]))/_xlfn.STDEV.P(Table2[1M Return vs Nifty])</f>
        <v>-0.2976440759477269</v>
      </c>
      <c r="K661">
        <v>-6.7231633274557501</v>
      </c>
      <c r="L661">
        <f>(Table2[[#This Row],[6M Return vs Nifty]]-AVERAGE(Table2[6M Return vs Nifty]))/_xlfn.STDEV.P(Table2[6M Return vs Nifty])</f>
        <v>-0.52833083613888987</v>
      </c>
      <c r="M661">
        <v>-1.65737515641657</v>
      </c>
      <c r="N661">
        <f>(Table2[[#This Row],[1W Return vs Nifty]]-AVERAGE(Table2[1W Return vs Nifty]))/_xlfn.STDEV.P(Table2[1W Return vs Nifty])</f>
        <v>-0.68542565217834828</v>
      </c>
      <c r="O661">
        <v>596.75</v>
      </c>
      <c r="P661">
        <v>582.21534892894203</v>
      </c>
      <c r="Q661">
        <v>554.38547288549296</v>
      </c>
      <c r="R661">
        <v>21.129988469059299</v>
      </c>
      <c r="S661" s="1">
        <f>(Table2[[#This Row],[Close Price]]-Table2[[#This Row],[20D EMA]])/Table2[[#This Row],[20D EMA]]</f>
        <v>-3.5106828655215826E-2</v>
      </c>
      <c r="T661" s="1">
        <f>(Table2[[#This Row],[Close Price]]-Table2[[#This Row],[50D EMA]])/Table2[[#This Row],[50D EMA]]</f>
        <v>-1.1018859157086664E-2</v>
      </c>
      <c r="U661" s="1">
        <f>(Table2[[#This Row],[Close Price]]-Table2[[#This Row],[200D EMA]])/Table2[[#This Row],[200D EMA]]</f>
        <v>3.8627504077708971E-2</v>
      </c>
      <c r="V661">
        <v>1.22306803615878</v>
      </c>
      <c r="W661">
        <v>572.15</v>
      </c>
      <c r="X661">
        <v>585</v>
      </c>
      <c r="Y661">
        <v>561.20000000000005</v>
      </c>
      <c r="Z661">
        <v>585</v>
      </c>
      <c r="AA661">
        <v>561.20000000000005</v>
      </c>
      <c r="AB661">
        <v>624</v>
      </c>
      <c r="AC661" s="1">
        <f>(Table2[[#This Row],[Close Price]]/Table2[[#This Row],[Day Low]])-1</f>
        <v>6.3794459494888045E-3</v>
      </c>
      <c r="AD661" s="1">
        <f>(Table2[[#This Row],[Day High]]/Table2[[#This Row],[Close Price]])-1</f>
        <v>1.5977770059048435E-2</v>
      </c>
      <c r="AE661" s="1">
        <f>(Table2[[#This Row],[Close Price]]/Table2[[#This Row],[Current Week Low]])-1</f>
        <v>2.6015680684247977E-2</v>
      </c>
      <c r="AF661" s="1">
        <f>(Table2[[#This Row],[Current Week High]]/Table2[[#This Row],[Close Price]])-1</f>
        <v>1.5977770059048435E-2</v>
      </c>
      <c r="AG661" s="1">
        <f>(Table2[[#This Row],[Close Price]]/Table2[[#This Row],[Current Month Low]])-1</f>
        <v>2.6015680684247977E-2</v>
      </c>
      <c r="AH661" s="1">
        <f>(Table2[[#This Row],[Current Month High]]/Table2[[#This Row],[Close Price]])-1</f>
        <v>8.3709621396318212E-2</v>
      </c>
      <c r="AI661">
        <v>9.3261549149010001</v>
      </c>
      <c r="AJ661">
        <v>31.161731207289201</v>
      </c>
      <c r="AK661" t="str">
        <f>IF(AND(Table2[[#This Row],[20D EMA]]&gt;Table2[[#This Row],[50D EMA]],Table2[[#This Row],[50D EMA]]&gt;Table2[[#This Row],[200D EMA]]),"Uptrend","Downtrend/NoTrend")</f>
        <v>Uptrend</v>
      </c>
      <c r="AL661">
        <v>0.08</v>
      </c>
      <c r="AM661" t="s">
        <v>3188</v>
      </c>
      <c r="AN661">
        <v>-7.55</v>
      </c>
      <c r="AO661" t="s">
        <v>3189</v>
      </c>
      <c r="AP661">
        <v>-8.1993077434834999E-2</v>
      </c>
      <c r="AQ661">
        <f>(Table2[[#This Row],[Sharpe Ratio]]-AVERAGE(Table2[Sharpe Ratio]))/_xlfn.STDEV.P(Table2[Sharpe Ratio])</f>
        <v>-1.6716034756279639</v>
      </c>
      <c r="AR6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-4.0609790116787154</v>
      </c>
      <c r="AS661">
        <f>_xlfn.RANK.AVG(Table2[[#This Row],[1Y Return vs Nifty Z-Score]],Table2[1Y Return vs Nifty Z-Score])</f>
        <v>614</v>
      </c>
      <c r="AT661">
        <f>_xlfn.RANK.AVG(Table2[[#This Row],[6M Return vs Nifty Z-Score]],Table2[6M Return vs Nifty Z-Score])</f>
        <v>499</v>
      </c>
      <c r="AU661">
        <f>_xlfn.RANK.AVG(Table2[[#This Row],[Sharpe Ratio Z-Score]],Table2[Sharpe Ratio Z-Score])</f>
        <v>696</v>
      </c>
      <c r="AV661">
        <f>(Table2[[#This Row],[Rank 1Y]]+Table2[[#This Row],[Rank 6M]]+Table2[[#This Row],[Rank Sharpe]])/3</f>
        <v>603</v>
      </c>
    </row>
    <row r="662" spans="1:48" x14ac:dyDescent="0.3">
      <c r="A662" t="s">
        <v>1745</v>
      </c>
      <c r="B662" t="s">
        <v>1746</v>
      </c>
      <c r="C662" t="s">
        <v>3133</v>
      </c>
      <c r="D662" t="s">
        <v>51</v>
      </c>
      <c r="E662">
        <v>4712.7264500000001</v>
      </c>
      <c r="F662">
        <v>510.55</v>
      </c>
      <c r="G662">
        <v>-27.628330990806099</v>
      </c>
      <c r="H662">
        <f>(Table2[[#This Row],[1Y Return vs Nifty]]-AVERAGE(Table2[1Y Return vs Nifty]))/_xlfn.STDEV.P(Table2[1Y Return vs Nifty])</f>
        <v>-0.91001278493547277</v>
      </c>
      <c r="I662">
        <v>-6.1411195094898501</v>
      </c>
      <c r="J662">
        <f>(Table2[[#This Row],[1M Return vs Nifty]]-AVERAGE(Table2[1M Return vs Nifty]))/_xlfn.STDEV.P(Table2[1M Return vs Nifty])</f>
        <v>-0.49911805937958159</v>
      </c>
      <c r="K662">
        <v>-10.818182560734799</v>
      </c>
      <c r="L662">
        <f>(Table2[[#This Row],[6M Return vs Nifty]]-AVERAGE(Table2[6M Return vs Nifty]))/_xlfn.STDEV.P(Table2[6M Return vs Nifty])</f>
        <v>-0.66203923768777928</v>
      </c>
      <c r="M662">
        <v>2.9946745521195801</v>
      </c>
      <c r="N662">
        <f>(Table2[[#This Row],[1W Return vs Nifty]]-AVERAGE(Table2[1W Return vs Nifty]))/_xlfn.STDEV.P(Table2[1W Return vs Nifty])</f>
        <v>0.60199906154686789</v>
      </c>
      <c r="O662">
        <v>523.08000000000004</v>
      </c>
      <c r="P662">
        <v>528.28258157011305</v>
      </c>
      <c r="Q662">
        <v>514.20072762092195</v>
      </c>
      <c r="R662">
        <v>39.141605083678897</v>
      </c>
      <c r="S662" s="1">
        <f>(Table2[[#This Row],[Close Price]]-Table2[[#This Row],[20D EMA]])/Table2[[#This Row],[20D EMA]]</f>
        <v>-2.3954270857230307E-2</v>
      </c>
      <c r="T662" s="1">
        <f>(Table2[[#This Row],[Close Price]]-Table2[[#This Row],[50D EMA]])/Table2[[#This Row],[50D EMA]]</f>
        <v>-3.3566470273181992E-2</v>
      </c>
      <c r="U662" s="1">
        <f>(Table2[[#This Row],[Close Price]]-Table2[[#This Row],[200D EMA]])/Table2[[#This Row],[200D EMA]]</f>
        <v>-7.099810297455128E-3</v>
      </c>
      <c r="V662">
        <v>0.56816583337526205</v>
      </c>
      <c r="W662">
        <v>509</v>
      </c>
      <c r="X662">
        <v>522.70000000000005</v>
      </c>
      <c r="Y662">
        <v>499.45</v>
      </c>
      <c r="Z662">
        <v>522.70000000000005</v>
      </c>
      <c r="AA662">
        <v>499.45</v>
      </c>
      <c r="AB662">
        <v>529</v>
      </c>
      <c r="AC662" s="1">
        <f>(Table2[[#This Row],[Close Price]]/Table2[[#This Row],[Day Low]])-1</f>
        <v>3.0451866404714867E-3</v>
      </c>
      <c r="AD662" s="1">
        <f>(Table2[[#This Row],[Day High]]/Table2[[#This Row],[Close Price]])-1</f>
        <v>2.3797865047497924E-2</v>
      </c>
      <c r="AE662" s="1">
        <f>(Table2[[#This Row],[Close Price]]/Table2[[#This Row],[Current Week Low]])-1</f>
        <v>2.2224446891580873E-2</v>
      </c>
      <c r="AF662" s="1">
        <f>(Table2[[#This Row],[Current Week High]]/Table2[[#This Row],[Close Price]])-1</f>
        <v>2.3797865047497924E-2</v>
      </c>
      <c r="AG662" s="1">
        <f>(Table2[[#This Row],[Close Price]]/Table2[[#This Row],[Current Month Low]])-1</f>
        <v>2.2224446891580873E-2</v>
      </c>
      <c r="AH662" s="1">
        <f>(Table2[[#This Row],[Current Month High]]/Table2[[#This Row],[Close Price]])-1</f>
        <v>3.6137498775830057E-2</v>
      </c>
      <c r="AI662">
        <v>24.375673293506999</v>
      </c>
      <c r="AJ662">
        <v>18.443336039902501</v>
      </c>
      <c r="AK662" t="str">
        <f>IF(AND(Table2[[#This Row],[20D EMA]]&gt;Table2[[#This Row],[50D EMA]],Table2[[#This Row],[50D EMA]]&gt;Table2[[#This Row],[200D EMA]]),"Uptrend","Downtrend/NoTrend")</f>
        <v>Downtrend/NoTrend</v>
      </c>
      <c r="AL662">
        <v>-0.15</v>
      </c>
      <c r="AM662" t="s">
        <v>3189</v>
      </c>
      <c r="AN662">
        <v>-2.71</v>
      </c>
      <c r="AO662" t="s">
        <v>3189</v>
      </c>
      <c r="AP662">
        <v>-4.4950605355934002E-2</v>
      </c>
      <c r="AQ662">
        <f>(Table2[[#This Row],[Sharpe Ratio]]-AVERAGE(Table2[Sharpe Ratio]))/_xlfn.STDEV.P(Table2[Sharpe Ratio])</f>
        <v>-1.2397046144159649</v>
      </c>
      <c r="AR6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2">
        <f>_xlfn.RANK.AVG(Table2[[#This Row],[1Y Return vs Nifty Z-Score]],Table2[1Y Return vs Nifty Z-Score])</f>
        <v>625</v>
      </c>
      <c r="AT662">
        <f>_xlfn.RANK.AVG(Table2[[#This Row],[6M Return vs Nifty Z-Score]],Table2[6M Return vs Nifty Z-Score])</f>
        <v>541</v>
      </c>
      <c r="AU662">
        <f>_xlfn.RANK.AVG(Table2[[#This Row],[Sharpe Ratio Z-Score]],Table2[Sharpe Ratio Z-Score])</f>
        <v>653</v>
      </c>
      <c r="AV662">
        <f>(Table2[[#This Row],[Rank 1Y]]+Table2[[#This Row],[Rank 6M]]+Table2[[#This Row],[Rank Sharpe]])/3</f>
        <v>606.33333333333337</v>
      </c>
    </row>
    <row r="663" spans="1:48" x14ac:dyDescent="0.3">
      <c r="A663" t="s">
        <v>68</v>
      </c>
      <c r="B663" t="s">
        <v>69</v>
      </c>
      <c r="C663" t="s">
        <v>3129</v>
      </c>
      <c r="D663" t="s">
        <v>24</v>
      </c>
      <c r="E663">
        <v>359658.89473499998</v>
      </c>
      <c r="F663">
        <v>1800.8</v>
      </c>
      <c r="G663">
        <v>-23.291176214740499</v>
      </c>
      <c r="H663">
        <f>(Table2[[#This Row],[1Y Return vs Nifty]]-AVERAGE(Table2[1Y Return vs Nifty]))/_xlfn.STDEV.P(Table2[1Y Return vs Nifty])</f>
        <v>-0.83713788391797339</v>
      </c>
      <c r="I663">
        <v>2.2686916424345398</v>
      </c>
      <c r="J663">
        <f>(Table2[[#This Row],[1M Return vs Nifty]]-AVERAGE(Table2[1M Return vs Nifty]))/_xlfn.STDEV.P(Table2[1M Return vs Nifty])</f>
        <v>0.42039064530698911</v>
      </c>
      <c r="K663">
        <v>-9.1964515572896595</v>
      </c>
      <c r="L663">
        <f>(Table2[[#This Row],[6M Return vs Nifty]]-AVERAGE(Table2[6M Return vs Nifty]))/_xlfn.STDEV.P(Table2[6M Return vs Nifty])</f>
        <v>-0.60908733493461586</v>
      </c>
      <c r="M663">
        <v>8.48233971678755E-2</v>
      </c>
      <c r="N663">
        <f>(Table2[[#This Row],[1W Return vs Nifty]]-AVERAGE(Table2[1W Return vs Nifty]))/_xlfn.STDEV.P(Table2[1W Return vs Nifty])</f>
        <v>-0.20328345365770431</v>
      </c>
      <c r="O663">
        <v>1835.18</v>
      </c>
      <c r="P663">
        <v>1818.88093073905</v>
      </c>
      <c r="Q663">
        <v>1786.5710867287701</v>
      </c>
      <c r="R663">
        <v>34.889083915254801</v>
      </c>
      <c r="S663" s="1">
        <f>(Table2[[#This Row],[Close Price]]-Table2[[#This Row],[20D EMA]])/Table2[[#This Row],[20D EMA]]</f>
        <v>-1.8733857169324047E-2</v>
      </c>
      <c r="T663" s="1">
        <f>(Table2[[#This Row],[Close Price]]-Table2[[#This Row],[50D EMA]])/Table2[[#This Row],[50D EMA]]</f>
        <v>-9.9406895929704166E-3</v>
      </c>
      <c r="U663" s="1">
        <f>(Table2[[#This Row],[Close Price]]-Table2[[#This Row],[200D EMA]])/Table2[[#This Row],[200D EMA]]</f>
        <v>7.96437005889487E-3</v>
      </c>
      <c r="V663">
        <v>1.0880275569240001</v>
      </c>
      <c r="W663">
        <v>1789.9</v>
      </c>
      <c r="X663">
        <v>1820</v>
      </c>
      <c r="Y663">
        <v>1769.4</v>
      </c>
      <c r="Z663">
        <v>1836.4</v>
      </c>
      <c r="AA663">
        <v>1769.4</v>
      </c>
      <c r="AB663">
        <v>1884.75</v>
      </c>
      <c r="AC663" s="1">
        <f>(Table2[[#This Row],[Close Price]]/Table2[[#This Row],[Day Low]])-1</f>
        <v>6.0897256829990365E-3</v>
      </c>
      <c r="AD663" s="1">
        <f>(Table2[[#This Row],[Day High]]/Table2[[#This Row],[Close Price]])-1</f>
        <v>1.0661928031985735E-2</v>
      </c>
      <c r="AE663" s="1">
        <f>(Table2[[#This Row],[Close Price]]/Table2[[#This Row],[Current Week Low]])-1</f>
        <v>1.7746128631174418E-2</v>
      </c>
      <c r="AF663" s="1">
        <f>(Table2[[#This Row],[Current Week High]]/Table2[[#This Row],[Close Price]])-1</f>
        <v>1.9768991559307114E-2</v>
      </c>
      <c r="AG663" s="1">
        <f>(Table2[[#This Row],[Close Price]]/Table2[[#This Row],[Current Month Low]])-1</f>
        <v>1.7746128631174418E-2</v>
      </c>
      <c r="AH663" s="1">
        <f>(Table2[[#This Row],[Current Month High]]/Table2[[#This Row],[Close Price]])-1</f>
        <v>4.6618169702354439E-2</v>
      </c>
      <c r="AI663">
        <v>7.8409595735228796</v>
      </c>
      <c r="AJ663">
        <v>16.643456294329098</v>
      </c>
      <c r="AK663" t="str">
        <f>IF(AND(Table2[[#This Row],[20D EMA]]&gt;Table2[[#This Row],[50D EMA]],Table2[[#This Row],[50D EMA]]&gt;Table2[[#This Row],[200D EMA]]),"Uptrend","Downtrend/NoTrend")</f>
        <v>Uptrend</v>
      </c>
      <c r="AL663">
        <v>0.05</v>
      </c>
      <c r="AM663" t="s">
        <v>3188</v>
      </c>
      <c r="AN663">
        <v>-5.44</v>
      </c>
      <c r="AO663" t="s">
        <v>3189</v>
      </c>
      <c r="AP663">
        <v>-9.2452774442656996E-2</v>
      </c>
      <c r="AQ663">
        <f>(Table2[[#This Row],[Sharpe Ratio]]-AVERAGE(Table2[Sharpe Ratio]))/_xlfn.STDEV.P(Table2[Sharpe Ratio])</f>
        <v>-1.7935589222482238</v>
      </c>
      <c r="AR6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-3.0226769494515282</v>
      </c>
      <c r="AS663">
        <f>_xlfn.RANK.AVG(Table2[[#This Row],[1Y Return vs Nifty Z-Score]],Table2[1Y Return vs Nifty Z-Score])</f>
        <v>595</v>
      </c>
      <c r="AT663">
        <f>_xlfn.RANK.AVG(Table2[[#This Row],[6M Return vs Nifty Z-Score]],Table2[6M Return vs Nifty Z-Score])</f>
        <v>523</v>
      </c>
      <c r="AU663">
        <f>_xlfn.RANK.AVG(Table2[[#This Row],[Sharpe Ratio Z-Score]],Table2[Sharpe Ratio Z-Score])</f>
        <v>707</v>
      </c>
      <c r="AV663">
        <f>(Table2[[#This Row],[Rank 1Y]]+Table2[[#This Row],[Rank 6M]]+Table2[[#This Row],[Rank Sharpe]])/3</f>
        <v>608.33333333333337</v>
      </c>
    </row>
    <row r="664" spans="1:48" x14ac:dyDescent="0.3">
      <c r="A664" t="s">
        <v>1393</v>
      </c>
      <c r="B664" t="s">
        <v>1394</v>
      </c>
      <c r="C664" t="s">
        <v>3138</v>
      </c>
      <c r="D664" t="s">
        <v>469</v>
      </c>
      <c r="E664">
        <v>8005.8467325800002</v>
      </c>
      <c r="F664">
        <v>554.9</v>
      </c>
      <c r="G664">
        <v>-45.622626234089502</v>
      </c>
      <c r="H664">
        <f>(Table2[[#This Row],[1Y Return vs Nifty]]-AVERAGE(Table2[1Y Return vs Nifty]))/_xlfn.STDEV.P(Table2[1Y Return vs Nifty])</f>
        <v>-1.212361341175723</v>
      </c>
      <c r="I664">
        <v>8.30036923314149</v>
      </c>
      <c r="J664">
        <f>(Table2[[#This Row],[1M Return vs Nifty]]-AVERAGE(Table2[1M Return vs Nifty]))/_xlfn.STDEV.P(Table2[1M Return vs Nifty])</f>
        <v>1.0798798952230053</v>
      </c>
      <c r="K664">
        <v>-7.5906673292721099</v>
      </c>
      <c r="L664">
        <f>(Table2[[#This Row],[6M Return vs Nifty]]-AVERAGE(Table2[6M Return vs Nifty]))/_xlfn.STDEV.P(Table2[6M Return vs Nifty])</f>
        <v>-0.55665611785612623</v>
      </c>
      <c r="M664">
        <v>4.9381267293054902</v>
      </c>
      <c r="N664">
        <f>(Table2[[#This Row],[1W Return vs Nifty]]-AVERAGE(Table2[1W Return vs Nifty]))/_xlfn.STDEV.P(Table2[1W Return vs Nifty])</f>
        <v>1.1398369006957392</v>
      </c>
      <c r="O664">
        <v>530.30999999999995</v>
      </c>
      <c r="P664">
        <v>507.65605252149697</v>
      </c>
      <c r="Q664">
        <v>521.73085255512501</v>
      </c>
      <c r="R664">
        <v>63.7628466218735</v>
      </c>
      <c r="S664" s="1">
        <f>(Table2[[#This Row],[Close Price]]-Table2[[#This Row],[20D EMA]])/Table2[[#This Row],[20D EMA]]</f>
        <v>4.6369104863193289E-2</v>
      </c>
      <c r="T664" s="1">
        <f>(Table2[[#This Row],[Close Price]]-Table2[[#This Row],[50D EMA]])/Table2[[#This Row],[50D EMA]]</f>
        <v>9.3062905965259679E-2</v>
      </c>
      <c r="U664" s="1">
        <f>(Table2[[#This Row],[Close Price]]-Table2[[#This Row],[200D EMA]])/Table2[[#This Row],[200D EMA]]</f>
        <v>6.3575207949524856E-2</v>
      </c>
      <c r="V664">
        <v>1.7905516282184499</v>
      </c>
      <c r="W664">
        <v>539.54999999999995</v>
      </c>
      <c r="X664">
        <v>558.6</v>
      </c>
      <c r="Y664">
        <v>518.04999999999995</v>
      </c>
      <c r="Z664">
        <v>566.95000000000005</v>
      </c>
      <c r="AA664">
        <v>516.35</v>
      </c>
      <c r="AB664">
        <v>568</v>
      </c>
      <c r="AC664" s="1">
        <f>(Table2[[#This Row],[Close Price]]/Table2[[#This Row],[Day Low]])-1</f>
        <v>2.8449633954221065E-2</v>
      </c>
      <c r="AD664" s="1">
        <f>(Table2[[#This Row],[Day High]]/Table2[[#This Row],[Close Price]])-1</f>
        <v>6.6678680843395011E-3</v>
      </c>
      <c r="AE664" s="1">
        <f>(Table2[[#This Row],[Close Price]]/Table2[[#This Row],[Current Week Low]])-1</f>
        <v>7.1132130103271907E-2</v>
      </c>
      <c r="AF664" s="1">
        <f>(Table2[[#This Row],[Current Week High]]/Table2[[#This Row],[Close Price]])-1</f>
        <v>2.1715624436835501E-2</v>
      </c>
      <c r="AG664" s="1">
        <f>(Table2[[#This Row],[Close Price]]/Table2[[#This Row],[Current Month Low]])-1</f>
        <v>7.4658661760433676E-2</v>
      </c>
      <c r="AH664" s="1">
        <f>(Table2[[#This Row],[Current Month High]]/Table2[[#This Row],[Close Price]])-1</f>
        <v>2.3607857271580546E-2</v>
      </c>
      <c r="AI664">
        <v>25.6803027572535</v>
      </c>
      <c r="AJ664">
        <v>29.4982497082847</v>
      </c>
      <c r="AK664" t="str">
        <f>IF(AND(Table2[[#This Row],[20D EMA]]&gt;Table2[[#This Row],[50D EMA]],Table2[[#This Row],[50D EMA]]&gt;Table2[[#This Row],[200D EMA]]),"Uptrend","Downtrend/NoTrend")</f>
        <v>Downtrend/NoTrend</v>
      </c>
      <c r="AL664">
        <v>0.18</v>
      </c>
      <c r="AM664" t="s">
        <v>3188</v>
      </c>
      <c r="AN664">
        <v>11.25</v>
      </c>
      <c r="AO664" t="s">
        <v>3188</v>
      </c>
      <c r="AP664">
        <v>-2.0530775278905001E-2</v>
      </c>
      <c r="AQ664">
        <f>(Table2[[#This Row],[Sharpe Ratio]]-AVERAGE(Table2[Sharpe Ratio]))/_xlfn.STDEV.P(Table2[Sharpe Ratio])</f>
        <v>-0.95498018299048371</v>
      </c>
      <c r="AR6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4">
        <f>_xlfn.RANK.AVG(Table2[[#This Row],[1Y Return vs Nifty Z-Score]],Table2[1Y Return vs Nifty Z-Score])</f>
        <v>703</v>
      </c>
      <c r="AT664">
        <f>_xlfn.RANK.AVG(Table2[[#This Row],[6M Return vs Nifty Z-Score]],Table2[6M Return vs Nifty Z-Score])</f>
        <v>514</v>
      </c>
      <c r="AU664">
        <f>_xlfn.RANK.AVG(Table2[[#This Row],[Sharpe Ratio Z-Score]],Table2[Sharpe Ratio Z-Score])</f>
        <v>608</v>
      </c>
      <c r="AV664">
        <f>(Table2[[#This Row],[Rank 1Y]]+Table2[[#This Row],[Rank 6M]]+Table2[[#This Row],[Rank Sharpe]])/3</f>
        <v>608.33333333333337</v>
      </c>
    </row>
    <row r="665" spans="1:48" x14ac:dyDescent="0.3">
      <c r="A665" t="s">
        <v>2010</v>
      </c>
      <c r="B665" t="s">
        <v>2011</v>
      </c>
      <c r="C665" t="s">
        <v>3135</v>
      </c>
      <c r="D665" t="s">
        <v>190</v>
      </c>
      <c r="E665">
        <v>3336.0035908499999</v>
      </c>
      <c r="F665">
        <v>214.69</v>
      </c>
      <c r="G665">
        <v>-53.004393802785799</v>
      </c>
      <c r="H665">
        <f>(Table2[[#This Row],[1Y Return vs Nifty]]-AVERAGE(Table2[1Y Return vs Nifty]))/_xlfn.STDEV.P(Table2[1Y Return vs Nifty])</f>
        <v>-1.3363932488843342</v>
      </c>
      <c r="I665">
        <v>-7.3019936111115902</v>
      </c>
      <c r="J665">
        <f>(Table2[[#This Row],[1M Return vs Nifty]]-AVERAGE(Table2[1M Return vs Nifty]))/_xlfn.STDEV.P(Table2[1M Return vs Nifty])</f>
        <v>-0.6260452664479752</v>
      </c>
      <c r="K665">
        <v>-18.817686638158801</v>
      </c>
      <c r="L665">
        <f>(Table2[[#This Row],[6M Return vs Nifty]]-AVERAGE(Table2[6M Return vs Nifty]))/_xlfn.STDEV.P(Table2[6M Return vs Nifty])</f>
        <v>-0.92323481271312846</v>
      </c>
      <c r="M665">
        <v>2.90911230397364</v>
      </c>
      <c r="N665">
        <f>(Table2[[#This Row],[1W Return vs Nifty]]-AVERAGE(Table2[1W Return vs Nifty]))/_xlfn.STDEV.P(Table2[1W Return vs Nifty])</f>
        <v>0.57832026193669883</v>
      </c>
      <c r="O665">
        <v>214.91</v>
      </c>
      <c r="P665">
        <v>219.00831610044801</v>
      </c>
      <c r="Q665">
        <v>227.749890604086</v>
      </c>
      <c r="R665">
        <v>43.213826626555999</v>
      </c>
      <c r="S665" s="1">
        <f>(Table2[[#This Row],[Close Price]]-Table2[[#This Row],[20D EMA]])/Table2[[#This Row],[20D EMA]]</f>
        <v>-1.0236843329765896E-3</v>
      </c>
      <c r="T665" s="1">
        <f>(Table2[[#This Row],[Close Price]]-Table2[[#This Row],[50D EMA]])/Table2[[#This Row],[50D EMA]]</f>
        <v>-1.9717589620968652E-2</v>
      </c>
      <c r="U665" s="1">
        <f>(Table2[[#This Row],[Close Price]]-Table2[[#This Row],[200D EMA]])/Table2[[#This Row],[200D EMA]]</f>
        <v>-5.7343125695673562E-2</v>
      </c>
      <c r="V665">
        <v>0.77252556588007903</v>
      </c>
      <c r="W665">
        <v>211.7</v>
      </c>
      <c r="X665">
        <v>215.69</v>
      </c>
      <c r="Y665">
        <v>202.75</v>
      </c>
      <c r="Z665">
        <v>215.69</v>
      </c>
      <c r="AA665">
        <v>202.75</v>
      </c>
      <c r="AB665">
        <v>217.99</v>
      </c>
      <c r="AC665" s="1">
        <f>(Table2[[#This Row],[Close Price]]/Table2[[#This Row],[Day Low]])-1</f>
        <v>1.4123760037789479E-2</v>
      </c>
      <c r="AD665" s="1">
        <f>(Table2[[#This Row],[Day High]]/Table2[[#This Row],[Close Price]])-1</f>
        <v>4.6578788019935313E-3</v>
      </c>
      <c r="AE665" s="1">
        <f>(Table2[[#This Row],[Close Price]]/Table2[[#This Row],[Current Week Low]])-1</f>
        <v>5.8890258939580775E-2</v>
      </c>
      <c r="AF665" s="1">
        <f>(Table2[[#This Row],[Current Week High]]/Table2[[#This Row],[Close Price]])-1</f>
        <v>4.6578788019935313E-3</v>
      </c>
      <c r="AG665" s="1">
        <f>(Table2[[#This Row],[Close Price]]/Table2[[#This Row],[Current Month Low]])-1</f>
        <v>5.8890258939580775E-2</v>
      </c>
      <c r="AH665" s="1">
        <f>(Table2[[#This Row],[Current Month High]]/Table2[[#This Row],[Close Price]])-1</f>
        <v>1.5371000046578764E-2</v>
      </c>
      <c r="AI665">
        <v>39.270576179607801</v>
      </c>
      <c r="AJ665">
        <v>12.668590921018099</v>
      </c>
      <c r="AK665" t="str">
        <f>IF(AND(Table2[[#This Row],[20D EMA]]&gt;Table2[[#This Row],[50D EMA]],Table2[[#This Row],[50D EMA]]&gt;Table2[[#This Row],[200D EMA]]),"Uptrend","Downtrend/NoTrend")</f>
        <v>Downtrend/NoTrend</v>
      </c>
      <c r="AL665">
        <v>-0.13</v>
      </c>
      <c r="AM665" t="s">
        <v>3189</v>
      </c>
      <c r="AN665">
        <v>2.0299999999999998</v>
      </c>
      <c r="AO665" t="s">
        <v>3188</v>
      </c>
      <c r="AP665">
        <v>7.4155142456030004E-3</v>
      </c>
      <c r="AQ665">
        <f>(Table2[[#This Row],[Sharpe Ratio]]-AVERAGE(Table2[Sharpe Ratio]))/_xlfn.STDEV.P(Table2[Sharpe Ratio])</f>
        <v>-0.62913879219381608</v>
      </c>
      <c r="AR6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5">
        <f>_xlfn.RANK.AVG(Table2[[#This Row],[1Y Return vs Nifty Z-Score]],Table2[1Y Return vs Nifty Z-Score])</f>
        <v>715</v>
      </c>
      <c r="AT665">
        <f>_xlfn.RANK.AVG(Table2[[#This Row],[6M Return vs Nifty Z-Score]],Table2[6M Return vs Nifty Z-Score])</f>
        <v>627</v>
      </c>
      <c r="AU665">
        <f>_xlfn.RANK.AVG(Table2[[#This Row],[Sharpe Ratio Z-Score]],Table2[Sharpe Ratio Z-Score])</f>
        <v>488</v>
      </c>
      <c r="AV665">
        <f>(Table2[[#This Row],[Rank 1Y]]+Table2[[#This Row],[Rank 6M]]+Table2[[#This Row],[Rank Sharpe]])/3</f>
        <v>610</v>
      </c>
    </row>
    <row r="666" spans="1:48" x14ac:dyDescent="0.3">
      <c r="A666" t="s">
        <v>1576</v>
      </c>
      <c r="B666" t="s">
        <v>1577</v>
      </c>
      <c r="C666" t="s">
        <v>3140</v>
      </c>
      <c r="D666" t="s">
        <v>436</v>
      </c>
      <c r="E666">
        <v>6192.5099868959996</v>
      </c>
      <c r="F666">
        <v>61.56</v>
      </c>
      <c r="G666">
        <v>-35.145773992037199</v>
      </c>
      <c r="H666">
        <f>(Table2[[#This Row],[1Y Return vs Nifty]]-AVERAGE(Table2[1Y Return vs Nifty]))/_xlfn.STDEV.P(Table2[1Y Return vs Nifty])</f>
        <v>-1.0363243746538298</v>
      </c>
      <c r="I666">
        <v>-7.2219712301554901</v>
      </c>
      <c r="J666">
        <f>(Table2[[#This Row],[1M Return vs Nifty]]-AVERAGE(Table2[1M Return vs Nifty]))/_xlfn.STDEV.P(Table2[1M Return vs Nifty])</f>
        <v>-0.61729581006546874</v>
      </c>
      <c r="K666">
        <v>-29.330900619403501</v>
      </c>
      <c r="L666">
        <f>(Table2[[#This Row],[6M Return vs Nifty]]-AVERAGE(Table2[6M Return vs Nifty]))/_xlfn.STDEV.P(Table2[6M Return vs Nifty])</f>
        <v>-1.2665067136482697</v>
      </c>
      <c r="M666">
        <v>-0.86805579096261798</v>
      </c>
      <c r="N666">
        <f>(Table2[[#This Row],[1W Return vs Nifty]]-AVERAGE(Table2[1W Return vs Nifty]))/_xlfn.STDEV.P(Table2[1W Return vs Nifty])</f>
        <v>-0.46698661524314633</v>
      </c>
      <c r="O666">
        <v>64.959999999999994</v>
      </c>
      <c r="P666">
        <v>65.684804593936803</v>
      </c>
      <c r="Q666">
        <v>68.2613393410643</v>
      </c>
      <c r="R666">
        <v>28.934102676420299</v>
      </c>
      <c r="S666" s="1">
        <f>(Table2[[#This Row],[Close Price]]-Table2[[#This Row],[20D EMA]])/Table2[[#This Row],[20D EMA]]</f>
        <v>-5.2339901477832386E-2</v>
      </c>
      <c r="T666" s="1">
        <f>(Table2[[#This Row],[Close Price]]-Table2[[#This Row],[50D EMA]])/Table2[[#This Row],[50D EMA]]</f>
        <v>-6.2796937882914114E-2</v>
      </c>
      <c r="U666" s="1">
        <f>(Table2[[#This Row],[Close Price]]-Table2[[#This Row],[200D EMA]])/Table2[[#This Row],[200D EMA]]</f>
        <v>-9.8171811537148393E-2</v>
      </c>
      <c r="V666">
        <v>0.56014461635289103</v>
      </c>
      <c r="W666">
        <v>61.4</v>
      </c>
      <c r="X666">
        <v>62.85</v>
      </c>
      <c r="Y666">
        <v>59.15</v>
      </c>
      <c r="Z666">
        <v>63.89</v>
      </c>
      <c r="AA666">
        <v>59.15</v>
      </c>
      <c r="AB666">
        <v>66.099999999999994</v>
      </c>
      <c r="AC666" s="1">
        <f>(Table2[[#This Row],[Close Price]]/Table2[[#This Row],[Day Low]])-1</f>
        <v>2.6058631921823672E-3</v>
      </c>
      <c r="AD666" s="1">
        <f>(Table2[[#This Row],[Day High]]/Table2[[#This Row],[Close Price]])-1</f>
        <v>2.0955165692007727E-2</v>
      </c>
      <c r="AE666" s="1">
        <f>(Table2[[#This Row],[Close Price]]/Table2[[#This Row],[Current Week Low]])-1</f>
        <v>4.0743871513102325E-2</v>
      </c>
      <c r="AF666" s="1">
        <f>(Table2[[#This Row],[Current Week High]]/Table2[[#This Row],[Close Price]])-1</f>
        <v>3.7849252761533503E-2</v>
      </c>
      <c r="AG666" s="1">
        <f>(Table2[[#This Row],[Close Price]]/Table2[[#This Row],[Current Month Low]])-1</f>
        <v>4.0743871513102325E-2</v>
      </c>
      <c r="AH666" s="1">
        <f>(Table2[[#This Row],[Current Month High]]/Table2[[#This Row],[Close Price]])-1</f>
        <v>7.3749187784275305E-2</v>
      </c>
      <c r="AI666">
        <v>59.194282001299499</v>
      </c>
      <c r="AJ666">
        <v>4.9974415828074301</v>
      </c>
      <c r="AK666" t="str">
        <f>IF(AND(Table2[[#This Row],[20D EMA]]&gt;Table2[[#This Row],[50D EMA]],Table2[[#This Row],[50D EMA]]&gt;Table2[[#This Row],[200D EMA]]),"Uptrend","Downtrend/NoTrend")</f>
        <v>Downtrend/NoTrend</v>
      </c>
      <c r="AL666">
        <v>-0.03</v>
      </c>
      <c r="AM666" t="s">
        <v>3189</v>
      </c>
      <c r="AN666">
        <v>-6.19</v>
      </c>
      <c r="AO666" t="s">
        <v>3189</v>
      </c>
      <c r="AP666">
        <v>1.2845609801059E-2</v>
      </c>
      <c r="AQ666">
        <f>(Table2[[#This Row],[Sharpe Ratio]]-AVERAGE(Table2[Sharpe Ratio]))/_xlfn.STDEV.P(Table2[Sharpe Ratio])</f>
        <v>-0.56582627672027097</v>
      </c>
      <c r="AR6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6">
        <f>_xlfn.RANK.AVG(Table2[[#This Row],[1Y Return vs Nifty Z-Score]],Table2[1Y Return vs Nifty Z-Score])</f>
        <v>667</v>
      </c>
      <c r="AT666">
        <f>_xlfn.RANK.AVG(Table2[[#This Row],[6M Return vs Nifty Z-Score]],Table2[6M Return vs Nifty Z-Score])</f>
        <v>698</v>
      </c>
      <c r="AU666">
        <f>_xlfn.RANK.AVG(Table2[[#This Row],[Sharpe Ratio Z-Score]],Table2[Sharpe Ratio Z-Score])</f>
        <v>473</v>
      </c>
      <c r="AV666">
        <f>(Table2[[#This Row],[Rank 1Y]]+Table2[[#This Row],[Rank 6M]]+Table2[[#This Row],[Rank Sharpe]])/3</f>
        <v>612.66666666666663</v>
      </c>
    </row>
    <row r="667" spans="1:48" x14ac:dyDescent="0.3">
      <c r="A667" t="s">
        <v>1437</v>
      </c>
      <c r="B667" t="s">
        <v>1438</v>
      </c>
      <c r="C667" t="s">
        <v>3141</v>
      </c>
      <c r="D667" t="s">
        <v>140</v>
      </c>
      <c r="E667">
        <v>7387.5393696000001</v>
      </c>
      <c r="F667">
        <v>408.85</v>
      </c>
      <c r="G667">
        <v>-62.315814074928298</v>
      </c>
      <c r="H667">
        <f>(Table2[[#This Row],[1Y Return vs Nifty]]-AVERAGE(Table2[1Y Return vs Nifty]))/_xlfn.STDEV.P(Table2[1Y Return vs Nifty])</f>
        <v>-1.4928480829173219</v>
      </c>
      <c r="I667">
        <v>-5.0379401425049597</v>
      </c>
      <c r="J667">
        <f>(Table2[[#This Row],[1M Return vs Nifty]]-AVERAGE(Table2[1M Return vs Nifty]))/_xlfn.STDEV.P(Table2[1M Return vs Nifty])</f>
        <v>-0.37849905706808384</v>
      </c>
      <c r="K667">
        <v>-24.020999838318399</v>
      </c>
      <c r="L667">
        <f>(Table2[[#This Row],[6M Return vs Nifty]]-AVERAGE(Table2[6M Return vs Nifty]))/_xlfn.STDEV.P(Table2[6M Return vs Nifty])</f>
        <v>-1.0931306425294098</v>
      </c>
      <c r="M667">
        <v>0.38032889609612203</v>
      </c>
      <c r="N667">
        <f>(Table2[[#This Row],[1W Return vs Nifty]]-AVERAGE(Table2[1W Return vs Nifty]))/_xlfn.STDEV.P(Table2[1W Return vs Nifty])</f>
        <v>-0.12150421521494967</v>
      </c>
      <c r="O667">
        <v>429.42</v>
      </c>
      <c r="P667">
        <v>439.797821444166</v>
      </c>
      <c r="Q667">
        <v>469.83285067262398</v>
      </c>
      <c r="R667">
        <v>31.3951708064284</v>
      </c>
      <c r="S667" s="1">
        <f>(Table2[[#This Row],[Close Price]]-Table2[[#This Row],[20D EMA]])/Table2[[#This Row],[20D EMA]]</f>
        <v>-4.7901821060965938E-2</v>
      </c>
      <c r="T667" s="1">
        <f>(Table2[[#This Row],[Close Price]]-Table2[[#This Row],[50D EMA]])/Table2[[#This Row],[50D EMA]]</f>
        <v>-7.0368291826781879E-2</v>
      </c>
      <c r="U667" s="1">
        <f>(Table2[[#This Row],[Close Price]]-Table2[[#This Row],[200D EMA]])/Table2[[#This Row],[200D EMA]]</f>
        <v>-0.12979690667717134</v>
      </c>
      <c r="V667">
        <v>1.0438176245161299</v>
      </c>
      <c r="W667">
        <v>408.05</v>
      </c>
      <c r="X667">
        <v>413.5</v>
      </c>
      <c r="Y667">
        <v>400.7</v>
      </c>
      <c r="Z667">
        <v>421.4</v>
      </c>
      <c r="AA667">
        <v>400.7</v>
      </c>
      <c r="AB667">
        <v>431.25</v>
      </c>
      <c r="AC667" s="1">
        <f>(Table2[[#This Row],[Close Price]]/Table2[[#This Row],[Day Low]])-1</f>
        <v>1.9605440509742333E-3</v>
      </c>
      <c r="AD667" s="1">
        <f>(Table2[[#This Row],[Day High]]/Table2[[#This Row],[Close Price]])-1</f>
        <v>1.1373364314540835E-2</v>
      </c>
      <c r="AE667" s="1">
        <f>(Table2[[#This Row],[Close Price]]/Table2[[#This Row],[Current Week Low]])-1</f>
        <v>2.0339406039431074E-2</v>
      </c>
      <c r="AF667" s="1">
        <f>(Table2[[#This Row],[Current Week High]]/Table2[[#This Row],[Close Price]])-1</f>
        <v>3.0695854225265773E-2</v>
      </c>
      <c r="AG667" s="1">
        <f>(Table2[[#This Row],[Close Price]]/Table2[[#This Row],[Current Month Low]])-1</f>
        <v>2.0339406039431074E-2</v>
      </c>
      <c r="AH667" s="1">
        <f>(Table2[[#This Row],[Current Month High]]/Table2[[#This Row],[Close Price]])-1</f>
        <v>5.4787819493701706E-2</v>
      </c>
      <c r="AI667">
        <v>72.483796013207694</v>
      </c>
      <c r="AJ667">
        <v>5.8922558922558803</v>
      </c>
      <c r="AK667" t="str">
        <f>IF(AND(Table2[[#This Row],[20D EMA]]&gt;Table2[[#This Row],[50D EMA]],Table2[[#This Row],[50D EMA]]&gt;Table2[[#This Row],[200D EMA]]),"Uptrend","Downtrend/NoTrend")</f>
        <v>Downtrend/NoTrend</v>
      </c>
      <c r="AL667">
        <v>-0.2</v>
      </c>
      <c r="AM667" t="s">
        <v>3189</v>
      </c>
      <c r="AN667">
        <v>-7.72</v>
      </c>
      <c r="AO667" t="s">
        <v>3189</v>
      </c>
      <c r="AP667">
        <v>2.1805557649621998E-2</v>
      </c>
      <c r="AQ667">
        <f>(Table2[[#This Row],[Sharpe Ratio]]-AVERAGE(Table2[Sharpe Ratio]))/_xlfn.STDEV.P(Table2[Sharpe Ratio])</f>
        <v>-0.46135724279428059</v>
      </c>
      <c r="AR6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7">
        <f>_xlfn.RANK.AVG(Table2[[#This Row],[1Y Return vs Nifty Z-Score]],Table2[1Y Return vs Nifty Z-Score])</f>
        <v>724</v>
      </c>
      <c r="AT667">
        <f>_xlfn.RANK.AVG(Table2[[#This Row],[6M Return vs Nifty Z-Score]],Table2[6M Return vs Nifty Z-Score])</f>
        <v>667</v>
      </c>
      <c r="AU667">
        <f>_xlfn.RANK.AVG(Table2[[#This Row],[Sharpe Ratio Z-Score]],Table2[Sharpe Ratio Z-Score])</f>
        <v>450</v>
      </c>
      <c r="AV667">
        <f>(Table2[[#This Row],[Rank 1Y]]+Table2[[#This Row],[Rank 6M]]+Table2[[#This Row],[Rank Sharpe]])/3</f>
        <v>613.66666666666663</v>
      </c>
    </row>
    <row r="668" spans="1:48" x14ac:dyDescent="0.3">
      <c r="A668" t="s">
        <v>505</v>
      </c>
      <c r="B668" t="s">
        <v>506</v>
      </c>
      <c r="C668" t="s">
        <v>3128</v>
      </c>
      <c r="D668" t="s">
        <v>21</v>
      </c>
      <c r="E668">
        <v>42897.418704850003</v>
      </c>
      <c r="F668">
        <v>1048.7</v>
      </c>
      <c r="G668">
        <v>-48.518910858867798</v>
      </c>
      <c r="H668">
        <f>(Table2[[#This Row],[1Y Return vs Nifty]]-AVERAGE(Table2[1Y Return vs Nifty]))/_xlfn.STDEV.P(Table2[1Y Return vs Nifty])</f>
        <v>-1.2610260686864831</v>
      </c>
      <c r="I668">
        <v>-6.5503777034785404</v>
      </c>
      <c r="J668">
        <f>(Table2[[#This Row],[1M Return vs Nifty]]-AVERAGE(Table2[1M Return vs Nifty]))/_xlfn.STDEV.P(Table2[1M Return vs Nifty])</f>
        <v>-0.54386537475191254</v>
      </c>
      <c r="K668">
        <v>-15.635880528203</v>
      </c>
      <c r="L668">
        <f>(Table2[[#This Row],[6M Return vs Nifty]]-AVERAGE(Table2[6M Return vs Nifty]))/_xlfn.STDEV.P(Table2[6M Return vs Nifty])</f>
        <v>-0.81934416293466161</v>
      </c>
      <c r="M668">
        <v>-0.25472130307701102</v>
      </c>
      <c r="N668">
        <f>(Table2[[#This Row],[1W Return vs Nifty]]-AVERAGE(Table2[1W Return vs Nifty]))/_xlfn.STDEV.P(Table2[1W Return vs Nifty])</f>
        <v>-0.29725025665801891</v>
      </c>
      <c r="O668">
        <v>1070.73</v>
      </c>
      <c r="P668">
        <v>1059.1945205156101</v>
      </c>
      <c r="Q668">
        <v>1081.0245101062301</v>
      </c>
      <c r="R668">
        <v>36.629135373915197</v>
      </c>
      <c r="S668" s="1">
        <f>(Table2[[#This Row],[Close Price]]-Table2[[#This Row],[20D EMA]])/Table2[[#This Row],[20D EMA]]</f>
        <v>-2.0574748069074344E-2</v>
      </c>
      <c r="T668" s="1">
        <f>(Table2[[#This Row],[Close Price]]-Table2[[#This Row],[50D EMA]])/Table2[[#This Row],[50D EMA]]</f>
        <v>-9.9080200211962444E-3</v>
      </c>
      <c r="U668" s="1">
        <f>(Table2[[#This Row],[Close Price]]-Table2[[#This Row],[200D EMA]])/Table2[[#This Row],[200D EMA]]</f>
        <v>-2.9901736550870223E-2</v>
      </c>
      <c r="V668">
        <v>0.558852390664209</v>
      </c>
      <c r="W668">
        <v>1044.2</v>
      </c>
      <c r="X668">
        <v>1064.05</v>
      </c>
      <c r="Y668">
        <v>1016.5</v>
      </c>
      <c r="Z668">
        <v>1070.6500000000001</v>
      </c>
      <c r="AA668">
        <v>1016.5</v>
      </c>
      <c r="AB668">
        <v>1112</v>
      </c>
      <c r="AC668" s="1">
        <f>(Table2[[#This Row],[Close Price]]/Table2[[#This Row],[Day Low]])-1</f>
        <v>4.3095192491859891E-3</v>
      </c>
      <c r="AD668" s="1">
        <f>(Table2[[#This Row],[Day High]]/Table2[[#This Row],[Close Price]])-1</f>
        <v>1.4637169829312402E-2</v>
      </c>
      <c r="AE668" s="1">
        <f>(Table2[[#This Row],[Close Price]]/Table2[[#This Row],[Current Week Low]])-1</f>
        <v>3.1677324151500263E-2</v>
      </c>
      <c r="AF668" s="1">
        <f>(Table2[[#This Row],[Current Week High]]/Table2[[#This Row],[Close Price]])-1</f>
        <v>2.0930676075140653E-2</v>
      </c>
      <c r="AG668" s="1">
        <f>(Table2[[#This Row],[Close Price]]/Table2[[#This Row],[Current Month Low]])-1</f>
        <v>3.1677324151500263E-2</v>
      </c>
      <c r="AH668" s="1">
        <f>(Table2[[#This Row],[Current Month High]]/Table2[[#This Row],[Close Price]])-1</f>
        <v>6.0360446266806367E-2</v>
      </c>
      <c r="AI668">
        <v>33.498617335749003</v>
      </c>
      <c r="AJ668">
        <v>8.1022574992268801</v>
      </c>
      <c r="AK668" t="str">
        <f>IF(AND(Table2[[#This Row],[20D EMA]]&gt;Table2[[#This Row],[50D EMA]],Table2[[#This Row],[50D EMA]]&gt;Table2[[#This Row],[200D EMA]]),"Uptrend","Downtrend/NoTrend")</f>
        <v>Downtrend/NoTrend</v>
      </c>
      <c r="AL668">
        <v>-0.01</v>
      </c>
      <c r="AM668" t="s">
        <v>3189</v>
      </c>
      <c r="AN668">
        <v>-5.92</v>
      </c>
      <c r="AO668" t="s">
        <v>3189</v>
      </c>
      <c r="AQ668">
        <f>(Table2[[#This Row],[Sharpe Ratio]]-AVERAGE(Table2[Sharpe Ratio]))/_xlfn.STDEV.P(Table2[Sharpe Ratio])</f>
        <v>-0.71560041255099383</v>
      </c>
      <c r="AR6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8">
        <f>_xlfn.RANK.AVG(Table2[[#This Row],[1Y Return vs Nifty Z-Score]],Table2[1Y Return vs Nifty Z-Score])</f>
        <v>711</v>
      </c>
      <c r="AT668">
        <f>_xlfn.RANK.AVG(Table2[[#This Row],[6M Return vs Nifty Z-Score]],Table2[6M Return vs Nifty Z-Score])</f>
        <v>595</v>
      </c>
      <c r="AU668">
        <f>_xlfn.RANK.AVG(Table2[[#This Row],[Sharpe Ratio Z-Score]],Table2[Sharpe Ratio Z-Score])</f>
        <v>539.5</v>
      </c>
      <c r="AV668">
        <f>(Table2[[#This Row],[Rank 1Y]]+Table2[[#This Row],[Rank 6M]]+Table2[[#This Row],[Rank Sharpe]])/3</f>
        <v>615.16666666666663</v>
      </c>
    </row>
    <row r="669" spans="1:48" x14ac:dyDescent="0.3">
      <c r="A669" t="s">
        <v>589</v>
      </c>
      <c r="B669" t="s">
        <v>590</v>
      </c>
      <c r="C669" t="s">
        <v>3129</v>
      </c>
      <c r="D669" t="s">
        <v>43</v>
      </c>
      <c r="E669">
        <v>33968.468527375</v>
      </c>
      <c r="F669">
        <v>577.70000000000005</v>
      </c>
      <c r="G669">
        <v>-28.8384829946528</v>
      </c>
      <c r="H669">
        <f>(Table2[[#This Row],[1Y Return vs Nifty]]-AVERAGE(Table2[1Y Return vs Nifty]))/_xlfn.STDEV.P(Table2[1Y Return vs Nifty])</f>
        <v>-0.9303463243293465</v>
      </c>
      <c r="I669">
        <v>-11.155136039554099</v>
      </c>
      <c r="J669">
        <f>(Table2[[#This Row],[1M Return vs Nifty]]-AVERAGE(Table2[1M Return vs Nifty]))/_xlfn.STDEV.P(Table2[1M Return vs Nifty])</f>
        <v>-1.0473386747475548</v>
      </c>
      <c r="K669">
        <v>-7.5007119401582596</v>
      </c>
      <c r="L669">
        <f>(Table2[[#This Row],[6M Return vs Nifty]]-AVERAGE(Table2[6M Return vs Nifty]))/_xlfn.STDEV.P(Table2[6M Return vs Nifty])</f>
        <v>-0.55371894208137651</v>
      </c>
      <c r="M669">
        <v>-2.1808663204271101</v>
      </c>
      <c r="N669">
        <f>(Table2[[#This Row],[1W Return vs Nifty]]-AVERAGE(Table2[1W Return vs Nifty]))/_xlfn.STDEV.P(Table2[1W Return vs Nifty])</f>
        <v>-0.83029845109261913</v>
      </c>
      <c r="O669">
        <v>597.6</v>
      </c>
      <c r="P669">
        <v>597.75586479763194</v>
      </c>
      <c r="Q669">
        <v>578.67007489040998</v>
      </c>
      <c r="R669">
        <v>24.085282007093099</v>
      </c>
      <c r="S669" s="1">
        <f>(Table2[[#This Row],[Close Price]]-Table2[[#This Row],[20D EMA]])/Table2[[#This Row],[20D EMA]]</f>
        <v>-3.3299866131191395E-2</v>
      </c>
      <c r="T669" s="1">
        <f>(Table2[[#This Row],[Close Price]]-Table2[[#This Row],[50D EMA]])/Table2[[#This Row],[50D EMA]]</f>
        <v>-3.3551933119755732E-2</v>
      </c>
      <c r="U669" s="1">
        <f>(Table2[[#This Row],[Close Price]]-Table2[[#This Row],[200D EMA]])/Table2[[#This Row],[200D EMA]]</f>
        <v>-1.6763868264548639E-3</v>
      </c>
      <c r="V669">
        <v>0.69681247575866001</v>
      </c>
      <c r="W669">
        <v>569.04999999999995</v>
      </c>
      <c r="X669">
        <v>584</v>
      </c>
      <c r="Y669">
        <v>561.25</v>
      </c>
      <c r="Z669">
        <v>584</v>
      </c>
      <c r="AA669">
        <v>561.25</v>
      </c>
      <c r="AB669">
        <v>606.5</v>
      </c>
      <c r="AC669" s="1">
        <f>(Table2[[#This Row],[Close Price]]/Table2[[#This Row],[Day Low]])-1</f>
        <v>1.5200773218522201E-2</v>
      </c>
      <c r="AD669" s="1">
        <f>(Table2[[#This Row],[Day High]]/Table2[[#This Row],[Close Price]])-1</f>
        <v>1.0905314176908432E-2</v>
      </c>
      <c r="AE669" s="1">
        <f>(Table2[[#This Row],[Close Price]]/Table2[[#This Row],[Current Week Low]])-1</f>
        <v>2.9309576837416529E-2</v>
      </c>
      <c r="AF669" s="1">
        <f>(Table2[[#This Row],[Current Week High]]/Table2[[#This Row],[Close Price]])-1</f>
        <v>1.0905314176908432E-2</v>
      </c>
      <c r="AG669" s="1">
        <f>(Table2[[#This Row],[Close Price]]/Table2[[#This Row],[Current Month Low]])-1</f>
        <v>2.9309576837416529E-2</v>
      </c>
      <c r="AH669" s="1">
        <f>(Table2[[#This Row],[Current Month High]]/Table2[[#This Row],[Close Price]])-1</f>
        <v>4.9852864808724195E-2</v>
      </c>
      <c r="AI669">
        <v>11.995845594599199</v>
      </c>
      <c r="AJ669">
        <v>27.022867194371099</v>
      </c>
      <c r="AK669" t="str">
        <f>IF(AND(Table2[[#This Row],[20D EMA]]&gt;Table2[[#This Row],[50D EMA]],Table2[[#This Row],[50D EMA]]&gt;Table2[[#This Row],[200D EMA]]),"Uptrend","Downtrend/NoTrend")</f>
        <v>Downtrend/NoTrend</v>
      </c>
      <c r="AL669">
        <v>0</v>
      </c>
      <c r="AM669" t="s">
        <v>3190</v>
      </c>
      <c r="AN669">
        <v>-6.61</v>
      </c>
      <c r="AO669" t="s">
        <v>3189</v>
      </c>
      <c r="AP669">
        <v>-9.0789622842295997E-2</v>
      </c>
      <c r="AQ669">
        <f>(Table2[[#This Row],[Sharpe Ratio]]-AVERAGE(Table2[Sharpe Ratio]))/_xlfn.STDEV.P(Table2[Sharpe Ratio])</f>
        <v>-1.7741673092724801</v>
      </c>
      <c r="AR6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9">
        <f>_xlfn.RANK.AVG(Table2[[#This Row],[1Y Return vs Nifty Z-Score]],Table2[1Y Return vs Nifty Z-Score])</f>
        <v>637</v>
      </c>
      <c r="AT669">
        <f>_xlfn.RANK.AVG(Table2[[#This Row],[6M Return vs Nifty Z-Score]],Table2[6M Return vs Nifty Z-Score])</f>
        <v>513</v>
      </c>
      <c r="AU669">
        <f>_xlfn.RANK.AVG(Table2[[#This Row],[Sharpe Ratio Z-Score]],Table2[Sharpe Ratio Z-Score])</f>
        <v>706</v>
      </c>
      <c r="AV669">
        <f>(Table2[[#This Row],[Rank 1Y]]+Table2[[#This Row],[Rank 6M]]+Table2[[#This Row],[Rank Sharpe]])/3</f>
        <v>618.66666666666663</v>
      </c>
    </row>
    <row r="670" spans="1:48" x14ac:dyDescent="0.3">
      <c r="A670" t="s">
        <v>1630</v>
      </c>
      <c r="B670" t="s">
        <v>1631</v>
      </c>
      <c r="C670" t="s">
        <v>3143</v>
      </c>
      <c r="D670" t="s">
        <v>276</v>
      </c>
      <c r="E670">
        <v>5755.8836047269997</v>
      </c>
      <c r="F670">
        <v>165.66</v>
      </c>
      <c r="G670">
        <v>-26.8650652864069</v>
      </c>
      <c r="H670">
        <f>(Table2[[#This Row],[1Y Return vs Nifty]]-AVERAGE(Table2[1Y Return vs Nifty]))/_xlfn.STDEV.P(Table2[1Y Return vs Nifty])</f>
        <v>-0.89718803794578827</v>
      </c>
      <c r="I670">
        <v>-1.2718855787037699</v>
      </c>
      <c r="J670">
        <f>(Table2[[#This Row],[1M Return vs Nifty]]-AVERAGE(Table2[1M Return vs Nifty]))/_xlfn.STDEV.P(Table2[1M Return vs Nifty])</f>
        <v>3.3272371705007145E-2</v>
      </c>
      <c r="K670">
        <v>-13.112590760248599</v>
      </c>
      <c r="L670">
        <f>(Table2[[#This Row],[6M Return vs Nifty]]-AVERAGE(Table2[6M Return vs Nifty]))/_xlfn.STDEV.P(Table2[6M Return vs Nifty])</f>
        <v>-0.73695504036937065</v>
      </c>
      <c r="M670">
        <v>-4.3285129155241302</v>
      </c>
      <c r="N670">
        <f>(Table2[[#This Row],[1W Return vs Nifty]]-AVERAGE(Table2[1W Return vs Nifty]))/_xlfn.STDEV.P(Table2[1W Return vs Nifty])</f>
        <v>-1.4246457767031511</v>
      </c>
      <c r="O670">
        <v>173.07</v>
      </c>
      <c r="P670">
        <v>171.16031513108501</v>
      </c>
      <c r="Q670">
        <v>167.61286708508999</v>
      </c>
      <c r="R670">
        <v>35.989228252952699</v>
      </c>
      <c r="S670" s="1">
        <f>(Table2[[#This Row],[Close Price]]-Table2[[#This Row],[20D EMA]])/Table2[[#This Row],[20D EMA]]</f>
        <v>-4.2815045935170722E-2</v>
      </c>
      <c r="T670" s="1">
        <f>(Table2[[#This Row],[Close Price]]-Table2[[#This Row],[50D EMA]])/Table2[[#This Row],[50D EMA]]</f>
        <v>-3.2135458075503893E-2</v>
      </c>
      <c r="U670" s="1">
        <f>(Table2[[#This Row],[Close Price]]-Table2[[#This Row],[200D EMA]])/Table2[[#This Row],[200D EMA]]</f>
        <v>-1.1651057099921829E-2</v>
      </c>
      <c r="V670">
        <v>0.76160619578074995</v>
      </c>
      <c r="W670">
        <v>165.28</v>
      </c>
      <c r="X670">
        <v>169</v>
      </c>
      <c r="Y670">
        <v>159.69999999999999</v>
      </c>
      <c r="Z670">
        <v>172.7</v>
      </c>
      <c r="AA670">
        <v>159.69999999999999</v>
      </c>
      <c r="AB670">
        <v>184.3</v>
      </c>
      <c r="AC670" s="1">
        <f>(Table2[[#This Row],[Close Price]]/Table2[[#This Row],[Day Low]])-1</f>
        <v>2.2991287512099667E-3</v>
      </c>
      <c r="AD670" s="1">
        <f>(Table2[[#This Row],[Day High]]/Table2[[#This Row],[Close Price]])-1</f>
        <v>2.016177713388867E-2</v>
      </c>
      <c r="AE670" s="1">
        <f>(Table2[[#This Row],[Close Price]]/Table2[[#This Row],[Current Week Low]])-1</f>
        <v>3.7319974953037072E-2</v>
      </c>
      <c r="AF670" s="1">
        <f>(Table2[[#This Row],[Current Week High]]/Table2[[#This Row],[Close Price]])-1</f>
        <v>4.2496679946879112E-2</v>
      </c>
      <c r="AG670" s="1">
        <f>(Table2[[#This Row],[Close Price]]/Table2[[#This Row],[Current Month Low]])-1</f>
        <v>3.7319974953037072E-2</v>
      </c>
      <c r="AH670" s="1">
        <f>(Table2[[#This Row],[Current Month High]]/Table2[[#This Row],[Close Price]])-1</f>
        <v>0.11251961849571424</v>
      </c>
      <c r="AI670">
        <v>32.560666425208197</v>
      </c>
      <c r="AJ670">
        <v>27.381776239907701</v>
      </c>
      <c r="AK670" t="str">
        <f>IF(AND(Table2[[#This Row],[20D EMA]]&gt;Table2[[#This Row],[50D EMA]],Table2[[#This Row],[50D EMA]]&gt;Table2[[#This Row],[200D EMA]]),"Uptrend","Downtrend/NoTrend")</f>
        <v>Uptrend</v>
      </c>
      <c r="AL670">
        <v>0.05</v>
      </c>
      <c r="AM670" t="s">
        <v>3188</v>
      </c>
      <c r="AN670">
        <v>-5.45</v>
      </c>
      <c r="AO670" t="s">
        <v>3189</v>
      </c>
      <c r="AP670">
        <v>-5.8250480135518E-2</v>
      </c>
      <c r="AQ670">
        <f>(Table2[[#This Row],[Sharpe Ratio]]-AVERAGE(Table2[Sharpe Ratio]))/_xlfn.STDEV.P(Table2[Sharpe Ratio])</f>
        <v>-1.3947752792282184</v>
      </c>
      <c r="AR6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-4.4202917625415212</v>
      </c>
      <c r="AS670">
        <f>_xlfn.RANK.AVG(Table2[[#This Row],[1Y Return vs Nifty Z-Score]],Table2[1Y Return vs Nifty Z-Score])</f>
        <v>622</v>
      </c>
      <c r="AT670">
        <f>_xlfn.RANK.AVG(Table2[[#This Row],[6M Return vs Nifty Z-Score]],Table2[6M Return vs Nifty Z-Score])</f>
        <v>564</v>
      </c>
      <c r="AU670">
        <f>_xlfn.RANK.AVG(Table2[[#This Row],[Sharpe Ratio Z-Score]],Table2[Sharpe Ratio Z-Score])</f>
        <v>672</v>
      </c>
      <c r="AV670">
        <f>(Table2[[#This Row],[Rank 1Y]]+Table2[[#This Row],[Rank 6M]]+Table2[[#This Row],[Rank Sharpe]])/3</f>
        <v>619.33333333333337</v>
      </c>
    </row>
    <row r="671" spans="1:48" x14ac:dyDescent="0.3">
      <c r="A671" t="s">
        <v>2192</v>
      </c>
      <c r="B671" t="s">
        <v>2193</v>
      </c>
      <c r="C671" t="s">
        <v>3131</v>
      </c>
      <c r="D671" t="s">
        <v>403</v>
      </c>
      <c r="E671">
        <v>2711.2486865599999</v>
      </c>
      <c r="F671">
        <v>1897.1</v>
      </c>
      <c r="G671">
        <v>-35.546407420927302</v>
      </c>
      <c r="H671">
        <f>(Table2[[#This Row],[1Y Return vs Nifty]]-AVERAGE(Table2[1Y Return vs Nifty]))/_xlfn.STDEV.P(Table2[1Y Return vs Nifty])</f>
        <v>-1.0430560047159585</v>
      </c>
      <c r="I671">
        <v>-21.1995858027963</v>
      </c>
      <c r="J671">
        <f>(Table2[[#This Row],[1M Return vs Nifty]]-AVERAGE(Table2[1M Return vs Nifty]))/_xlfn.STDEV.P(Table2[1M Return vs Nifty])</f>
        <v>-2.1455748686690712</v>
      </c>
      <c r="K671">
        <v>-7.0592620783039504</v>
      </c>
      <c r="L671">
        <f>(Table2[[#This Row],[6M Return vs Nifty]]-AVERAGE(Table2[6M Return vs Nifty]))/_xlfn.STDEV.P(Table2[6M Return vs Nifty])</f>
        <v>-0.53930495473967266</v>
      </c>
      <c r="M671">
        <v>-0.66457706978694897</v>
      </c>
      <c r="N671">
        <f>(Table2[[#This Row],[1W Return vs Nifty]]-AVERAGE(Table2[1W Return vs Nifty]))/_xlfn.STDEV.P(Table2[1W Return vs Nifty])</f>
        <v>-0.41067519323102208</v>
      </c>
      <c r="O671">
        <v>2065.48</v>
      </c>
      <c r="P671">
        <v>2114.9011974812402</v>
      </c>
      <c r="Q671">
        <v>1987.22624478952</v>
      </c>
      <c r="R671">
        <v>15.314864866054499</v>
      </c>
      <c r="S671" s="1">
        <f>(Table2[[#This Row],[Close Price]]-Table2[[#This Row],[20D EMA]])/Table2[[#This Row],[20D EMA]]</f>
        <v>-8.1521002382012944E-2</v>
      </c>
      <c r="T671" s="1">
        <f>(Table2[[#This Row],[Close Price]]-Table2[[#This Row],[50D EMA]])/Table2[[#This Row],[50D EMA]]</f>
        <v>-0.10298410050579784</v>
      </c>
      <c r="U671" s="1">
        <f>(Table2[[#This Row],[Close Price]]-Table2[[#This Row],[200D EMA]])/Table2[[#This Row],[200D EMA]]</f>
        <v>-4.5352785082136415E-2</v>
      </c>
      <c r="V671">
        <v>0.54971442791179403</v>
      </c>
      <c r="W671">
        <v>1882</v>
      </c>
      <c r="X671">
        <v>1935.95</v>
      </c>
      <c r="Y671">
        <v>1852</v>
      </c>
      <c r="Z671">
        <v>1943.95</v>
      </c>
      <c r="AA671">
        <v>1852</v>
      </c>
      <c r="AB671">
        <v>2029</v>
      </c>
      <c r="AC671" s="1">
        <f>(Table2[[#This Row],[Close Price]]/Table2[[#This Row],[Day Low]])-1</f>
        <v>8.0233793836343992E-3</v>
      </c>
      <c r="AD671" s="1">
        <f>(Table2[[#This Row],[Day High]]/Table2[[#This Row],[Close Price]])-1</f>
        <v>2.0478625270149209E-2</v>
      </c>
      <c r="AE671" s="1">
        <f>(Table2[[#This Row],[Close Price]]/Table2[[#This Row],[Current Week Low]])-1</f>
        <v>2.4352051835853095E-2</v>
      </c>
      <c r="AF671" s="1">
        <f>(Table2[[#This Row],[Current Week High]]/Table2[[#This Row],[Close Price]])-1</f>
        <v>2.4695588002741076E-2</v>
      </c>
      <c r="AG671" s="1">
        <f>(Table2[[#This Row],[Close Price]]/Table2[[#This Row],[Current Month Low]])-1</f>
        <v>2.4352051835853095E-2</v>
      </c>
      <c r="AH671" s="1">
        <f>(Table2[[#This Row],[Current Month High]]/Table2[[#This Row],[Close Price]])-1</f>
        <v>6.9527173053608227E-2</v>
      </c>
      <c r="AI671">
        <v>34.940171841231297</v>
      </c>
      <c r="AJ671">
        <v>23.912475506204999</v>
      </c>
      <c r="AK671" t="str">
        <f>IF(AND(Table2[[#This Row],[20D EMA]]&gt;Table2[[#This Row],[50D EMA]],Table2[[#This Row],[50D EMA]]&gt;Table2[[#This Row],[200D EMA]]),"Uptrend","Downtrend/NoTrend")</f>
        <v>Downtrend/NoTrend</v>
      </c>
      <c r="AL671">
        <v>0.03</v>
      </c>
      <c r="AM671" t="s">
        <v>3188</v>
      </c>
      <c r="AN671">
        <v>-14.55</v>
      </c>
      <c r="AO671" t="s">
        <v>3189</v>
      </c>
      <c r="AP671">
        <v>-7.3167350248453999E-2</v>
      </c>
      <c r="AQ671">
        <f>(Table2[[#This Row],[Sharpe Ratio]]-AVERAGE(Table2[Sharpe Ratio]))/_xlfn.STDEV.P(Table2[Sharpe Ratio])</f>
        <v>-1.5686993953320671</v>
      </c>
      <c r="AR6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1">
        <f>_xlfn.RANK.AVG(Table2[[#This Row],[1Y Return vs Nifty Z-Score]],Table2[1Y Return vs Nifty Z-Score])</f>
        <v>668</v>
      </c>
      <c r="AT671">
        <f>_xlfn.RANK.AVG(Table2[[#This Row],[6M Return vs Nifty Z-Score]],Table2[6M Return vs Nifty Z-Score])</f>
        <v>505</v>
      </c>
      <c r="AU671">
        <f>_xlfn.RANK.AVG(Table2[[#This Row],[Sharpe Ratio Z-Score]],Table2[Sharpe Ratio Z-Score])</f>
        <v>687</v>
      </c>
      <c r="AV671">
        <f>(Table2[[#This Row],[Rank 1Y]]+Table2[[#This Row],[Rank 6M]]+Table2[[#This Row],[Rank Sharpe]])/3</f>
        <v>620</v>
      </c>
    </row>
    <row r="672" spans="1:48" x14ac:dyDescent="0.3">
      <c r="A672" t="s">
        <v>976</v>
      </c>
      <c r="B672" t="s">
        <v>977</v>
      </c>
      <c r="C672" t="s">
        <v>3136</v>
      </c>
      <c r="D672" t="s">
        <v>117</v>
      </c>
      <c r="E672">
        <v>15148.30163865</v>
      </c>
      <c r="F672">
        <v>50.72</v>
      </c>
      <c r="G672">
        <v>-29.7369038567365</v>
      </c>
      <c r="H672">
        <f>(Table2[[#This Row],[1Y Return vs Nifty]]-AVERAGE(Table2[1Y Return vs Nifty]))/_xlfn.STDEV.P(Table2[1Y Return vs Nifty])</f>
        <v>-0.94544201142765172</v>
      </c>
      <c r="I672">
        <v>-4.3061819273881303</v>
      </c>
      <c r="J672">
        <f>(Table2[[#This Row],[1M Return vs Nifty]]-AVERAGE(Table2[1M Return vs Nifty]))/_xlfn.STDEV.P(Table2[1M Return vs Nifty])</f>
        <v>-0.29849035813649549</v>
      </c>
      <c r="K672">
        <v>-26.841188685247101</v>
      </c>
      <c r="L672">
        <f>(Table2[[#This Row],[6M Return vs Nifty]]-AVERAGE(Table2[6M Return vs Nifty]))/_xlfn.STDEV.P(Table2[6M Return vs Nifty])</f>
        <v>-1.1852139567479114</v>
      </c>
      <c r="M672">
        <v>-0.51097137592901398</v>
      </c>
      <c r="N672">
        <f>(Table2[[#This Row],[1W Return vs Nifty]]-AVERAGE(Table2[1W Return vs Nifty]))/_xlfn.STDEV.P(Table2[1W Return vs Nifty])</f>
        <v>-0.36816580944719263</v>
      </c>
      <c r="O672">
        <v>52.29</v>
      </c>
      <c r="P672">
        <v>53.760352892198803</v>
      </c>
      <c r="Q672">
        <v>55.035453106984697</v>
      </c>
      <c r="R672">
        <v>42.349014853511797</v>
      </c>
      <c r="S672" s="1">
        <f>(Table2[[#This Row],[Close Price]]-Table2[[#This Row],[20D EMA]])/Table2[[#This Row],[20D EMA]]</f>
        <v>-3.0024861350162562E-2</v>
      </c>
      <c r="T672" s="1">
        <f>(Table2[[#This Row],[Close Price]]-Table2[[#This Row],[50D EMA]])/Table2[[#This Row],[50D EMA]]</f>
        <v>-5.6553812031244897E-2</v>
      </c>
      <c r="U672" s="1">
        <f>(Table2[[#This Row],[Close Price]]-Table2[[#This Row],[200D EMA]])/Table2[[#This Row],[200D EMA]]</f>
        <v>-7.8412239081520577E-2</v>
      </c>
      <c r="V672">
        <v>1.1406566864687999</v>
      </c>
      <c r="W672">
        <v>50.61</v>
      </c>
      <c r="X672">
        <v>51.6</v>
      </c>
      <c r="Y672">
        <v>49.75</v>
      </c>
      <c r="Z672">
        <v>52.09</v>
      </c>
      <c r="AA672">
        <v>49.75</v>
      </c>
      <c r="AB672">
        <v>54.87</v>
      </c>
      <c r="AC672" s="1">
        <f>(Table2[[#This Row],[Close Price]]/Table2[[#This Row],[Day Low]])-1</f>
        <v>2.1734835012843234E-3</v>
      </c>
      <c r="AD672" s="1">
        <f>(Table2[[#This Row],[Day High]]/Table2[[#This Row],[Close Price]])-1</f>
        <v>1.7350157728706739E-2</v>
      </c>
      <c r="AE672" s="1">
        <f>(Table2[[#This Row],[Close Price]]/Table2[[#This Row],[Current Week Low]])-1</f>
        <v>1.9497487437185823E-2</v>
      </c>
      <c r="AF672" s="1">
        <f>(Table2[[#This Row],[Current Week High]]/Table2[[#This Row],[Close Price]])-1</f>
        <v>2.7011041009463721E-2</v>
      </c>
      <c r="AG672" s="1">
        <f>(Table2[[#This Row],[Close Price]]/Table2[[#This Row],[Current Month Low]])-1</f>
        <v>1.9497487437185823E-2</v>
      </c>
      <c r="AH672" s="1">
        <f>(Table2[[#This Row],[Current Month High]]/Table2[[#This Row],[Close Price]])-1</f>
        <v>8.1821766561514186E-2</v>
      </c>
      <c r="AI672">
        <v>45.307570977917997</v>
      </c>
      <c r="AJ672">
        <v>29.553001277139199</v>
      </c>
      <c r="AK672" t="str">
        <f>IF(AND(Table2[[#This Row],[20D EMA]]&gt;Table2[[#This Row],[50D EMA]],Table2[[#This Row],[50D EMA]]&gt;Table2[[#This Row],[200D EMA]]),"Uptrend","Downtrend/NoTrend")</f>
        <v>Downtrend/NoTrend</v>
      </c>
      <c r="AL672">
        <v>-0.15</v>
      </c>
      <c r="AM672" t="s">
        <v>3189</v>
      </c>
      <c r="AN672">
        <v>0.28000000000000003</v>
      </c>
      <c r="AO672" t="s">
        <v>3188</v>
      </c>
      <c r="AQ672">
        <f>(Table2[[#This Row],[Sharpe Ratio]]-AVERAGE(Table2[Sharpe Ratio]))/_xlfn.STDEV.P(Table2[Sharpe Ratio])</f>
        <v>-0.71560041255099383</v>
      </c>
      <c r="AR6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2">
        <f>_xlfn.RANK.AVG(Table2[[#This Row],[1Y Return vs Nifty Z-Score]],Table2[1Y Return vs Nifty Z-Score])</f>
        <v>642</v>
      </c>
      <c r="AT672">
        <f>_xlfn.RANK.AVG(Table2[[#This Row],[6M Return vs Nifty Z-Score]],Table2[6M Return vs Nifty Z-Score])</f>
        <v>684</v>
      </c>
      <c r="AU672">
        <f>_xlfn.RANK.AVG(Table2[[#This Row],[Sharpe Ratio Z-Score]],Table2[Sharpe Ratio Z-Score])</f>
        <v>539.5</v>
      </c>
      <c r="AV672">
        <f>(Table2[[#This Row],[Rank 1Y]]+Table2[[#This Row],[Rank 6M]]+Table2[[#This Row],[Rank Sharpe]])/3</f>
        <v>621.83333333333337</v>
      </c>
    </row>
    <row r="673" spans="1:48" x14ac:dyDescent="0.3">
      <c r="A673" t="s">
        <v>1652</v>
      </c>
      <c r="B673" t="s">
        <v>1653</v>
      </c>
      <c r="C673" t="s">
        <v>3139</v>
      </c>
      <c r="D673" t="s">
        <v>527</v>
      </c>
      <c r="E673">
        <v>5488.1745708959998</v>
      </c>
      <c r="F673">
        <v>106</v>
      </c>
      <c r="G673">
        <v>-41.712259259104997</v>
      </c>
      <c r="H673">
        <f>(Table2[[#This Row],[1Y Return vs Nifty]]-AVERAGE(Table2[1Y Return vs Nifty]))/_xlfn.STDEV.P(Table2[1Y Return vs Nifty])</f>
        <v>-1.1466575282021405</v>
      </c>
      <c r="I673">
        <v>-0.93671422422231698</v>
      </c>
      <c r="J673">
        <f>(Table2[[#This Row],[1M Return vs Nifty]]-AVERAGE(Table2[1M Return vs Nifty]))/_xlfn.STDEV.P(Table2[1M Return vs Nifty])</f>
        <v>6.9919208648160314E-2</v>
      </c>
      <c r="K673">
        <v>-5.0677427246667204</v>
      </c>
      <c r="L673">
        <f>(Table2[[#This Row],[6M Return vs Nifty]]-AVERAGE(Table2[6M Return vs Nifty]))/_xlfn.STDEV.P(Table2[6M Return vs Nifty])</f>
        <v>-0.47427891841131886</v>
      </c>
      <c r="M673">
        <v>1.10122269857221</v>
      </c>
      <c r="N673">
        <f>(Table2[[#This Row],[1W Return vs Nifty]]-AVERAGE(Table2[1W Return vs Nifty]))/_xlfn.STDEV.P(Table2[1W Return vs Nifty])</f>
        <v>7.7998489060990259E-2</v>
      </c>
      <c r="O673">
        <v>108.69</v>
      </c>
      <c r="P673">
        <v>108.48186646604999</v>
      </c>
      <c r="Q673">
        <v>108.69717669371499</v>
      </c>
      <c r="R673">
        <v>51.820422289326501</v>
      </c>
      <c r="S673" s="1">
        <f>(Table2[[#This Row],[Close Price]]-Table2[[#This Row],[20D EMA]])/Table2[[#This Row],[20D EMA]]</f>
        <v>-2.474928696292205E-2</v>
      </c>
      <c r="T673" s="1">
        <f>(Table2[[#This Row],[Close Price]]-Table2[[#This Row],[50D EMA]])/Table2[[#This Row],[50D EMA]]</f>
        <v>-2.2878168922607054E-2</v>
      </c>
      <c r="U673" s="1">
        <f>(Table2[[#This Row],[Close Price]]-Table2[[#This Row],[200D EMA]])/Table2[[#This Row],[200D EMA]]</f>
        <v>-2.4813677555904246E-2</v>
      </c>
      <c r="V673">
        <v>1.0491459091114701</v>
      </c>
      <c r="W673">
        <v>105.7</v>
      </c>
      <c r="X673">
        <v>109.89</v>
      </c>
      <c r="Y673">
        <v>105.05</v>
      </c>
      <c r="Z673">
        <v>112</v>
      </c>
      <c r="AA673">
        <v>105.05</v>
      </c>
      <c r="AB673">
        <v>114.1</v>
      </c>
      <c r="AC673" s="1">
        <f>(Table2[[#This Row],[Close Price]]/Table2[[#This Row],[Day Low]])-1</f>
        <v>2.8382213812676582E-3</v>
      </c>
      <c r="AD673" s="1">
        <f>(Table2[[#This Row],[Day High]]/Table2[[#This Row],[Close Price]])-1</f>
        <v>3.6698113207547234E-2</v>
      </c>
      <c r="AE673" s="1">
        <f>(Table2[[#This Row],[Close Price]]/Table2[[#This Row],[Current Week Low]])-1</f>
        <v>9.043312708234108E-3</v>
      </c>
      <c r="AF673" s="1">
        <f>(Table2[[#This Row],[Current Week High]]/Table2[[#This Row],[Close Price]])-1</f>
        <v>5.6603773584905648E-2</v>
      </c>
      <c r="AG673" s="1">
        <f>(Table2[[#This Row],[Close Price]]/Table2[[#This Row],[Current Month Low]])-1</f>
        <v>9.043312708234108E-3</v>
      </c>
      <c r="AH673" s="1">
        <f>(Table2[[#This Row],[Current Month High]]/Table2[[#This Row],[Close Price]])-1</f>
        <v>7.641509433962268E-2</v>
      </c>
      <c r="AI673">
        <v>26.132075471698101</v>
      </c>
      <c r="AJ673">
        <v>15.8469945355191</v>
      </c>
      <c r="AK673" t="str">
        <f>IF(AND(Table2[[#This Row],[20D EMA]]&gt;Table2[[#This Row],[50D EMA]],Table2[[#This Row],[50D EMA]]&gt;Table2[[#This Row],[200D EMA]]),"Uptrend","Downtrend/NoTrend")</f>
        <v>Downtrend/NoTrend</v>
      </c>
      <c r="AL673">
        <v>-0.03</v>
      </c>
      <c r="AM673" t="s">
        <v>3189</v>
      </c>
      <c r="AN673">
        <v>-1.62</v>
      </c>
      <c r="AO673" t="s">
        <v>3189</v>
      </c>
      <c r="AP673">
        <v>-8.6046881484381998E-2</v>
      </c>
      <c r="AQ673">
        <f>(Table2[[#This Row],[Sharpe Ratio]]-AVERAGE(Table2[Sharpe Ratio]))/_xlfn.STDEV.P(Table2[Sharpe Ratio])</f>
        <v>-1.7188690401088289</v>
      </c>
      <c r="AR6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3">
        <f>_xlfn.RANK.AVG(Table2[[#This Row],[1Y Return vs Nifty Z-Score]],Table2[1Y Return vs Nifty Z-Score])</f>
        <v>686</v>
      </c>
      <c r="AT673">
        <f>_xlfn.RANK.AVG(Table2[[#This Row],[6M Return vs Nifty Z-Score]],Table2[6M Return vs Nifty Z-Score])</f>
        <v>481</v>
      </c>
      <c r="AU673">
        <f>_xlfn.RANK.AVG(Table2[[#This Row],[Sharpe Ratio Z-Score]],Table2[Sharpe Ratio Z-Score])</f>
        <v>701</v>
      </c>
      <c r="AV673">
        <f>(Table2[[#This Row],[Rank 1Y]]+Table2[[#This Row],[Rank 6M]]+Table2[[#This Row],[Rank Sharpe]])/3</f>
        <v>622.66666666666663</v>
      </c>
    </row>
    <row r="674" spans="1:48" x14ac:dyDescent="0.3">
      <c r="A674" t="s">
        <v>52</v>
      </c>
      <c r="B674" t="s">
        <v>53</v>
      </c>
      <c r="C674" t="s">
        <v>3129</v>
      </c>
      <c r="D674" t="s">
        <v>54</v>
      </c>
      <c r="E674">
        <v>446014.45803357498</v>
      </c>
      <c r="F674">
        <v>7300.45</v>
      </c>
      <c r="G674">
        <v>-37.090734821671496</v>
      </c>
      <c r="H674">
        <f>(Table2[[#This Row],[1Y Return vs Nifty]]-AVERAGE(Table2[1Y Return vs Nifty]))/_xlfn.STDEV.P(Table2[1Y Return vs Nifty])</f>
        <v>-1.0690045152669094</v>
      </c>
      <c r="I674">
        <v>-2.0679760620566099</v>
      </c>
      <c r="J674">
        <f>(Table2[[#This Row],[1M Return vs Nifty]]-AVERAGE(Table2[1M Return vs Nifty]))/_xlfn.STDEV.P(Table2[1M Return vs Nifty])</f>
        <v>-5.3770264085164179E-2</v>
      </c>
      <c r="K674">
        <v>-8.8455525322149597</v>
      </c>
      <c r="L674">
        <f>(Table2[[#This Row],[6M Return vs Nifty]]-AVERAGE(Table2[6M Return vs Nifty]))/_xlfn.STDEV.P(Table2[6M Return vs Nifty])</f>
        <v>-0.59762996560982451</v>
      </c>
      <c r="M674">
        <v>-2.99872309683066</v>
      </c>
      <c r="N674">
        <f>(Table2[[#This Row],[1W Return vs Nifty]]-AVERAGE(Table2[1W Return vs Nifty]))/_xlfn.STDEV.P(Table2[1W Return vs Nifty])</f>
        <v>-1.056635032212448</v>
      </c>
      <c r="O674">
        <v>7408.43</v>
      </c>
      <c r="P674">
        <v>7248.34374896192</v>
      </c>
      <c r="Q674">
        <v>7066.9573218314799</v>
      </c>
      <c r="R674">
        <v>28.909012906644602</v>
      </c>
      <c r="S674" s="1">
        <f>(Table2[[#This Row],[Close Price]]-Table2[[#This Row],[20D EMA]])/Table2[[#This Row],[20D EMA]]</f>
        <v>-1.457528788150802E-2</v>
      </c>
      <c r="T674" s="1">
        <f>(Table2[[#This Row],[Close Price]]-Table2[[#This Row],[50D EMA]])/Table2[[#This Row],[50D EMA]]</f>
        <v>7.1887113584454725E-3</v>
      </c>
      <c r="U674" s="1">
        <f>(Table2[[#This Row],[Close Price]]-Table2[[#This Row],[200D EMA]])/Table2[[#This Row],[200D EMA]]</f>
        <v>3.304005776958728E-2</v>
      </c>
      <c r="V674">
        <v>0.97558057300268897</v>
      </c>
      <c r="W674">
        <v>7206.1</v>
      </c>
      <c r="X674">
        <v>7426.8</v>
      </c>
      <c r="Y674">
        <v>7160.05</v>
      </c>
      <c r="Z674">
        <v>7426.8</v>
      </c>
      <c r="AA674">
        <v>7155</v>
      </c>
      <c r="AB674">
        <v>7814.65</v>
      </c>
      <c r="AC674" s="1">
        <f>(Table2[[#This Row],[Close Price]]/Table2[[#This Row],[Day Low]])-1</f>
        <v>1.3093073923481358E-2</v>
      </c>
      <c r="AD674" s="1">
        <f>(Table2[[#This Row],[Day High]]/Table2[[#This Row],[Close Price]])-1</f>
        <v>1.7307152298830841E-2</v>
      </c>
      <c r="AE674" s="1">
        <f>(Table2[[#This Row],[Close Price]]/Table2[[#This Row],[Current Week Low]])-1</f>
        <v>1.9608801614513727E-2</v>
      </c>
      <c r="AF674" s="1">
        <f>(Table2[[#This Row],[Current Week High]]/Table2[[#This Row],[Close Price]])-1</f>
        <v>1.7307152298830841E-2</v>
      </c>
      <c r="AG674" s="1">
        <f>(Table2[[#This Row],[Close Price]]/Table2[[#This Row],[Current Month Low]])-1</f>
        <v>2.0328441649196449E-2</v>
      </c>
      <c r="AH674" s="1">
        <f>(Table2[[#This Row],[Current Month High]]/Table2[[#This Row],[Close Price]])-1</f>
        <v>7.0434014341581586E-2</v>
      </c>
      <c r="AI674">
        <v>11.9520029587217</v>
      </c>
      <c r="AJ674">
        <v>17.981350399172499</v>
      </c>
      <c r="AK674" t="str">
        <f>IF(AND(Table2[[#This Row],[20D EMA]]&gt;Table2[[#This Row],[50D EMA]],Table2[[#This Row],[50D EMA]]&gt;Table2[[#This Row],[200D EMA]]),"Uptrend","Downtrend/NoTrend")</f>
        <v>Uptrend</v>
      </c>
      <c r="AL674">
        <v>0.06</v>
      </c>
      <c r="AM674" t="s">
        <v>3188</v>
      </c>
      <c r="AN674">
        <v>-3.72</v>
      </c>
      <c r="AO674" t="s">
        <v>3189</v>
      </c>
      <c r="AP674">
        <v>-6.5851203160135999E-2</v>
      </c>
      <c r="AQ674">
        <f>(Table2[[#This Row],[Sharpe Ratio]]-AVERAGE(Table2[Sharpe Ratio]))/_xlfn.STDEV.P(Table2[Sharpe Ratio])</f>
        <v>-1.4833963521341531</v>
      </c>
      <c r="AR6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-4.2604361293084994</v>
      </c>
      <c r="AS674">
        <f>_xlfn.RANK.AVG(Table2[[#This Row],[1Y Return vs Nifty Z-Score]],Table2[1Y Return vs Nifty Z-Score])</f>
        <v>672</v>
      </c>
      <c r="AT674">
        <f>_xlfn.RANK.AVG(Table2[[#This Row],[6M Return vs Nifty Z-Score]],Table2[6M Return vs Nifty Z-Score])</f>
        <v>521</v>
      </c>
      <c r="AU674">
        <f>_xlfn.RANK.AVG(Table2[[#This Row],[Sharpe Ratio Z-Score]],Table2[Sharpe Ratio Z-Score])</f>
        <v>679</v>
      </c>
      <c r="AV674">
        <f>(Table2[[#This Row],[Rank 1Y]]+Table2[[#This Row],[Rank 6M]]+Table2[[#This Row],[Rank Sharpe]])/3</f>
        <v>624</v>
      </c>
    </row>
    <row r="675" spans="1:48" x14ac:dyDescent="0.3">
      <c r="A675" t="s">
        <v>795</v>
      </c>
      <c r="B675" t="s">
        <v>796</v>
      </c>
      <c r="C675" t="s">
        <v>3137</v>
      </c>
      <c r="D675" t="s">
        <v>77</v>
      </c>
      <c r="E675">
        <v>20520.811741099998</v>
      </c>
      <c r="F675">
        <v>855.2</v>
      </c>
      <c r="G675">
        <v>-37.981988187732902</v>
      </c>
      <c r="H675">
        <f>(Table2[[#This Row],[1Y Return vs Nifty]]-AVERAGE(Table2[1Y Return vs Nifty]))/_xlfn.STDEV.P(Table2[1Y Return vs Nifty])</f>
        <v>-1.0839797707481438</v>
      </c>
      <c r="I675">
        <v>3.2250554457584699</v>
      </c>
      <c r="J675">
        <f>(Table2[[#This Row],[1M Return vs Nifty]]-AVERAGE(Table2[1M Return vs Nifty]))/_xlfn.STDEV.P(Table2[1M Return vs Nifty])</f>
        <v>0.52495718385551327</v>
      </c>
      <c r="K675">
        <v>-8.5637797768974604</v>
      </c>
      <c r="L675">
        <f>(Table2[[#This Row],[6M Return vs Nifty]]-AVERAGE(Table2[6M Return vs Nifty]))/_xlfn.STDEV.P(Table2[6M Return vs Nifty])</f>
        <v>-0.58842967067412499</v>
      </c>
      <c r="M675">
        <v>1.0242754649853001</v>
      </c>
      <c r="N675">
        <f>(Table2[[#This Row],[1W Return vs Nifty]]-AVERAGE(Table2[1W Return vs Nifty]))/_xlfn.STDEV.P(Table2[1W Return vs Nifty])</f>
        <v>5.6703839093944441E-2</v>
      </c>
      <c r="O675">
        <v>853.6</v>
      </c>
      <c r="P675">
        <v>839.22490008997897</v>
      </c>
      <c r="Q675">
        <v>843.59466844203405</v>
      </c>
      <c r="R675">
        <v>63.478028827121001</v>
      </c>
      <c r="S675" s="1">
        <f>(Table2[[#This Row],[Close Price]]-Table2[[#This Row],[20D EMA]])/Table2[[#This Row],[20D EMA]]</f>
        <v>1.8744142455482927E-3</v>
      </c>
      <c r="T675" s="1">
        <f>(Table2[[#This Row],[Close Price]]-Table2[[#This Row],[50D EMA]])/Table2[[#This Row],[50D EMA]]</f>
        <v>1.9035540900071334E-2</v>
      </c>
      <c r="U675" s="1">
        <f>(Table2[[#This Row],[Close Price]]-Table2[[#This Row],[200D EMA]])/Table2[[#This Row],[200D EMA]]</f>
        <v>1.3756999649368261E-2</v>
      </c>
      <c r="V675">
        <v>0.71525514520005795</v>
      </c>
      <c r="W675">
        <v>845.1</v>
      </c>
      <c r="X675">
        <v>862.85</v>
      </c>
      <c r="Y675">
        <v>845.1</v>
      </c>
      <c r="Z675">
        <v>876.55</v>
      </c>
      <c r="AA675">
        <v>845.1</v>
      </c>
      <c r="AB675">
        <v>886.8</v>
      </c>
      <c r="AC675" s="1">
        <f>(Table2[[#This Row],[Close Price]]/Table2[[#This Row],[Day Low]])-1</f>
        <v>1.1951248372973566E-2</v>
      </c>
      <c r="AD675" s="1">
        <f>(Table2[[#This Row],[Day High]]/Table2[[#This Row],[Close Price]])-1</f>
        <v>8.9452759588399822E-3</v>
      </c>
      <c r="AE675" s="1">
        <f>(Table2[[#This Row],[Close Price]]/Table2[[#This Row],[Current Week Low]])-1</f>
        <v>1.1951248372973566E-2</v>
      </c>
      <c r="AF675" s="1">
        <f>(Table2[[#This Row],[Current Week High]]/Table2[[#This Row],[Close Price]])-1</f>
        <v>2.4964920486435727E-2</v>
      </c>
      <c r="AG675" s="1">
        <f>(Table2[[#This Row],[Close Price]]/Table2[[#This Row],[Current Month Low]])-1</f>
        <v>1.1951248372973566E-2</v>
      </c>
      <c r="AH675" s="1">
        <f>(Table2[[#This Row],[Current Month High]]/Table2[[#This Row],[Close Price]])-1</f>
        <v>3.6950420954162677E-2</v>
      </c>
      <c r="AI675">
        <v>23.737137511693099</v>
      </c>
      <c r="AJ675">
        <v>22.1714285714285</v>
      </c>
      <c r="AK675" t="str">
        <f>IF(AND(Table2[[#This Row],[20D EMA]]&gt;Table2[[#This Row],[50D EMA]],Table2[[#This Row],[50D EMA]]&gt;Table2[[#This Row],[200D EMA]]),"Uptrend","Downtrend/NoTrend")</f>
        <v>Downtrend/NoTrend</v>
      </c>
      <c r="AL675">
        <v>0.1</v>
      </c>
      <c r="AM675" t="s">
        <v>3188</v>
      </c>
      <c r="AN675">
        <v>2.38</v>
      </c>
      <c r="AO675" t="s">
        <v>3188</v>
      </c>
      <c r="AP675">
        <v>-6.6717488758748E-2</v>
      </c>
      <c r="AQ675">
        <f>(Table2[[#This Row],[Sharpe Ratio]]-AVERAGE(Table2[Sharpe Ratio]))/_xlfn.STDEV.P(Table2[Sharpe Ratio])</f>
        <v>-1.4934968595389486</v>
      </c>
      <c r="AR6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5">
        <f>_xlfn.RANK.AVG(Table2[[#This Row],[1Y Return vs Nifty Z-Score]],Table2[1Y Return vs Nifty Z-Score])</f>
        <v>675</v>
      </c>
      <c r="AT675">
        <f>_xlfn.RANK.AVG(Table2[[#This Row],[6M Return vs Nifty Z-Score]],Table2[6M Return vs Nifty Z-Score])</f>
        <v>518</v>
      </c>
      <c r="AU675">
        <f>_xlfn.RANK.AVG(Table2[[#This Row],[Sharpe Ratio Z-Score]],Table2[Sharpe Ratio Z-Score])</f>
        <v>680</v>
      </c>
      <c r="AV675">
        <f>(Table2[[#This Row],[Rank 1Y]]+Table2[[#This Row],[Rank 6M]]+Table2[[#This Row],[Rank Sharpe]])/3</f>
        <v>624.33333333333337</v>
      </c>
    </row>
    <row r="676" spans="1:48" x14ac:dyDescent="0.3">
      <c r="A676" t="s">
        <v>876</v>
      </c>
      <c r="B676" t="s">
        <v>877</v>
      </c>
      <c r="C676" t="s">
        <v>607</v>
      </c>
      <c r="D676" t="s">
        <v>607</v>
      </c>
      <c r="E676">
        <v>17909.488865970001</v>
      </c>
      <c r="F676">
        <v>35.26</v>
      </c>
      <c r="G676">
        <v>-31.955183222218199</v>
      </c>
      <c r="H676">
        <f>(Table2[[#This Row],[1Y Return vs Nifty]]-AVERAGE(Table2[1Y Return vs Nifty]))/_xlfn.STDEV.P(Table2[1Y Return vs Nifty])</f>
        <v>-0.98271457778399596</v>
      </c>
      <c r="I676">
        <v>-4.8952770661966403</v>
      </c>
      <c r="J676">
        <f>(Table2[[#This Row],[1M Return vs Nifty]]-AVERAGE(Table2[1M Return vs Nifty]))/_xlfn.STDEV.P(Table2[1M Return vs Nifty])</f>
        <v>-0.36290061637386606</v>
      </c>
      <c r="K676">
        <v>-22.6194578333339</v>
      </c>
      <c r="L676">
        <f>(Table2[[#This Row],[6M Return vs Nifty]]-AVERAGE(Table2[6M Return vs Nifty]))/_xlfn.STDEV.P(Table2[6M Return vs Nifty])</f>
        <v>-1.0473682344637349</v>
      </c>
      <c r="M676">
        <v>-0.450709352899548</v>
      </c>
      <c r="N676">
        <f>(Table2[[#This Row],[1W Return vs Nifty]]-AVERAGE(Table2[1W Return vs Nifty]))/_xlfn.STDEV.P(Table2[1W Return vs Nifty])</f>
        <v>-0.35148868374820147</v>
      </c>
      <c r="O676">
        <v>35.950000000000003</v>
      </c>
      <c r="P676">
        <v>36.672911772078798</v>
      </c>
      <c r="Q676">
        <v>37.821294370700301</v>
      </c>
      <c r="R676">
        <v>38.306758032826998</v>
      </c>
      <c r="S676" s="1">
        <f>(Table2[[#This Row],[Close Price]]-Table2[[#This Row],[20D EMA]])/Table2[[#This Row],[20D EMA]]</f>
        <v>-1.919332406119624E-2</v>
      </c>
      <c r="T676" s="1">
        <f>(Table2[[#This Row],[Close Price]]-Table2[[#This Row],[50D EMA]])/Table2[[#This Row],[50D EMA]]</f>
        <v>-3.8527395393635783E-2</v>
      </c>
      <c r="U676" s="1">
        <f>(Table2[[#This Row],[Close Price]]-Table2[[#This Row],[200D EMA]])/Table2[[#This Row],[200D EMA]]</f>
        <v>-6.7720960197610439E-2</v>
      </c>
      <c r="V676">
        <v>0.78390685752103895</v>
      </c>
      <c r="W676">
        <v>35.119999999999997</v>
      </c>
      <c r="X676">
        <v>35.72</v>
      </c>
      <c r="Y676">
        <v>33.86</v>
      </c>
      <c r="Z676">
        <v>35.82</v>
      </c>
      <c r="AA676">
        <v>33.86</v>
      </c>
      <c r="AB676">
        <v>37.39</v>
      </c>
      <c r="AC676" s="1">
        <f>(Table2[[#This Row],[Close Price]]/Table2[[#This Row],[Day Low]])-1</f>
        <v>3.9863325740319144E-3</v>
      </c>
      <c r="AD676" s="1">
        <f>(Table2[[#This Row],[Day High]]/Table2[[#This Row],[Close Price]])-1</f>
        <v>1.3045944412932498E-2</v>
      </c>
      <c r="AE676" s="1">
        <f>(Table2[[#This Row],[Close Price]]/Table2[[#This Row],[Current Week Low]])-1</f>
        <v>4.1346721795628927E-2</v>
      </c>
      <c r="AF676" s="1">
        <f>(Table2[[#This Row],[Current Week High]]/Table2[[#This Row],[Close Price]])-1</f>
        <v>1.5882019285309301E-2</v>
      </c>
      <c r="AG676" s="1">
        <f>(Table2[[#This Row],[Close Price]]/Table2[[#This Row],[Current Month Low]])-1</f>
        <v>4.1346721795628927E-2</v>
      </c>
      <c r="AH676" s="1">
        <f>(Table2[[#This Row],[Current Month High]]/Table2[[#This Row],[Close Price]])-1</f>
        <v>6.0408394781622299E-2</v>
      </c>
      <c r="AI676">
        <v>50.028360748723699</v>
      </c>
      <c r="AJ676">
        <v>8.8271604938271597</v>
      </c>
      <c r="AK676" t="str">
        <f>IF(AND(Table2[[#This Row],[20D EMA]]&gt;Table2[[#This Row],[50D EMA]],Table2[[#This Row],[50D EMA]]&gt;Table2[[#This Row],[200D EMA]]),"Uptrend","Downtrend/NoTrend")</f>
        <v>Downtrend/NoTrend</v>
      </c>
      <c r="AL676">
        <v>-0.13</v>
      </c>
      <c r="AM676" t="s">
        <v>3189</v>
      </c>
      <c r="AN676">
        <v>-2.2999999999999998</v>
      </c>
      <c r="AO676" t="s">
        <v>3189</v>
      </c>
      <c r="AP676">
        <v>-1.5850481187400001E-4</v>
      </c>
      <c r="AQ676">
        <f>(Table2[[#This Row],[Sharpe Ratio]]-AVERAGE(Table2[Sharpe Ratio]))/_xlfn.STDEV.P(Table2[Sharpe Ratio])</f>
        <v>-0.71744850863915943</v>
      </c>
      <c r="AR6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6">
        <f>_xlfn.RANK.AVG(Table2[[#This Row],[1Y Return vs Nifty Z-Score]],Table2[1Y Return vs Nifty Z-Score])</f>
        <v>652</v>
      </c>
      <c r="AT676">
        <f>_xlfn.RANK.AVG(Table2[[#This Row],[6M Return vs Nifty Z-Score]],Table2[6M Return vs Nifty Z-Score])</f>
        <v>654</v>
      </c>
      <c r="AU676">
        <f>_xlfn.RANK.AVG(Table2[[#This Row],[Sharpe Ratio Z-Score]],Table2[Sharpe Ratio Z-Score])</f>
        <v>567</v>
      </c>
      <c r="AV676">
        <f>(Table2[[#This Row],[Rank 1Y]]+Table2[[#This Row],[Rank 6M]]+Table2[[#This Row],[Rank Sharpe]])/3</f>
        <v>624.33333333333337</v>
      </c>
    </row>
    <row r="677" spans="1:48" x14ac:dyDescent="0.3">
      <c r="A677" t="s">
        <v>2413</v>
      </c>
      <c r="B677" t="s">
        <v>2414</v>
      </c>
      <c r="C677" t="s">
        <v>3137</v>
      </c>
      <c r="D677" t="s">
        <v>77</v>
      </c>
      <c r="E677">
        <v>2160.6386640000001</v>
      </c>
      <c r="F677">
        <v>82.91</v>
      </c>
      <c r="G677">
        <v>-65.077794888150393</v>
      </c>
      <c r="H677">
        <f>(Table2[[#This Row],[1Y Return vs Nifty]]-AVERAGE(Table2[1Y Return vs Nifty]))/_xlfn.STDEV.P(Table2[1Y Return vs Nifty])</f>
        <v>-1.5392561750348877</v>
      </c>
      <c r="I677">
        <v>-5.4282646069661702</v>
      </c>
      <c r="J677">
        <f>(Table2[[#This Row],[1M Return vs Nifty]]-AVERAGE(Table2[1M Return vs Nifty]))/_xlfn.STDEV.P(Table2[1M Return vs Nifty])</f>
        <v>-0.42117620358665692</v>
      </c>
      <c r="K677">
        <v>-27.337907626410502</v>
      </c>
      <c r="L677">
        <f>(Table2[[#This Row],[6M Return vs Nifty]]-AVERAGE(Table2[6M Return vs Nifty]))/_xlfn.STDEV.P(Table2[6M Return vs Nifty])</f>
        <v>-1.2014325608272953</v>
      </c>
      <c r="M677">
        <v>0.92764650614232202</v>
      </c>
      <c r="N677">
        <f>(Table2[[#This Row],[1W Return vs Nifty]]-AVERAGE(Table2[1W Return vs Nifty]))/_xlfn.STDEV.P(Table2[1W Return vs Nifty])</f>
        <v>2.9962398767604464E-2</v>
      </c>
      <c r="O677">
        <v>84.85</v>
      </c>
      <c r="P677">
        <v>88.110776719068895</v>
      </c>
      <c r="Q677">
        <v>95.509524836887294</v>
      </c>
      <c r="R677">
        <v>32.306078193088297</v>
      </c>
      <c r="S677" s="1">
        <f>(Table2[[#This Row],[Close Price]]-Table2[[#This Row],[20D EMA]])/Table2[[#This Row],[20D EMA]]</f>
        <v>-2.2863877430760141E-2</v>
      </c>
      <c r="T677" s="1">
        <f>(Table2[[#This Row],[Close Price]]-Table2[[#This Row],[50D EMA]])/Table2[[#This Row],[50D EMA]]</f>
        <v>-5.9025432673814444E-2</v>
      </c>
      <c r="U677" s="1">
        <f>(Table2[[#This Row],[Close Price]]-Table2[[#This Row],[200D EMA]])/Table2[[#This Row],[200D EMA]]</f>
        <v>-0.13191904009997923</v>
      </c>
      <c r="V677">
        <v>0.551391527989334</v>
      </c>
      <c r="W677">
        <v>82.5</v>
      </c>
      <c r="X677">
        <v>83.3</v>
      </c>
      <c r="Y677">
        <v>80</v>
      </c>
      <c r="Z677">
        <v>84.28</v>
      </c>
      <c r="AA677">
        <v>80</v>
      </c>
      <c r="AB677">
        <v>85.73</v>
      </c>
      <c r="AC677" s="1">
        <f>(Table2[[#This Row],[Close Price]]/Table2[[#This Row],[Day Low]])-1</f>
        <v>4.9696969696968463E-3</v>
      </c>
      <c r="AD677" s="1">
        <f>(Table2[[#This Row],[Day High]]/Table2[[#This Row],[Close Price]])-1</f>
        <v>4.7038957906162526E-3</v>
      </c>
      <c r="AE677" s="1">
        <f>(Table2[[#This Row],[Close Price]]/Table2[[#This Row],[Current Week Low]])-1</f>
        <v>3.6375000000000046E-2</v>
      </c>
      <c r="AF677" s="1">
        <f>(Table2[[#This Row],[Current Week High]]/Table2[[#This Row],[Close Price]])-1</f>
        <v>1.6523941623447058E-2</v>
      </c>
      <c r="AG677" s="1">
        <f>(Table2[[#This Row],[Close Price]]/Table2[[#This Row],[Current Month Low]])-1</f>
        <v>3.6375000000000046E-2</v>
      </c>
      <c r="AH677" s="1">
        <f>(Table2[[#This Row],[Current Month High]]/Table2[[#This Row],[Close Price]])-1</f>
        <v>3.401278494753357E-2</v>
      </c>
      <c r="AI677">
        <v>88.155831624653203</v>
      </c>
      <c r="AJ677">
        <v>3.6375000000000002</v>
      </c>
      <c r="AK677" t="str">
        <f>IF(AND(Table2[[#This Row],[20D EMA]]&gt;Table2[[#This Row],[50D EMA]],Table2[[#This Row],[50D EMA]]&gt;Table2[[#This Row],[200D EMA]]),"Uptrend","Downtrend/NoTrend")</f>
        <v>Downtrend/NoTrend</v>
      </c>
      <c r="AL677">
        <v>-0.15</v>
      </c>
      <c r="AM677" t="s">
        <v>3189</v>
      </c>
      <c r="AN677">
        <v>-2.77</v>
      </c>
      <c r="AO677" t="s">
        <v>3189</v>
      </c>
      <c r="AP677">
        <v>1.9048466453502999E-2</v>
      </c>
      <c r="AQ677">
        <f>(Table2[[#This Row],[Sharpe Ratio]]-AVERAGE(Table2[Sharpe Ratio]))/_xlfn.STDEV.P(Table2[Sharpe Ratio])</f>
        <v>-0.49350370821713452</v>
      </c>
      <c r="AR6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7">
        <f>_xlfn.RANK.AVG(Table2[[#This Row],[1Y Return vs Nifty Z-Score]],Table2[1Y Return vs Nifty Z-Score])</f>
        <v>726</v>
      </c>
      <c r="AT677">
        <f>_xlfn.RANK.AVG(Table2[[#This Row],[6M Return vs Nifty Z-Score]],Table2[6M Return vs Nifty Z-Score])</f>
        <v>691</v>
      </c>
      <c r="AU677">
        <f>_xlfn.RANK.AVG(Table2[[#This Row],[Sharpe Ratio Z-Score]],Table2[Sharpe Ratio Z-Score])</f>
        <v>459</v>
      </c>
      <c r="AV677">
        <f>(Table2[[#This Row],[Rank 1Y]]+Table2[[#This Row],[Rank 6M]]+Table2[[#This Row],[Rank Sharpe]])/3</f>
        <v>625.33333333333337</v>
      </c>
    </row>
    <row r="678" spans="1:48" x14ac:dyDescent="0.3">
      <c r="A678" t="s">
        <v>1887</v>
      </c>
      <c r="B678" t="s">
        <v>1888</v>
      </c>
      <c r="C678" t="s">
        <v>3131</v>
      </c>
      <c r="D678" t="s">
        <v>233</v>
      </c>
      <c r="E678">
        <v>3851.5770694150001</v>
      </c>
      <c r="F678">
        <v>454.25</v>
      </c>
      <c r="G678">
        <v>-30.164408664641499</v>
      </c>
      <c r="H678">
        <f>(Table2[[#This Row],[1Y Return vs Nifty]]-AVERAGE(Table2[1Y Return vs Nifty]))/_xlfn.STDEV.P(Table2[1Y Return vs Nifty])</f>
        <v>-0.95262514695523448</v>
      </c>
      <c r="I678">
        <v>-7.5304459167445001</v>
      </c>
      <c r="J678">
        <f>(Table2[[#This Row],[1M Return vs Nifty]]-AVERAGE(Table2[1M Return vs Nifty]))/_xlfn.STDEV.P(Table2[1M Return vs Nifty])</f>
        <v>-0.65102369697873796</v>
      </c>
      <c r="K678">
        <v>-28.704665219583202</v>
      </c>
      <c r="L678">
        <f>(Table2[[#This Row],[6M Return vs Nifty]]-AVERAGE(Table2[6M Return vs Nifty]))/_xlfn.STDEV.P(Table2[6M Return vs Nifty])</f>
        <v>-1.2460592066810672</v>
      </c>
      <c r="M678">
        <v>1.59128996498789</v>
      </c>
      <c r="N678">
        <f>(Table2[[#This Row],[1W Return vs Nifty]]-AVERAGE(Table2[1W Return vs Nifty]))/_xlfn.STDEV.P(Table2[1W Return vs Nifty])</f>
        <v>0.21362144016867257</v>
      </c>
      <c r="O678">
        <v>470.01</v>
      </c>
      <c r="P678">
        <v>480.625227678236</v>
      </c>
      <c r="Q678">
        <v>497.92515075933699</v>
      </c>
      <c r="R678">
        <v>22.581663108596601</v>
      </c>
      <c r="S678" s="1">
        <f>(Table2[[#This Row],[Close Price]]-Table2[[#This Row],[20D EMA]])/Table2[[#This Row],[20D EMA]]</f>
        <v>-3.3531201463798621E-2</v>
      </c>
      <c r="T678" s="1">
        <f>(Table2[[#This Row],[Close Price]]-Table2[[#This Row],[50D EMA]])/Table2[[#This Row],[50D EMA]]</f>
        <v>-5.4876910655828941E-2</v>
      </c>
      <c r="U678" s="1">
        <f>(Table2[[#This Row],[Close Price]]-Table2[[#This Row],[200D EMA]])/Table2[[#This Row],[200D EMA]]</f>
        <v>-8.7714289372071846E-2</v>
      </c>
      <c r="V678">
        <v>1.4945599120428199</v>
      </c>
      <c r="W678">
        <v>452</v>
      </c>
      <c r="X678">
        <v>460.85</v>
      </c>
      <c r="Y678">
        <v>445.25</v>
      </c>
      <c r="Z678">
        <v>460.85</v>
      </c>
      <c r="AA678">
        <v>445.25</v>
      </c>
      <c r="AB678">
        <v>481.65</v>
      </c>
      <c r="AC678" s="1">
        <f>(Table2[[#This Row],[Close Price]]/Table2[[#This Row],[Day Low]])-1</f>
        <v>4.9778761061947119E-3</v>
      </c>
      <c r="AD678" s="1">
        <f>(Table2[[#This Row],[Day High]]/Table2[[#This Row],[Close Price]])-1</f>
        <v>1.4529444138690284E-2</v>
      </c>
      <c r="AE678" s="1">
        <f>(Table2[[#This Row],[Close Price]]/Table2[[#This Row],[Current Week Low]])-1</f>
        <v>2.0213363279056651E-2</v>
      </c>
      <c r="AF678" s="1">
        <f>(Table2[[#This Row],[Current Week High]]/Table2[[#This Row],[Close Price]])-1</f>
        <v>1.4529444138690284E-2</v>
      </c>
      <c r="AG678" s="1">
        <f>(Table2[[#This Row],[Close Price]]/Table2[[#This Row],[Current Month Low]])-1</f>
        <v>2.0213363279056651E-2</v>
      </c>
      <c r="AH678" s="1">
        <f>(Table2[[#This Row],[Current Month High]]/Table2[[#This Row],[Close Price]])-1</f>
        <v>6.0319207484865078E-2</v>
      </c>
      <c r="AI678">
        <v>53.880022014309297</v>
      </c>
      <c r="AJ678">
        <v>2.0213363279056602</v>
      </c>
      <c r="AK678" t="str">
        <f>IF(AND(Table2[[#This Row],[20D EMA]]&gt;Table2[[#This Row],[50D EMA]],Table2[[#This Row],[50D EMA]]&gt;Table2[[#This Row],[200D EMA]]),"Uptrend","Downtrend/NoTrend")</f>
        <v>Downtrend/NoTrend</v>
      </c>
      <c r="AL678">
        <v>-0.15</v>
      </c>
      <c r="AM678" t="s">
        <v>3189</v>
      </c>
      <c r="AN678">
        <v>-6.18</v>
      </c>
      <c r="AO678" t="s">
        <v>3189</v>
      </c>
      <c r="AQ678">
        <f>(Table2[[#This Row],[Sharpe Ratio]]-AVERAGE(Table2[Sharpe Ratio]))/_xlfn.STDEV.P(Table2[Sharpe Ratio])</f>
        <v>-0.71560041255099383</v>
      </c>
      <c r="AR6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8">
        <f>_xlfn.RANK.AVG(Table2[[#This Row],[1Y Return vs Nifty Z-Score]],Table2[1Y Return vs Nifty Z-Score])</f>
        <v>644</v>
      </c>
      <c r="AT678">
        <f>_xlfn.RANK.AVG(Table2[[#This Row],[6M Return vs Nifty Z-Score]],Table2[6M Return vs Nifty Z-Score])</f>
        <v>694</v>
      </c>
      <c r="AU678">
        <f>_xlfn.RANK.AVG(Table2[[#This Row],[Sharpe Ratio Z-Score]],Table2[Sharpe Ratio Z-Score])</f>
        <v>539.5</v>
      </c>
      <c r="AV678">
        <f>(Table2[[#This Row],[Rank 1Y]]+Table2[[#This Row],[Rank 6M]]+Table2[[#This Row],[Rank Sharpe]])/3</f>
        <v>625.83333333333337</v>
      </c>
    </row>
    <row r="679" spans="1:48" x14ac:dyDescent="0.3">
      <c r="A679" t="s">
        <v>1244</v>
      </c>
      <c r="B679" t="s">
        <v>1245</v>
      </c>
      <c r="C679" t="s">
        <v>3128</v>
      </c>
      <c r="D679" t="s">
        <v>21</v>
      </c>
      <c r="E679">
        <v>9482.07928636</v>
      </c>
      <c r="F679">
        <v>470.3</v>
      </c>
      <c r="G679">
        <v>-9.4036555806114706</v>
      </c>
      <c r="H679">
        <f>(Table2[[#This Row],[1Y Return vs Nifty]]-AVERAGE(Table2[1Y Return vs Nifty]))/_xlfn.STDEV.P(Table2[1Y Return vs Nifty])</f>
        <v>-0.60379327348912792</v>
      </c>
      <c r="I679">
        <v>-1.68939690673092</v>
      </c>
      <c r="J679">
        <f>(Table2[[#This Row],[1M Return vs Nifty]]-AVERAGE(Table2[1M Return vs Nifty]))/_xlfn.STDEV.P(Table2[1M Return vs Nifty])</f>
        <v>-1.2377321669899004E-2</v>
      </c>
      <c r="K679">
        <v>-23.894583765883901</v>
      </c>
      <c r="L679">
        <f>(Table2[[#This Row],[6M Return vs Nifty]]-AVERAGE(Table2[6M Return vs Nifty]))/_xlfn.STDEV.P(Table2[6M Return vs Nifty])</f>
        <v>-1.089002971812276</v>
      </c>
      <c r="M679">
        <v>1.1289134372471099</v>
      </c>
      <c r="N679">
        <f>(Table2[[#This Row],[1W Return vs Nifty]]-AVERAGE(Table2[1W Return vs Nifty]))/_xlfn.STDEV.P(Table2[1W Return vs Nifty])</f>
        <v>8.5661722161435916E-2</v>
      </c>
      <c r="O679">
        <v>473.65</v>
      </c>
      <c r="P679">
        <v>484.16551692882501</v>
      </c>
      <c r="Q679">
        <v>481.33245513686899</v>
      </c>
      <c r="R679">
        <v>26.533562535155401</v>
      </c>
      <c r="S679" s="1">
        <f>(Table2[[#This Row],[Close Price]]-Table2[[#This Row],[20D EMA]])/Table2[[#This Row],[20D EMA]]</f>
        <v>-7.0727330307188132E-3</v>
      </c>
      <c r="T679" s="1">
        <f>(Table2[[#This Row],[Close Price]]-Table2[[#This Row],[50D EMA]])/Table2[[#This Row],[50D EMA]]</f>
        <v>-2.8637968719410701E-2</v>
      </c>
      <c r="U679" s="1">
        <f>(Table2[[#This Row],[Close Price]]-Table2[[#This Row],[200D EMA]])/Table2[[#This Row],[200D EMA]]</f>
        <v>-2.2920654984156113E-2</v>
      </c>
      <c r="V679">
        <v>0.60910013055288303</v>
      </c>
      <c r="W679">
        <v>458</v>
      </c>
      <c r="X679">
        <v>474.8</v>
      </c>
      <c r="Y679">
        <v>449.05</v>
      </c>
      <c r="Z679">
        <v>474.8</v>
      </c>
      <c r="AA679">
        <v>449.05</v>
      </c>
      <c r="AB679">
        <v>478.25</v>
      </c>
      <c r="AC679" s="1">
        <f>(Table2[[#This Row],[Close Price]]/Table2[[#This Row],[Day Low]])-1</f>
        <v>2.6855895196506552E-2</v>
      </c>
      <c r="AD679" s="1">
        <f>(Table2[[#This Row],[Day High]]/Table2[[#This Row],[Close Price]])-1</f>
        <v>9.5683606208802896E-3</v>
      </c>
      <c r="AE679" s="1">
        <f>(Table2[[#This Row],[Close Price]]/Table2[[#This Row],[Current Week Low]])-1</f>
        <v>4.7322124485023931E-2</v>
      </c>
      <c r="AF679" s="1">
        <f>(Table2[[#This Row],[Current Week High]]/Table2[[#This Row],[Close Price]])-1</f>
        <v>9.5683606208802896E-3</v>
      </c>
      <c r="AG679" s="1">
        <f>(Table2[[#This Row],[Close Price]]/Table2[[#This Row],[Current Month Low]])-1</f>
        <v>4.7322124485023931E-2</v>
      </c>
      <c r="AH679" s="1">
        <f>(Table2[[#This Row],[Current Month High]]/Table2[[#This Row],[Close Price]])-1</f>
        <v>1.6904103763555112E-2</v>
      </c>
      <c r="AI679">
        <v>22.262385711248101</v>
      </c>
      <c r="AJ679">
        <v>19.063291139240501</v>
      </c>
      <c r="AK679" t="str">
        <f>IF(AND(Table2[[#This Row],[20D EMA]]&gt;Table2[[#This Row],[50D EMA]],Table2[[#This Row],[50D EMA]]&gt;Table2[[#This Row],[200D EMA]]),"Uptrend","Downtrend/NoTrend")</f>
        <v>Downtrend/NoTrend</v>
      </c>
      <c r="AL679">
        <v>0</v>
      </c>
      <c r="AM679">
        <v>0</v>
      </c>
      <c r="AN679">
        <v>-1.5</v>
      </c>
      <c r="AO679" t="s">
        <v>3189</v>
      </c>
      <c r="AP679">
        <v>-8.9779302059794994E-2</v>
      </c>
      <c r="AQ679">
        <f>(Table2[[#This Row],[Sharpe Ratio]]-AVERAGE(Table2[Sharpe Ratio]))/_xlfn.STDEV.P(Table2[Sharpe Ratio])</f>
        <v>-1.7623874152499768</v>
      </c>
      <c r="AR6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9">
        <f>_xlfn.RANK.AVG(Table2[[#This Row],[1Y Return vs Nifty Z-Score]],Table2[1Y Return vs Nifty Z-Score])</f>
        <v>511</v>
      </c>
      <c r="AT679">
        <f>_xlfn.RANK.AVG(Table2[[#This Row],[6M Return vs Nifty Z-Score]],Table2[6M Return vs Nifty Z-Score])</f>
        <v>666</v>
      </c>
      <c r="AU679">
        <f>_xlfn.RANK.AVG(Table2[[#This Row],[Sharpe Ratio Z-Score]],Table2[Sharpe Ratio Z-Score])</f>
        <v>704</v>
      </c>
      <c r="AV679">
        <f>(Table2[[#This Row],[Rank 1Y]]+Table2[[#This Row],[Rank 6M]]+Table2[[#This Row],[Rank Sharpe]])/3</f>
        <v>627</v>
      </c>
    </row>
    <row r="680" spans="1:48" x14ac:dyDescent="0.3">
      <c r="A680" t="s">
        <v>1556</v>
      </c>
      <c r="B680" t="s">
        <v>1557</v>
      </c>
      <c r="C680" t="s">
        <v>3141</v>
      </c>
      <c r="D680" t="s">
        <v>271</v>
      </c>
      <c r="E680">
        <v>6345.0378092399997</v>
      </c>
      <c r="F680">
        <v>1380</v>
      </c>
      <c r="G680">
        <v>-51.536923579801403</v>
      </c>
      <c r="H680">
        <f>(Table2[[#This Row],[1Y Return vs Nifty]]-AVERAGE(Table2[1Y Return vs Nifty]))/_xlfn.STDEV.P(Table2[1Y Return vs Nifty])</f>
        <v>-1.3117361285444584</v>
      </c>
      <c r="I680">
        <v>-2.2653417265415801</v>
      </c>
      <c r="J680">
        <f>(Table2[[#This Row],[1M Return vs Nifty]]-AVERAGE(Table2[1M Return vs Nifty]))/_xlfn.STDEV.P(Table2[1M Return vs Nifty])</f>
        <v>-7.5349755374769636E-2</v>
      </c>
      <c r="K680">
        <v>-7.47631315573806</v>
      </c>
      <c r="L680">
        <f>(Table2[[#This Row],[6M Return vs Nifty]]-AVERAGE(Table2[6M Return vs Nifty]))/_xlfn.STDEV.P(Table2[6M Return vs Nifty])</f>
        <v>-0.5529222858805829</v>
      </c>
      <c r="M680">
        <v>2.8490616681299201</v>
      </c>
      <c r="N680">
        <f>(Table2[[#This Row],[1W Return vs Nifty]]-AVERAGE(Table2[1W Return vs Nifty]))/_xlfn.STDEV.P(Table2[1W Return vs Nifty])</f>
        <v>0.5617016362762165</v>
      </c>
      <c r="O680">
        <v>1413.53</v>
      </c>
      <c r="P680">
        <v>1401.89319106218</v>
      </c>
      <c r="Q680">
        <v>1416.5188143502601</v>
      </c>
      <c r="R680">
        <v>34.461544787213903</v>
      </c>
      <c r="S680" s="1">
        <f>(Table2[[#This Row],[Close Price]]-Table2[[#This Row],[20D EMA]])/Table2[[#This Row],[20D EMA]]</f>
        <v>-2.3720755838220607E-2</v>
      </c>
      <c r="T680" s="1">
        <f>(Table2[[#This Row],[Close Price]]-Table2[[#This Row],[50D EMA]])/Table2[[#This Row],[50D EMA]]</f>
        <v>-1.5616875238256962E-2</v>
      </c>
      <c r="U680" s="1">
        <f>(Table2[[#This Row],[Close Price]]-Table2[[#This Row],[200D EMA]])/Table2[[#This Row],[200D EMA]]</f>
        <v>-2.5780677235134931E-2</v>
      </c>
      <c r="V680">
        <v>0.46270704461441098</v>
      </c>
      <c r="W680">
        <v>1376</v>
      </c>
      <c r="X680">
        <v>1405.7</v>
      </c>
      <c r="Y680">
        <v>1345.05</v>
      </c>
      <c r="Z680">
        <v>1415</v>
      </c>
      <c r="AA680">
        <v>1345.05</v>
      </c>
      <c r="AB680">
        <v>1437.95</v>
      </c>
      <c r="AC680" s="1">
        <f>(Table2[[#This Row],[Close Price]]/Table2[[#This Row],[Day Low]])-1</f>
        <v>2.9069767441860517E-3</v>
      </c>
      <c r="AD680" s="1">
        <f>(Table2[[#This Row],[Day High]]/Table2[[#This Row],[Close Price]])-1</f>
        <v>1.8623188405797242E-2</v>
      </c>
      <c r="AE680" s="1">
        <f>(Table2[[#This Row],[Close Price]]/Table2[[#This Row],[Current Week Low]])-1</f>
        <v>2.5984164157466294E-2</v>
      </c>
      <c r="AF680" s="1">
        <f>(Table2[[#This Row],[Current Week High]]/Table2[[#This Row],[Close Price]])-1</f>
        <v>2.5362318840579601E-2</v>
      </c>
      <c r="AG680" s="1">
        <f>(Table2[[#This Row],[Close Price]]/Table2[[#This Row],[Current Month Low]])-1</f>
        <v>2.5984164157466294E-2</v>
      </c>
      <c r="AH680" s="1">
        <f>(Table2[[#This Row],[Current Month High]]/Table2[[#This Row],[Close Price]])-1</f>
        <v>4.1992753623188328E-2</v>
      </c>
      <c r="AI680">
        <v>35.503623188405797</v>
      </c>
      <c r="AJ680">
        <v>20.724346076458701</v>
      </c>
      <c r="AK680" t="str">
        <f>IF(AND(Table2[[#This Row],[20D EMA]]&gt;Table2[[#This Row],[50D EMA]],Table2[[#This Row],[50D EMA]]&gt;Table2[[#This Row],[200D EMA]]),"Uptrend","Downtrend/NoTrend")</f>
        <v>Downtrend/NoTrend</v>
      </c>
      <c r="AL680">
        <v>-0.02</v>
      </c>
      <c r="AM680" t="s">
        <v>3189</v>
      </c>
      <c r="AN680">
        <v>-5.48</v>
      </c>
      <c r="AO680" t="s">
        <v>3189</v>
      </c>
      <c r="AP680">
        <v>-4.8196647183526002E-2</v>
      </c>
      <c r="AQ680">
        <f>(Table2[[#This Row],[Sharpe Ratio]]-AVERAGE(Table2[Sharpe Ratio]))/_xlfn.STDEV.P(Table2[Sharpe Ratio])</f>
        <v>-1.277552028211602</v>
      </c>
      <c r="AR6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0">
        <f>_xlfn.RANK.AVG(Table2[[#This Row],[1Y Return vs Nifty Z-Score]],Table2[1Y Return vs Nifty Z-Score])</f>
        <v>713</v>
      </c>
      <c r="AT680">
        <f>_xlfn.RANK.AVG(Table2[[#This Row],[6M Return vs Nifty Z-Score]],Table2[6M Return vs Nifty Z-Score])</f>
        <v>511</v>
      </c>
      <c r="AU680">
        <f>_xlfn.RANK.AVG(Table2[[#This Row],[Sharpe Ratio Z-Score]],Table2[Sharpe Ratio Z-Score])</f>
        <v>657</v>
      </c>
      <c r="AV680">
        <f>(Table2[[#This Row],[Rank 1Y]]+Table2[[#This Row],[Rank 6M]]+Table2[[#This Row],[Rank Sharpe]])/3</f>
        <v>627</v>
      </c>
    </row>
    <row r="681" spans="1:48" x14ac:dyDescent="0.3">
      <c r="A681" t="s">
        <v>732</v>
      </c>
      <c r="B681" t="s">
        <v>733</v>
      </c>
      <c r="C681" t="s">
        <v>3138</v>
      </c>
      <c r="D681" t="s">
        <v>100</v>
      </c>
      <c r="E681">
        <v>23613.272806379999</v>
      </c>
      <c r="F681">
        <v>291.39999999999998</v>
      </c>
      <c r="G681">
        <v>-35.860039891417301</v>
      </c>
      <c r="H681">
        <f>(Table2[[#This Row],[1Y Return vs Nifty]]-AVERAGE(Table2[1Y Return vs Nifty]))/_xlfn.STDEV.P(Table2[1Y Return vs Nifty])</f>
        <v>-1.0483258040251651</v>
      </c>
      <c r="I681">
        <v>-6.6810360344991198</v>
      </c>
      <c r="J681">
        <f>(Table2[[#This Row],[1M Return vs Nifty]]-AVERAGE(Table2[1M Return vs Nifty]))/_xlfn.STDEV.P(Table2[1M Return vs Nifty])</f>
        <v>-0.55815124521236281</v>
      </c>
      <c r="K681">
        <v>-6.5190017950359103</v>
      </c>
      <c r="L681">
        <f>(Table2[[#This Row],[6M Return vs Nifty]]-AVERAGE(Table2[6M Return vs Nifty]))/_xlfn.STDEV.P(Table2[6M Return vs Nifty])</f>
        <v>-0.52166466179328863</v>
      </c>
      <c r="M681">
        <v>-2.6952779726720499</v>
      </c>
      <c r="N681">
        <f>(Table2[[#This Row],[1W Return vs Nifty]]-AVERAGE(Table2[1W Return vs Nifty]))/_xlfn.STDEV.P(Table2[1W Return vs Nifty])</f>
        <v>-0.97265855376158883</v>
      </c>
      <c r="O681">
        <v>299.93</v>
      </c>
      <c r="P681">
        <v>297.989306209098</v>
      </c>
      <c r="Q681">
        <v>294.84097907192302</v>
      </c>
      <c r="R681">
        <v>27.943296540591099</v>
      </c>
      <c r="S681" s="1">
        <f>(Table2[[#This Row],[Close Price]]-Table2[[#This Row],[20D EMA]])/Table2[[#This Row],[20D EMA]]</f>
        <v>-2.8439969326176207E-2</v>
      </c>
      <c r="T681" s="1">
        <f>(Table2[[#This Row],[Close Price]]-Table2[[#This Row],[50D EMA]])/Table2[[#This Row],[50D EMA]]</f>
        <v>-2.2112559316052553E-2</v>
      </c>
      <c r="U681" s="1">
        <f>(Table2[[#This Row],[Close Price]]-Table2[[#This Row],[200D EMA]])/Table2[[#This Row],[200D EMA]]</f>
        <v>-1.1670626935083037E-2</v>
      </c>
      <c r="V681">
        <v>0.59267900536287499</v>
      </c>
      <c r="W681">
        <v>289.2</v>
      </c>
      <c r="X681">
        <v>294</v>
      </c>
      <c r="Y681">
        <v>278.75</v>
      </c>
      <c r="Z681">
        <v>294</v>
      </c>
      <c r="AA681">
        <v>278.75</v>
      </c>
      <c r="AB681">
        <v>313.5</v>
      </c>
      <c r="AC681" s="1">
        <f>(Table2[[#This Row],[Close Price]]/Table2[[#This Row],[Day Low]])-1</f>
        <v>7.607192254495132E-3</v>
      </c>
      <c r="AD681" s="1">
        <f>(Table2[[#This Row],[Day High]]/Table2[[#This Row],[Close Price]])-1</f>
        <v>8.9224433768018141E-3</v>
      </c>
      <c r="AE681" s="1">
        <f>(Table2[[#This Row],[Close Price]]/Table2[[#This Row],[Current Week Low]])-1</f>
        <v>4.5381165919282429E-2</v>
      </c>
      <c r="AF681" s="1">
        <f>(Table2[[#This Row],[Current Week High]]/Table2[[#This Row],[Close Price]])-1</f>
        <v>8.9224433768018141E-3</v>
      </c>
      <c r="AG681" s="1">
        <f>(Table2[[#This Row],[Close Price]]/Table2[[#This Row],[Current Month Low]])-1</f>
        <v>4.5381165919282429E-2</v>
      </c>
      <c r="AH681" s="1">
        <f>(Table2[[#This Row],[Current Month High]]/Table2[[#This Row],[Close Price]])-1</f>
        <v>7.5840768702813977E-2</v>
      </c>
      <c r="AI681">
        <v>22.614962251201099</v>
      </c>
      <c r="AJ681">
        <v>15.703791939646599</v>
      </c>
      <c r="AK681" t="str">
        <f>IF(AND(Table2[[#This Row],[20D EMA]]&gt;Table2[[#This Row],[50D EMA]],Table2[[#This Row],[50D EMA]]&gt;Table2[[#This Row],[200D EMA]]),"Uptrend","Downtrend/NoTrend")</f>
        <v>Uptrend</v>
      </c>
      <c r="AL681">
        <v>0.06</v>
      </c>
      <c r="AM681" t="s">
        <v>3188</v>
      </c>
      <c r="AN681">
        <v>-3.56</v>
      </c>
      <c r="AO681" t="s">
        <v>3189</v>
      </c>
      <c r="AP681">
        <v>-0.105764389809613</v>
      </c>
      <c r="AQ681">
        <f>(Table2[[#This Row],[Sharpe Ratio]]-AVERAGE(Table2[Sharpe Ratio]))/_xlfn.STDEV.P(Table2[Sharpe Ratio])</f>
        <v>-1.9487664771229203</v>
      </c>
      <c r="AR6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-5.0495667419153261</v>
      </c>
      <c r="AS681">
        <f>_xlfn.RANK.AVG(Table2[[#This Row],[1Y Return vs Nifty Z-Score]],Table2[1Y Return vs Nifty Z-Score])</f>
        <v>669</v>
      </c>
      <c r="AT681">
        <f>_xlfn.RANK.AVG(Table2[[#This Row],[6M Return vs Nifty Z-Score]],Table2[6M Return vs Nifty Z-Score])</f>
        <v>496</v>
      </c>
      <c r="AU681">
        <f>_xlfn.RANK.AVG(Table2[[#This Row],[Sharpe Ratio Z-Score]],Table2[Sharpe Ratio Z-Score])</f>
        <v>717</v>
      </c>
      <c r="AV681">
        <f>(Table2[[#This Row],[Rank 1Y]]+Table2[[#This Row],[Rank 6M]]+Table2[[#This Row],[Rank Sharpe]])/3</f>
        <v>627.33333333333337</v>
      </c>
    </row>
    <row r="682" spans="1:48" x14ac:dyDescent="0.3">
      <c r="A682" t="s">
        <v>1448</v>
      </c>
      <c r="B682" t="s">
        <v>1449</v>
      </c>
      <c r="C682" t="s">
        <v>3143</v>
      </c>
      <c r="D682" t="s">
        <v>482</v>
      </c>
      <c r="E682">
        <v>7283.0967799999999</v>
      </c>
      <c r="F682">
        <v>2240.35</v>
      </c>
      <c r="G682">
        <v>-25.874663930005301</v>
      </c>
      <c r="H682">
        <f>(Table2[[#This Row],[1Y Return vs Nifty]]-AVERAGE(Table2[1Y Return vs Nifty]))/_xlfn.STDEV.P(Table2[1Y Return vs Nifty])</f>
        <v>-0.88054685160545743</v>
      </c>
      <c r="I682">
        <v>-0.37282129854681101</v>
      </c>
      <c r="J682">
        <f>(Table2[[#This Row],[1M Return vs Nifty]]-AVERAGE(Table2[1M Return vs Nifty]))/_xlfn.STDEV.P(Table2[1M Return vs Nifty])</f>
        <v>0.131573916976677</v>
      </c>
      <c r="K682">
        <v>-11.5652780302969</v>
      </c>
      <c r="L682">
        <f>(Table2[[#This Row],[6M Return vs Nifty]]-AVERAGE(Table2[6M Return vs Nifty]))/_xlfn.STDEV.P(Table2[6M Return vs Nifty])</f>
        <v>-0.68643300371157812</v>
      </c>
      <c r="M682">
        <v>-1.01830498620475</v>
      </c>
      <c r="N682">
        <f>(Table2[[#This Row],[1W Return vs Nifty]]-AVERAGE(Table2[1W Return vs Nifty]))/_xlfn.STDEV.P(Table2[1W Return vs Nifty])</f>
        <v>-0.50856710971144681</v>
      </c>
      <c r="O682">
        <v>2264.96</v>
      </c>
      <c r="P682">
        <v>2264.9376908365998</v>
      </c>
      <c r="Q682">
        <v>2262.4836676566701</v>
      </c>
      <c r="R682">
        <v>39.0739122667405</v>
      </c>
      <c r="S682" s="1">
        <f>(Table2[[#This Row],[Close Price]]-Table2[[#This Row],[20D EMA]])/Table2[[#This Row],[20D EMA]]</f>
        <v>-1.0865534049166486E-2</v>
      </c>
      <c r="T682" s="1">
        <f>(Table2[[#This Row],[Close Price]]-Table2[[#This Row],[50D EMA]])/Table2[[#This Row],[50D EMA]]</f>
        <v>-1.0855791281179993E-2</v>
      </c>
      <c r="U682" s="1">
        <f>(Table2[[#This Row],[Close Price]]-Table2[[#This Row],[200D EMA]])/Table2[[#This Row],[200D EMA]]</f>
        <v>-9.782907153356302E-3</v>
      </c>
      <c r="V682">
        <v>0.60193570082583303</v>
      </c>
      <c r="W682">
        <v>2226.65</v>
      </c>
      <c r="X682">
        <v>2266.9499999999998</v>
      </c>
      <c r="Y682">
        <v>2130.15</v>
      </c>
      <c r="Z682">
        <v>2266.9499999999998</v>
      </c>
      <c r="AA682">
        <v>2130.15</v>
      </c>
      <c r="AB682">
        <v>2374</v>
      </c>
      <c r="AC682" s="1">
        <f>(Table2[[#This Row],[Close Price]]/Table2[[#This Row],[Day Low]])-1</f>
        <v>6.1527406642265525E-3</v>
      </c>
      <c r="AD682" s="1">
        <f>(Table2[[#This Row],[Day High]]/Table2[[#This Row],[Close Price]])-1</f>
        <v>1.1873144821121562E-2</v>
      </c>
      <c r="AE682" s="1">
        <f>(Table2[[#This Row],[Close Price]]/Table2[[#This Row],[Current Week Low]])-1</f>
        <v>5.173344600145513E-2</v>
      </c>
      <c r="AF682" s="1">
        <f>(Table2[[#This Row],[Current Week High]]/Table2[[#This Row],[Close Price]])-1</f>
        <v>1.1873144821121562E-2</v>
      </c>
      <c r="AG682" s="1">
        <f>(Table2[[#This Row],[Close Price]]/Table2[[#This Row],[Current Month Low]])-1</f>
        <v>5.173344600145513E-2</v>
      </c>
      <c r="AH682" s="1">
        <f>(Table2[[#This Row],[Current Month High]]/Table2[[#This Row],[Close Price]])-1</f>
        <v>5.9655857343718699E-2</v>
      </c>
      <c r="AI682">
        <v>22.0791394201798</v>
      </c>
      <c r="AJ682">
        <v>14.3035714285714</v>
      </c>
      <c r="AK682" t="str">
        <f>IF(AND(Table2[[#This Row],[20D EMA]]&gt;Table2[[#This Row],[50D EMA]],Table2[[#This Row],[50D EMA]]&gt;Table2[[#This Row],[200D EMA]]),"Uptrend","Downtrend/NoTrend")</f>
        <v>Uptrend</v>
      </c>
      <c r="AL682">
        <v>-0.03</v>
      </c>
      <c r="AM682" t="s">
        <v>3189</v>
      </c>
      <c r="AN682">
        <v>-2.86</v>
      </c>
      <c r="AO682" t="s">
        <v>3189</v>
      </c>
      <c r="AP682">
        <v>-0.105963491620513</v>
      </c>
      <c r="AQ682">
        <f>(Table2[[#This Row],[Sharpe Ratio]]-AVERAGE(Table2[Sharpe Ratio]))/_xlfn.STDEV.P(Table2[Sharpe Ratio])</f>
        <v>-1.9510879162863159</v>
      </c>
      <c r="AR6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-3.8950609643381213</v>
      </c>
      <c r="AS682">
        <f>_xlfn.RANK.AVG(Table2[[#This Row],[1Y Return vs Nifty Z-Score]],Table2[1Y Return vs Nifty Z-Score])</f>
        <v>616</v>
      </c>
      <c r="AT682">
        <f>_xlfn.RANK.AVG(Table2[[#This Row],[6M Return vs Nifty Z-Score]],Table2[6M Return vs Nifty Z-Score])</f>
        <v>548</v>
      </c>
      <c r="AU682">
        <f>_xlfn.RANK.AVG(Table2[[#This Row],[Sharpe Ratio Z-Score]],Table2[Sharpe Ratio Z-Score])</f>
        <v>718</v>
      </c>
      <c r="AV682">
        <f>(Table2[[#This Row],[Rank 1Y]]+Table2[[#This Row],[Rank 6M]]+Table2[[#This Row],[Rank Sharpe]])/3</f>
        <v>627.33333333333337</v>
      </c>
    </row>
    <row r="683" spans="1:48" x14ac:dyDescent="0.3">
      <c r="A683" t="s">
        <v>1674</v>
      </c>
      <c r="B683" t="s">
        <v>1675</v>
      </c>
      <c r="C683" t="s">
        <v>3141</v>
      </c>
      <c r="D683" t="s">
        <v>271</v>
      </c>
      <c r="E683">
        <v>5227.4386924949904</v>
      </c>
      <c r="F683">
        <v>1783.55</v>
      </c>
      <c r="G683">
        <v>-57.414012689108603</v>
      </c>
      <c r="H683">
        <f>(Table2[[#This Row],[1Y Return vs Nifty]]-AVERAGE(Table2[1Y Return vs Nifty]))/_xlfn.STDEV.P(Table2[1Y Return vs Nifty])</f>
        <v>-1.410485725740136</v>
      </c>
      <c r="I683">
        <v>-2.3674724021306801</v>
      </c>
      <c r="J683">
        <f>(Table2[[#This Row],[1M Return vs Nifty]]-AVERAGE(Table2[1M Return vs Nifty]))/_xlfn.STDEV.P(Table2[1M Return vs Nifty])</f>
        <v>-8.6516479992385889E-2</v>
      </c>
      <c r="K683">
        <v>-15.334895293171799</v>
      </c>
      <c r="L683">
        <f>(Table2[[#This Row],[6M Return vs Nifty]]-AVERAGE(Table2[6M Return vs Nifty]))/_xlfn.STDEV.P(Table2[6M Return vs Nifty])</f>
        <v>-0.80951655227564812</v>
      </c>
      <c r="M683">
        <v>4.4211600299877798</v>
      </c>
      <c r="N683">
        <f>(Table2[[#This Row],[1W Return vs Nifty]]-AVERAGE(Table2[1W Return vs Nifty]))/_xlfn.STDEV.P(Table2[1W Return vs Nifty])</f>
        <v>0.99676970524997011</v>
      </c>
      <c r="O683">
        <v>1740.6</v>
      </c>
      <c r="P683">
        <v>1776.78592660299</v>
      </c>
      <c r="Q683">
        <v>1889.2283977780901</v>
      </c>
      <c r="R683">
        <v>33.611501443028402</v>
      </c>
      <c r="S683" s="1">
        <f>(Table2[[#This Row],[Close Price]]-Table2[[#This Row],[20D EMA]])/Table2[[#This Row],[20D EMA]]</f>
        <v>2.4675399287602005E-2</v>
      </c>
      <c r="T683" s="1">
        <f>(Table2[[#This Row],[Close Price]]-Table2[[#This Row],[50D EMA]])/Table2[[#This Row],[50D EMA]]</f>
        <v>3.8069152258213127E-3</v>
      </c>
      <c r="U683" s="1">
        <f>(Table2[[#This Row],[Close Price]]-Table2[[#This Row],[200D EMA]])/Table2[[#This Row],[200D EMA]]</f>
        <v>-5.5937332882767296E-2</v>
      </c>
      <c r="V683">
        <v>0.73058104819955405</v>
      </c>
      <c r="W683">
        <v>1728</v>
      </c>
      <c r="X683">
        <v>1789.95</v>
      </c>
      <c r="Y683">
        <v>1624.55</v>
      </c>
      <c r="Z683">
        <v>1789.95</v>
      </c>
      <c r="AA683">
        <v>1624.55</v>
      </c>
      <c r="AB683">
        <v>1789.95</v>
      </c>
      <c r="AC683" s="1">
        <f>(Table2[[#This Row],[Close Price]]/Table2[[#This Row],[Day Low]])-1</f>
        <v>3.2146990740740788E-2</v>
      </c>
      <c r="AD683" s="1">
        <f>(Table2[[#This Row],[Day High]]/Table2[[#This Row],[Close Price]])-1</f>
        <v>3.5883490790840078E-3</v>
      </c>
      <c r="AE683" s="1">
        <f>(Table2[[#This Row],[Close Price]]/Table2[[#This Row],[Current Week Low]])-1</f>
        <v>9.7873257209688758E-2</v>
      </c>
      <c r="AF683" s="1">
        <f>(Table2[[#This Row],[Current Week High]]/Table2[[#This Row],[Close Price]])-1</f>
        <v>3.5883490790840078E-3</v>
      </c>
      <c r="AG683" s="1">
        <f>(Table2[[#This Row],[Close Price]]/Table2[[#This Row],[Current Month Low]])-1</f>
        <v>9.7873257209688758E-2</v>
      </c>
      <c r="AH683" s="1">
        <f>(Table2[[#This Row],[Current Month High]]/Table2[[#This Row],[Close Price]])-1</f>
        <v>3.5883490790840078E-3</v>
      </c>
      <c r="AI683">
        <v>56.084774746993297</v>
      </c>
      <c r="AJ683">
        <v>11.471874999999899</v>
      </c>
      <c r="AK683" t="str">
        <f>IF(AND(Table2[[#This Row],[20D EMA]]&gt;Table2[[#This Row],[50D EMA]],Table2[[#This Row],[50D EMA]]&gt;Table2[[#This Row],[200D EMA]]),"Uptrend","Downtrend/NoTrend")</f>
        <v>Downtrend/NoTrend</v>
      </c>
      <c r="AL683">
        <v>-0.06</v>
      </c>
      <c r="AM683" t="s">
        <v>3189</v>
      </c>
      <c r="AN683">
        <v>2.5099999999999998</v>
      </c>
      <c r="AO683" t="s">
        <v>3188</v>
      </c>
      <c r="AP683">
        <v>-6.866335131175E-3</v>
      </c>
      <c r="AQ683">
        <f>(Table2[[#This Row],[Sharpe Ratio]]-AVERAGE(Table2[Sharpe Ratio]))/_xlfn.STDEV.P(Table2[Sharpe Ratio])</f>
        <v>-0.79565884702960343</v>
      </c>
      <c r="AR6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3">
        <f>_xlfn.RANK.AVG(Table2[[#This Row],[1Y Return vs Nifty Z-Score]],Table2[1Y Return vs Nifty Z-Score])</f>
        <v>722</v>
      </c>
      <c r="AT683">
        <f>_xlfn.RANK.AVG(Table2[[#This Row],[6M Return vs Nifty Z-Score]],Table2[6M Return vs Nifty Z-Score])</f>
        <v>589</v>
      </c>
      <c r="AU683">
        <f>_xlfn.RANK.AVG(Table2[[#This Row],[Sharpe Ratio Z-Score]],Table2[Sharpe Ratio Z-Score])</f>
        <v>575</v>
      </c>
      <c r="AV683">
        <f>(Table2[[#This Row],[Rank 1Y]]+Table2[[#This Row],[Rank 6M]]+Table2[[#This Row],[Rank Sharpe]])/3</f>
        <v>628.66666666666663</v>
      </c>
    </row>
    <row r="684" spans="1:48" x14ac:dyDescent="0.3">
      <c r="A684" t="s">
        <v>1454</v>
      </c>
      <c r="B684" t="s">
        <v>1455</v>
      </c>
      <c r="C684" t="s">
        <v>3146</v>
      </c>
      <c r="D684" t="s">
        <v>612</v>
      </c>
      <c r="E684">
        <v>7258.6009174399996</v>
      </c>
      <c r="F684">
        <v>41.93</v>
      </c>
      <c r="G684">
        <v>-32.7360229546928</v>
      </c>
      <c r="H684">
        <f>(Table2[[#This Row],[1Y Return vs Nifty]]-AVERAGE(Table2[1Y Return vs Nifty]))/_xlfn.STDEV.P(Table2[1Y Return vs Nifty])</f>
        <v>-0.99583461180460264</v>
      </c>
      <c r="I684">
        <v>-15.4470135983976</v>
      </c>
      <c r="J684">
        <f>(Table2[[#This Row],[1M Return vs Nifty]]-AVERAGE(Table2[1M Return vs Nifty]))/_xlfn.STDEV.P(Table2[1M Return vs Nifty])</f>
        <v>-1.5166023363819188</v>
      </c>
      <c r="K684">
        <v>-22.9767339527369</v>
      </c>
      <c r="L684">
        <f>(Table2[[#This Row],[6M Return vs Nifty]]-AVERAGE(Table2[6M Return vs Nifty]))/_xlfn.STDEV.P(Table2[6M Return vs Nifty])</f>
        <v>-1.0590338252987535</v>
      </c>
      <c r="M684">
        <v>-4.2791017351139802</v>
      </c>
      <c r="N684">
        <f>(Table2[[#This Row],[1W Return vs Nifty]]-AVERAGE(Table2[1W Return vs Nifty]))/_xlfn.STDEV.P(Table2[1W Return vs Nifty])</f>
        <v>-1.4109715516239054</v>
      </c>
      <c r="O684">
        <v>44.59</v>
      </c>
      <c r="P684">
        <v>45.687664786834098</v>
      </c>
      <c r="Q684">
        <v>46.415479440465802</v>
      </c>
      <c r="R684">
        <v>23.060008533606499</v>
      </c>
      <c r="S684" s="1">
        <f>(Table2[[#This Row],[Close Price]]-Table2[[#This Row],[20D EMA]])/Table2[[#This Row],[20D EMA]]</f>
        <v>-5.965463108320259E-2</v>
      </c>
      <c r="T684" s="1">
        <f>(Table2[[#This Row],[Close Price]]-Table2[[#This Row],[50D EMA]])/Table2[[#This Row],[50D EMA]]</f>
        <v>-8.2246812227464772E-2</v>
      </c>
      <c r="U684" s="1">
        <f>(Table2[[#This Row],[Close Price]]-Table2[[#This Row],[200D EMA]])/Table2[[#This Row],[200D EMA]]</f>
        <v>-9.6637576397741246E-2</v>
      </c>
      <c r="V684">
        <v>0.59980852508026605</v>
      </c>
      <c r="W684">
        <v>41.2</v>
      </c>
      <c r="X684">
        <v>42.5</v>
      </c>
      <c r="Y684">
        <v>39.86</v>
      </c>
      <c r="Z684">
        <v>43.1</v>
      </c>
      <c r="AA684">
        <v>39.86</v>
      </c>
      <c r="AB684">
        <v>45.69</v>
      </c>
      <c r="AC684" s="1">
        <f>(Table2[[#This Row],[Close Price]]/Table2[[#This Row],[Day Low]])-1</f>
        <v>1.7718446601941773E-2</v>
      </c>
      <c r="AD684" s="1">
        <f>(Table2[[#This Row],[Day High]]/Table2[[#This Row],[Close Price]])-1</f>
        <v>1.359408538039597E-2</v>
      </c>
      <c r="AE684" s="1">
        <f>(Table2[[#This Row],[Close Price]]/Table2[[#This Row],[Current Week Low]])-1</f>
        <v>5.1931761164074164E-2</v>
      </c>
      <c r="AF684" s="1">
        <f>(Table2[[#This Row],[Current Week High]]/Table2[[#This Row],[Close Price]])-1</f>
        <v>2.7903648938707448E-2</v>
      </c>
      <c r="AG684" s="1">
        <f>(Table2[[#This Row],[Close Price]]/Table2[[#This Row],[Current Month Low]])-1</f>
        <v>5.1931761164074164E-2</v>
      </c>
      <c r="AH684" s="1">
        <f>(Table2[[#This Row],[Current Month High]]/Table2[[#This Row],[Close Price]])-1</f>
        <v>8.9673264965418609E-2</v>
      </c>
      <c r="AI684">
        <v>63.8445027426663</v>
      </c>
      <c r="AJ684">
        <v>8.4864165588615705</v>
      </c>
      <c r="AK684" t="str">
        <f>IF(AND(Table2[[#This Row],[20D EMA]]&gt;Table2[[#This Row],[50D EMA]],Table2[[#This Row],[50D EMA]]&gt;Table2[[#This Row],[200D EMA]]),"Uptrend","Downtrend/NoTrend")</f>
        <v>Downtrend/NoTrend</v>
      </c>
      <c r="AL684">
        <v>-0.04</v>
      </c>
      <c r="AM684" t="s">
        <v>3189</v>
      </c>
      <c r="AN684">
        <v>-8.9700000000000006</v>
      </c>
      <c r="AO684" t="s">
        <v>3189</v>
      </c>
      <c r="AP684">
        <v>-1.588131140444E-3</v>
      </c>
      <c r="AQ684">
        <f>(Table2[[#This Row],[Sharpe Ratio]]-AVERAGE(Table2[Sharpe Ratio]))/_xlfn.STDEV.P(Table2[Sharpe Ratio])</f>
        <v>-0.73411732010381792</v>
      </c>
      <c r="AR6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4">
        <f>_xlfn.RANK.AVG(Table2[[#This Row],[1Y Return vs Nifty Z-Score]],Table2[1Y Return vs Nifty Z-Score])</f>
        <v>659</v>
      </c>
      <c r="AT684">
        <f>_xlfn.RANK.AVG(Table2[[#This Row],[6M Return vs Nifty Z-Score]],Table2[6M Return vs Nifty Z-Score])</f>
        <v>658</v>
      </c>
      <c r="AU684">
        <f>_xlfn.RANK.AVG(Table2[[#This Row],[Sharpe Ratio Z-Score]],Table2[Sharpe Ratio Z-Score])</f>
        <v>570</v>
      </c>
      <c r="AV684">
        <f>(Table2[[#This Row],[Rank 1Y]]+Table2[[#This Row],[Rank 6M]]+Table2[[#This Row],[Rank Sharpe]])/3</f>
        <v>629</v>
      </c>
    </row>
    <row r="685" spans="1:48" x14ac:dyDescent="0.3">
      <c r="A685" t="s">
        <v>2121</v>
      </c>
      <c r="B685" t="s">
        <v>2122</v>
      </c>
      <c r="C685" t="s">
        <v>3142</v>
      </c>
      <c r="D685" t="s">
        <v>135</v>
      </c>
      <c r="E685">
        <v>2922.3695260499999</v>
      </c>
      <c r="F685">
        <v>385.2</v>
      </c>
      <c r="G685">
        <v>-45.014236120836998</v>
      </c>
      <c r="H685">
        <f>(Table2[[#This Row],[1Y Return vs Nifty]]-AVERAGE(Table2[1Y Return vs Nifty]))/_xlfn.STDEV.P(Table2[1Y Return vs Nifty])</f>
        <v>-1.2021388862317655</v>
      </c>
      <c r="I685">
        <v>-7.7573275120963503</v>
      </c>
      <c r="J685">
        <f>(Table2[[#This Row],[1M Return vs Nifty]]-AVERAGE(Table2[1M Return vs Nifty]))/_xlfn.STDEV.P(Table2[1M Return vs Nifty])</f>
        <v>-0.67583038979150878</v>
      </c>
      <c r="K685">
        <v>-35.8889255493485</v>
      </c>
      <c r="L685">
        <f>(Table2[[#This Row],[6M Return vs Nifty]]-AVERAGE(Table2[6M Return vs Nifty]))/_xlfn.STDEV.P(Table2[6M Return vs Nifty])</f>
        <v>-1.4806358741598247</v>
      </c>
      <c r="M685">
        <v>1.0545086753423401</v>
      </c>
      <c r="N685">
        <f>(Table2[[#This Row],[1W Return vs Nifty]]-AVERAGE(Table2[1W Return vs Nifty]))/_xlfn.STDEV.P(Table2[1W Return vs Nifty])</f>
        <v>6.507068481304451E-2</v>
      </c>
      <c r="O685">
        <v>399.23</v>
      </c>
      <c r="P685">
        <v>407.608837107216</v>
      </c>
      <c r="Q685">
        <v>436.40637506857701</v>
      </c>
      <c r="R685">
        <v>25.3613326895826</v>
      </c>
      <c r="S685" s="1">
        <f>(Table2[[#This Row],[Close Price]]-Table2[[#This Row],[20D EMA]])/Table2[[#This Row],[20D EMA]]</f>
        <v>-3.5142649600480996E-2</v>
      </c>
      <c r="T685" s="1">
        <f>(Table2[[#This Row],[Close Price]]-Table2[[#This Row],[50D EMA]])/Table2[[#This Row],[50D EMA]]</f>
        <v>-5.497632795758467E-2</v>
      </c>
      <c r="U685" s="1">
        <f>(Table2[[#This Row],[Close Price]]-Table2[[#This Row],[200D EMA]])/Table2[[#This Row],[200D EMA]]</f>
        <v>-0.1173364505972912</v>
      </c>
      <c r="V685">
        <v>0.56093870854041505</v>
      </c>
      <c r="W685">
        <v>383.6</v>
      </c>
      <c r="X685">
        <v>394.9</v>
      </c>
      <c r="Y685">
        <v>371</v>
      </c>
      <c r="Z685">
        <v>394.9</v>
      </c>
      <c r="AA685">
        <v>371</v>
      </c>
      <c r="AB685">
        <v>398.6</v>
      </c>
      <c r="AC685" s="1">
        <f>(Table2[[#This Row],[Close Price]]/Table2[[#This Row],[Day Low]])-1</f>
        <v>4.1710114702815382E-3</v>
      </c>
      <c r="AD685" s="1">
        <f>(Table2[[#This Row],[Day High]]/Table2[[#This Row],[Close Price]])-1</f>
        <v>2.5181723779854615E-2</v>
      </c>
      <c r="AE685" s="1">
        <f>(Table2[[#This Row],[Close Price]]/Table2[[#This Row],[Current Week Low]])-1</f>
        <v>3.8274932614555279E-2</v>
      </c>
      <c r="AF685" s="1">
        <f>(Table2[[#This Row],[Current Week High]]/Table2[[#This Row],[Close Price]])-1</f>
        <v>2.5181723779854615E-2</v>
      </c>
      <c r="AG685" s="1">
        <f>(Table2[[#This Row],[Close Price]]/Table2[[#This Row],[Current Month Low]])-1</f>
        <v>3.8274932614555279E-2</v>
      </c>
      <c r="AH685" s="1">
        <f>(Table2[[#This Row],[Current Month High]]/Table2[[#This Row],[Close Price]])-1</f>
        <v>3.4787123572170398E-2</v>
      </c>
      <c r="AI685">
        <v>51.869158878504599</v>
      </c>
      <c r="AJ685">
        <v>11.6521739130434</v>
      </c>
      <c r="AK685" t="str">
        <f>IF(AND(Table2[[#This Row],[20D EMA]]&gt;Table2[[#This Row],[50D EMA]],Table2[[#This Row],[50D EMA]]&gt;Table2[[#This Row],[200D EMA]]),"Uptrend","Downtrend/NoTrend")</f>
        <v>Downtrend/NoTrend</v>
      </c>
      <c r="AL685">
        <v>-0.04</v>
      </c>
      <c r="AM685" t="s">
        <v>3189</v>
      </c>
      <c r="AN685">
        <v>-8.19</v>
      </c>
      <c r="AO685" t="s">
        <v>3189</v>
      </c>
      <c r="AP685">
        <v>1.0986017136434E-2</v>
      </c>
      <c r="AQ685">
        <f>(Table2[[#This Row],[Sharpe Ratio]]-AVERAGE(Table2[Sharpe Ratio]))/_xlfn.STDEV.P(Table2[Sharpe Ratio])</f>
        <v>-0.58750830572899893</v>
      </c>
      <c r="AR6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5">
        <f>_xlfn.RANK.AVG(Table2[[#This Row],[1Y Return vs Nifty Z-Score]],Table2[1Y Return vs Nifty Z-Score])</f>
        <v>699</v>
      </c>
      <c r="AT685">
        <f>_xlfn.RANK.AVG(Table2[[#This Row],[6M Return vs Nifty Z-Score]],Table2[6M Return vs Nifty Z-Score])</f>
        <v>716</v>
      </c>
      <c r="AU685">
        <f>_xlfn.RANK.AVG(Table2[[#This Row],[Sharpe Ratio Z-Score]],Table2[Sharpe Ratio Z-Score])</f>
        <v>477</v>
      </c>
      <c r="AV685">
        <f>(Table2[[#This Row],[Rank 1Y]]+Table2[[#This Row],[Rank 6M]]+Table2[[#This Row],[Rank Sharpe]])/3</f>
        <v>630.66666666666663</v>
      </c>
    </row>
    <row r="686" spans="1:48" x14ac:dyDescent="0.3">
      <c r="A686" t="s">
        <v>352</v>
      </c>
      <c r="B686" t="s">
        <v>353</v>
      </c>
      <c r="C686" t="s">
        <v>3143</v>
      </c>
      <c r="D686" t="s">
        <v>167</v>
      </c>
      <c r="E686">
        <v>69670.208743875002</v>
      </c>
      <c r="F686">
        <v>2334.6</v>
      </c>
      <c r="G686">
        <v>-22.221107666934799</v>
      </c>
      <c r="H686">
        <f>(Table2[[#This Row],[1Y Return vs Nifty]]-AVERAGE(Table2[1Y Return vs Nifty]))/_xlfn.STDEV.P(Table2[1Y Return vs Nifty])</f>
        <v>-0.8191580922043793</v>
      </c>
      <c r="I686">
        <v>-6.5936940812041298</v>
      </c>
      <c r="J686">
        <f>(Table2[[#This Row],[1M Return vs Nifty]]-AVERAGE(Table2[1M Return vs Nifty]))/_xlfn.STDEV.P(Table2[1M Return vs Nifty])</f>
        <v>-0.54860148423815902</v>
      </c>
      <c r="K686">
        <v>-20.294455643603701</v>
      </c>
      <c r="L686">
        <f>(Table2[[#This Row],[6M Return vs Nifty]]-AVERAGE(Table2[6M Return vs Nifty]))/_xlfn.STDEV.P(Table2[6M Return vs Nifty])</f>
        <v>-0.97145349299924511</v>
      </c>
      <c r="M686">
        <v>-1.8022252292646099</v>
      </c>
      <c r="N686">
        <f>(Table2[[#This Row],[1W Return vs Nifty]]-AVERAGE(Table2[1W Return vs Nifty]))/_xlfn.STDEV.P(Table2[1W Return vs Nifty])</f>
        <v>-0.72551197439181947</v>
      </c>
      <c r="O686">
        <v>2422.12</v>
      </c>
      <c r="P686">
        <v>2453.0682274063802</v>
      </c>
      <c r="Q686">
        <v>2427.5240159885102</v>
      </c>
      <c r="R686">
        <v>26.234705469449601</v>
      </c>
      <c r="S686" s="1">
        <f>(Table2[[#This Row],[Close Price]]-Table2[[#This Row],[20D EMA]])/Table2[[#This Row],[20D EMA]]</f>
        <v>-3.6133634997440253E-2</v>
      </c>
      <c r="T686" s="1">
        <f>(Table2[[#This Row],[Close Price]]-Table2[[#This Row],[50D EMA]])/Table2[[#This Row],[50D EMA]]</f>
        <v>-4.8293898262926127E-2</v>
      </c>
      <c r="U686" s="1">
        <f>(Table2[[#This Row],[Close Price]]-Table2[[#This Row],[200D EMA]])/Table2[[#This Row],[200D EMA]]</f>
        <v>-3.8279339514863987E-2</v>
      </c>
      <c r="V686">
        <v>1.26154171577187</v>
      </c>
      <c r="W686">
        <v>2321.6</v>
      </c>
      <c r="X686">
        <v>2357.0500000000002</v>
      </c>
      <c r="Y686">
        <v>2292.3000000000002</v>
      </c>
      <c r="Z686">
        <v>2366.9499999999998</v>
      </c>
      <c r="AA686">
        <v>2292.3000000000002</v>
      </c>
      <c r="AB686">
        <v>2499.5</v>
      </c>
      <c r="AC686" s="1">
        <f>(Table2[[#This Row],[Close Price]]/Table2[[#This Row],[Day Low]])-1</f>
        <v>5.599586492074371E-3</v>
      </c>
      <c r="AD686" s="1">
        <f>(Table2[[#This Row],[Day High]]/Table2[[#This Row],[Close Price]])-1</f>
        <v>9.6162083440418655E-3</v>
      </c>
      <c r="AE686" s="1">
        <f>(Table2[[#This Row],[Close Price]]/Table2[[#This Row],[Current Week Low]])-1</f>
        <v>1.8453082057322323E-2</v>
      </c>
      <c r="AF686" s="1">
        <f>(Table2[[#This Row],[Current Week High]]/Table2[[#This Row],[Close Price]])-1</f>
        <v>1.3856763471258526E-2</v>
      </c>
      <c r="AG686" s="1">
        <f>(Table2[[#This Row],[Close Price]]/Table2[[#This Row],[Current Month Low]])-1</f>
        <v>1.8453082057322323E-2</v>
      </c>
      <c r="AH686" s="1">
        <f>(Table2[[#This Row],[Current Month High]]/Table2[[#This Row],[Close Price]])-1</f>
        <v>7.0633084896770448E-2</v>
      </c>
      <c r="AI686">
        <v>15.3923584339929</v>
      </c>
      <c r="AJ686">
        <v>12.1191019330051</v>
      </c>
      <c r="AK686" t="str">
        <f>IF(AND(Table2[[#This Row],[20D EMA]]&gt;Table2[[#This Row],[50D EMA]],Table2[[#This Row],[50D EMA]]&gt;Table2[[#This Row],[200D EMA]]),"Uptrend","Downtrend/NoTrend")</f>
        <v>Downtrend/NoTrend</v>
      </c>
      <c r="AL686">
        <v>-0.03</v>
      </c>
      <c r="AM686" t="s">
        <v>3189</v>
      </c>
      <c r="AN686">
        <v>-3.52</v>
      </c>
      <c r="AO686" t="s">
        <v>3189</v>
      </c>
      <c r="AP686">
        <v>-5.5855473923338998E-2</v>
      </c>
      <c r="AQ686">
        <f>(Table2[[#This Row],[Sharpe Ratio]]-AVERAGE(Table2[Sharpe Ratio]))/_xlfn.STDEV.P(Table2[Sharpe Ratio])</f>
        <v>-1.3668505647698397</v>
      </c>
      <c r="AR6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6">
        <f>_xlfn.RANK.AVG(Table2[[#This Row],[1Y Return vs Nifty Z-Score]],Table2[1Y Return vs Nifty Z-Score])</f>
        <v>590</v>
      </c>
      <c r="AT686">
        <f>_xlfn.RANK.AVG(Table2[[#This Row],[6M Return vs Nifty Z-Score]],Table2[6M Return vs Nifty Z-Score])</f>
        <v>637</v>
      </c>
      <c r="AU686">
        <f>_xlfn.RANK.AVG(Table2[[#This Row],[Sharpe Ratio Z-Score]],Table2[Sharpe Ratio Z-Score])</f>
        <v>667</v>
      </c>
      <c r="AV686">
        <f>(Table2[[#This Row],[Rank 1Y]]+Table2[[#This Row],[Rank 6M]]+Table2[[#This Row],[Rank Sharpe]])/3</f>
        <v>631.33333333333337</v>
      </c>
    </row>
    <row r="687" spans="1:48" x14ac:dyDescent="0.3">
      <c r="A687" t="s">
        <v>2182</v>
      </c>
      <c r="B687" t="s">
        <v>2183</v>
      </c>
      <c r="C687" t="s">
        <v>3133</v>
      </c>
      <c r="D687" t="s">
        <v>187</v>
      </c>
      <c r="E687">
        <v>2737.5896217949999</v>
      </c>
      <c r="F687">
        <v>179.03</v>
      </c>
      <c r="G687">
        <v>-14.6136757896627</v>
      </c>
      <c r="H687">
        <f>(Table2[[#This Row],[1Y Return vs Nifty]]-AVERAGE(Table2[1Y Return vs Nifty]))/_xlfn.STDEV.P(Table2[1Y Return vs Nifty])</f>
        <v>-0.6913344673448385</v>
      </c>
      <c r="I687">
        <v>-12.992164446341301</v>
      </c>
      <c r="J687">
        <f>(Table2[[#This Row],[1M Return vs Nifty]]-AVERAGE(Table2[1M Return vs Nifty]))/_xlfn.STDEV.P(Table2[1M Return vs Nifty])</f>
        <v>-1.2481949817778033</v>
      </c>
      <c r="K687">
        <v>-37.435949479338397</v>
      </c>
      <c r="L687">
        <f>(Table2[[#This Row],[6M Return vs Nifty]]-AVERAGE(Table2[6M Return vs Nifty]))/_xlfn.STDEV.P(Table2[6M Return vs Nifty])</f>
        <v>-1.5311484810740528</v>
      </c>
      <c r="M687">
        <v>-1.0330149793166199</v>
      </c>
      <c r="N687">
        <f>(Table2[[#This Row],[1W Return vs Nifty]]-AVERAGE(Table2[1W Return vs Nifty]))/_xlfn.STDEV.P(Table2[1W Return vs Nifty])</f>
        <v>-0.51263800530746739</v>
      </c>
      <c r="O687">
        <v>183.06</v>
      </c>
      <c r="P687">
        <v>186.192002006807</v>
      </c>
      <c r="Q687">
        <v>185.81403380112201</v>
      </c>
      <c r="R687">
        <v>27.740018806983802</v>
      </c>
      <c r="S687" s="1">
        <f>(Table2[[#This Row],[Close Price]]-Table2[[#This Row],[20D EMA]])/Table2[[#This Row],[20D EMA]]</f>
        <v>-2.2014640008740309E-2</v>
      </c>
      <c r="T687" s="1">
        <f>(Table2[[#This Row],[Close Price]]-Table2[[#This Row],[50D EMA]])/Table2[[#This Row],[50D EMA]]</f>
        <v>-3.8465680209750171E-2</v>
      </c>
      <c r="U687" s="1">
        <f>(Table2[[#This Row],[Close Price]]-Table2[[#This Row],[200D EMA]])/Table2[[#This Row],[200D EMA]]</f>
        <v>-3.6509803174409328E-2</v>
      </c>
      <c r="V687">
        <v>0.38199739920857201</v>
      </c>
      <c r="W687">
        <v>173.03</v>
      </c>
      <c r="X687">
        <v>181.42</v>
      </c>
      <c r="Y687">
        <v>161.21</v>
      </c>
      <c r="Z687">
        <v>181.42</v>
      </c>
      <c r="AA687">
        <v>161.21</v>
      </c>
      <c r="AB687">
        <v>184.37</v>
      </c>
      <c r="AC687" s="1">
        <f>(Table2[[#This Row],[Close Price]]/Table2[[#This Row],[Day Low]])-1</f>
        <v>3.4676067733919069E-2</v>
      </c>
      <c r="AD687" s="1">
        <f>(Table2[[#This Row],[Day High]]/Table2[[#This Row],[Close Price]])-1</f>
        <v>1.334971792437023E-2</v>
      </c>
      <c r="AE687" s="1">
        <f>(Table2[[#This Row],[Close Price]]/Table2[[#This Row],[Current Week Low]])-1</f>
        <v>0.11053904844612616</v>
      </c>
      <c r="AF687" s="1">
        <f>(Table2[[#This Row],[Current Week High]]/Table2[[#This Row],[Close Price]])-1</f>
        <v>1.334971792437023E-2</v>
      </c>
      <c r="AG687" s="1">
        <f>(Table2[[#This Row],[Close Price]]/Table2[[#This Row],[Current Month Low]])-1</f>
        <v>0.11053904844612616</v>
      </c>
      <c r="AH687" s="1">
        <f>(Table2[[#This Row],[Current Month High]]/Table2[[#This Row],[Close Price]])-1</f>
        <v>2.9827403228509297E-2</v>
      </c>
      <c r="AI687">
        <v>58.074065799028098</v>
      </c>
      <c r="AJ687">
        <v>34.609022556390897</v>
      </c>
      <c r="AK687" t="str">
        <f>IF(AND(Table2[[#This Row],[20D EMA]]&gt;Table2[[#This Row],[50D EMA]],Table2[[#This Row],[50D EMA]]&gt;Table2[[#This Row],[200D EMA]]),"Uptrend","Downtrend/NoTrend")</f>
        <v>Downtrend/NoTrend</v>
      </c>
      <c r="AL687">
        <v>-0.02</v>
      </c>
      <c r="AM687" t="s">
        <v>3189</v>
      </c>
      <c r="AN687">
        <v>-6.41</v>
      </c>
      <c r="AO687" t="s">
        <v>3189</v>
      </c>
      <c r="AP687">
        <v>-3.2270157819365999E-2</v>
      </c>
      <c r="AQ687">
        <f>(Table2[[#This Row],[Sharpe Ratio]]-AVERAGE(Table2[Sharpe Ratio]))/_xlfn.STDEV.P(Table2[Sharpe Ratio])</f>
        <v>-1.0918561976300434</v>
      </c>
      <c r="AR6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7">
        <f>_xlfn.RANK.AVG(Table2[[#This Row],[1Y Return vs Nifty Z-Score]],Table2[1Y Return vs Nifty Z-Score])</f>
        <v>543</v>
      </c>
      <c r="AT687">
        <f>_xlfn.RANK.AVG(Table2[[#This Row],[6M Return vs Nifty Z-Score]],Table2[6M Return vs Nifty Z-Score])</f>
        <v>720</v>
      </c>
      <c r="AU687">
        <f>_xlfn.RANK.AVG(Table2[[#This Row],[Sharpe Ratio Z-Score]],Table2[Sharpe Ratio Z-Score])</f>
        <v>632</v>
      </c>
      <c r="AV687">
        <f>(Table2[[#This Row],[Rank 1Y]]+Table2[[#This Row],[Rank 6M]]+Table2[[#This Row],[Rank Sharpe]])/3</f>
        <v>631.66666666666663</v>
      </c>
    </row>
    <row r="688" spans="1:48" x14ac:dyDescent="0.3">
      <c r="A688" t="s">
        <v>293</v>
      </c>
      <c r="B688" t="s">
        <v>294</v>
      </c>
      <c r="C688" t="s">
        <v>3137</v>
      </c>
      <c r="D688" t="s">
        <v>77</v>
      </c>
      <c r="E688">
        <v>93933.340958159999</v>
      </c>
      <c r="F688">
        <v>24975.05</v>
      </c>
      <c r="G688">
        <v>-30.9656010912861</v>
      </c>
      <c r="H688">
        <f>(Table2[[#This Row],[1Y Return vs Nifty]]-AVERAGE(Table2[1Y Return vs Nifty]))/_xlfn.STDEV.P(Table2[1Y Return vs Nifty])</f>
        <v>-0.96608715645277432</v>
      </c>
      <c r="I688">
        <v>7.3433554952563596E-2</v>
      </c>
      <c r="J688">
        <f>(Table2[[#This Row],[1M Return vs Nifty]]-AVERAGE(Table2[1M Return vs Nifty]))/_xlfn.STDEV.P(Table2[1M Return vs Nifty])</f>
        <v>0.18036635891009778</v>
      </c>
      <c r="K688">
        <v>-14.2427112673771</v>
      </c>
      <c r="L688">
        <f>(Table2[[#This Row],[6M Return vs Nifty]]-AVERAGE(Table2[6M Return vs Nifty]))/_xlfn.STDEV.P(Table2[6M Return vs Nifty])</f>
        <v>-0.7738551372816812</v>
      </c>
      <c r="M688">
        <v>0.284764900839379</v>
      </c>
      <c r="N688">
        <f>(Table2[[#This Row],[1W Return vs Nifty]]-AVERAGE(Table2[1W Return vs Nifty]))/_xlfn.STDEV.P(Table2[1W Return vs Nifty])</f>
        <v>-0.14795093374637402</v>
      </c>
      <c r="O688">
        <v>25719.47</v>
      </c>
      <c r="P688">
        <v>25806.766060602102</v>
      </c>
      <c r="Q688">
        <v>26010.385447249799</v>
      </c>
      <c r="R688">
        <v>52.748511809039599</v>
      </c>
      <c r="S688" s="1">
        <f>(Table2[[#This Row],[Close Price]]-Table2[[#This Row],[20D EMA]])/Table2[[#This Row],[20D EMA]]</f>
        <v>-2.8943831268684848E-2</v>
      </c>
      <c r="T688" s="1">
        <f>(Table2[[#This Row],[Close Price]]-Table2[[#This Row],[50D EMA]])/Table2[[#This Row],[50D EMA]]</f>
        <v>-3.2228604647671903E-2</v>
      </c>
      <c r="U688" s="1">
        <f>(Table2[[#This Row],[Close Price]]-Table2[[#This Row],[200D EMA]])/Table2[[#This Row],[200D EMA]]</f>
        <v>-3.9804694526711461E-2</v>
      </c>
      <c r="V688">
        <v>0.72219289121830599</v>
      </c>
      <c r="W688">
        <v>24856.400000000001</v>
      </c>
      <c r="X688">
        <v>25580.95</v>
      </c>
      <c r="Y688">
        <v>24856.400000000001</v>
      </c>
      <c r="Z688">
        <v>26168</v>
      </c>
      <c r="AA688">
        <v>24856.400000000001</v>
      </c>
      <c r="AB688">
        <v>26698.9</v>
      </c>
      <c r="AC688" s="1">
        <f>(Table2[[#This Row],[Close Price]]/Table2[[#This Row],[Day Low]])-1</f>
        <v>4.7734185159555853E-3</v>
      </c>
      <c r="AD688" s="1">
        <f>(Table2[[#This Row],[Day High]]/Table2[[#This Row],[Close Price]])-1</f>
        <v>2.4260211691268019E-2</v>
      </c>
      <c r="AE688" s="1">
        <f>(Table2[[#This Row],[Close Price]]/Table2[[#This Row],[Current Week Low]])-1</f>
        <v>4.7734185159555853E-3</v>
      </c>
      <c r="AF688" s="1">
        <f>(Table2[[#This Row],[Current Week High]]/Table2[[#This Row],[Close Price]])-1</f>
        <v>4.7765670138798511E-2</v>
      </c>
      <c r="AG688" s="1">
        <f>(Table2[[#This Row],[Close Price]]/Table2[[#This Row],[Current Month Low]])-1</f>
        <v>4.7734185159555853E-3</v>
      </c>
      <c r="AH688" s="1">
        <f>(Table2[[#This Row],[Current Month High]]/Table2[[#This Row],[Close Price]])-1</f>
        <v>6.9022884839069487E-2</v>
      </c>
      <c r="AI688">
        <v>23.0738276800246</v>
      </c>
      <c r="AJ688">
        <v>5.3799578059071598</v>
      </c>
      <c r="AK688" t="str">
        <f>IF(AND(Table2[[#This Row],[20D EMA]]&gt;Table2[[#This Row],[50D EMA]],Table2[[#This Row],[50D EMA]]&gt;Table2[[#This Row],[200D EMA]]),"Uptrend","Downtrend/NoTrend")</f>
        <v>Downtrend/NoTrend</v>
      </c>
      <c r="AL688">
        <v>-0.1</v>
      </c>
      <c r="AM688" t="s">
        <v>3189</v>
      </c>
      <c r="AN688">
        <v>-0.66</v>
      </c>
      <c r="AO688" t="s">
        <v>3189</v>
      </c>
      <c r="AP688">
        <v>-5.6383651907116E-2</v>
      </c>
      <c r="AQ688">
        <f>(Table2[[#This Row],[Sharpe Ratio]]-AVERAGE(Table2[Sharpe Ratio]))/_xlfn.STDEV.P(Table2[Sharpe Ratio])</f>
        <v>-1.3730088867421053</v>
      </c>
      <c r="AR6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8">
        <f>_xlfn.RANK.AVG(Table2[[#This Row],[1Y Return vs Nifty Z-Score]],Table2[1Y Return vs Nifty Z-Score])</f>
        <v>650</v>
      </c>
      <c r="AT688">
        <f>_xlfn.RANK.AVG(Table2[[#This Row],[6M Return vs Nifty Z-Score]],Table2[6M Return vs Nifty Z-Score])</f>
        <v>579</v>
      </c>
      <c r="AU688">
        <f>_xlfn.RANK.AVG(Table2[[#This Row],[Sharpe Ratio Z-Score]],Table2[Sharpe Ratio Z-Score])</f>
        <v>668</v>
      </c>
      <c r="AV688">
        <f>(Table2[[#This Row],[Rank 1Y]]+Table2[[#This Row],[Rank 6M]]+Table2[[#This Row],[Rank Sharpe]])/3</f>
        <v>632.33333333333337</v>
      </c>
    </row>
    <row r="689" spans="1:48" x14ac:dyDescent="0.3">
      <c r="A689" t="s">
        <v>2171</v>
      </c>
      <c r="B689" t="s">
        <v>2172</v>
      </c>
      <c r="C689" t="s">
        <v>3127</v>
      </c>
      <c r="D689" t="s">
        <v>439</v>
      </c>
      <c r="E689">
        <v>2750.9558360400001</v>
      </c>
      <c r="F689">
        <v>82.1</v>
      </c>
      <c r="G689">
        <v>-28.395555170050201</v>
      </c>
      <c r="H689">
        <f>(Table2[[#This Row],[1Y Return vs Nifty]]-AVERAGE(Table2[1Y Return vs Nifty]))/_xlfn.STDEV.P(Table2[1Y Return vs Nifty])</f>
        <v>-0.92290404406903925</v>
      </c>
      <c r="I689">
        <v>-5.8639580015346402</v>
      </c>
      <c r="J689">
        <f>(Table2[[#This Row],[1M Return vs Nifty]]-AVERAGE(Table2[1M Return vs Nifty]))/_xlfn.STDEV.P(Table2[1M Return vs Nifty])</f>
        <v>-0.46881388077617092</v>
      </c>
      <c r="K689">
        <v>-22.098767357716302</v>
      </c>
      <c r="L689">
        <f>(Table2[[#This Row],[6M Return vs Nifty]]-AVERAGE(Table2[6M Return vs Nifty]))/_xlfn.STDEV.P(Table2[6M Return vs Nifty])</f>
        <v>-1.0303669245234122</v>
      </c>
      <c r="M689">
        <v>1.6874479185908999</v>
      </c>
      <c r="N689">
        <f>(Table2[[#This Row],[1W Return vs Nifty]]-AVERAGE(Table2[1W Return vs Nifty]))/_xlfn.STDEV.P(Table2[1W Return vs Nifty])</f>
        <v>0.24023253283662094</v>
      </c>
      <c r="O689">
        <v>85.75</v>
      </c>
      <c r="P689">
        <v>86.386174565819999</v>
      </c>
      <c r="Q689">
        <v>86.275285099701506</v>
      </c>
      <c r="R689">
        <v>28.036536202315801</v>
      </c>
      <c r="S689" s="1">
        <f>(Table2[[#This Row],[Close Price]]-Table2[[#This Row],[20D EMA]])/Table2[[#This Row],[20D EMA]]</f>
        <v>-4.2565597667638552E-2</v>
      </c>
      <c r="T689" s="1">
        <f>(Table2[[#This Row],[Close Price]]-Table2[[#This Row],[50D EMA]])/Table2[[#This Row],[50D EMA]]</f>
        <v>-4.9616441373431242E-2</v>
      </c>
      <c r="U689" s="1">
        <f>(Table2[[#This Row],[Close Price]]-Table2[[#This Row],[200D EMA]])/Table2[[#This Row],[200D EMA]]</f>
        <v>-4.8394915124029617E-2</v>
      </c>
      <c r="V689">
        <v>0.46389170061157298</v>
      </c>
      <c r="W689">
        <v>82</v>
      </c>
      <c r="X689">
        <v>82.77</v>
      </c>
      <c r="Y689">
        <v>78.12</v>
      </c>
      <c r="Z689">
        <v>84</v>
      </c>
      <c r="AA689">
        <v>78.12</v>
      </c>
      <c r="AB689">
        <v>87.79</v>
      </c>
      <c r="AC689" s="1">
        <f>(Table2[[#This Row],[Close Price]]/Table2[[#This Row],[Day Low]])-1</f>
        <v>1.2195121951219523E-3</v>
      </c>
      <c r="AD689" s="1">
        <f>(Table2[[#This Row],[Day High]]/Table2[[#This Row],[Close Price]])-1</f>
        <v>8.160779537149887E-3</v>
      </c>
      <c r="AE689" s="1">
        <f>(Table2[[#This Row],[Close Price]]/Table2[[#This Row],[Current Week Low]])-1</f>
        <v>5.0947260624679913E-2</v>
      </c>
      <c r="AF689" s="1">
        <f>(Table2[[#This Row],[Current Week High]]/Table2[[#This Row],[Close Price]])-1</f>
        <v>2.3142509135201106E-2</v>
      </c>
      <c r="AG689" s="1">
        <f>(Table2[[#This Row],[Close Price]]/Table2[[#This Row],[Current Month Low]])-1</f>
        <v>5.0947260624679913E-2</v>
      </c>
      <c r="AH689" s="1">
        <f>(Table2[[#This Row],[Current Month High]]/Table2[[#This Row],[Close Price]])-1</f>
        <v>6.9305724725944096E-2</v>
      </c>
      <c r="AI689">
        <v>46.163215590743</v>
      </c>
      <c r="AJ689">
        <v>31.254996003197402</v>
      </c>
      <c r="AK689" t="str">
        <f>IF(AND(Table2[[#This Row],[20D EMA]]&gt;Table2[[#This Row],[50D EMA]],Table2[[#This Row],[50D EMA]]&gt;Table2[[#This Row],[200D EMA]]),"Uptrend","Downtrend/NoTrend")</f>
        <v>Downtrend/NoTrend</v>
      </c>
      <c r="AL689">
        <v>0.02</v>
      </c>
      <c r="AM689" t="s">
        <v>3188</v>
      </c>
      <c r="AN689">
        <v>-10.66</v>
      </c>
      <c r="AO689" t="s">
        <v>3189</v>
      </c>
      <c r="AP689">
        <v>-2.6562450158860999E-2</v>
      </c>
      <c r="AQ689">
        <f>(Table2[[#This Row],[Sharpe Ratio]]-AVERAGE(Table2[Sharpe Ratio]))/_xlfn.STDEV.P(Table2[Sharpe Ratio])</f>
        <v>-1.0253068476446454</v>
      </c>
      <c r="AR6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9">
        <f>_xlfn.RANK.AVG(Table2[[#This Row],[1Y Return vs Nifty Z-Score]],Table2[1Y Return vs Nifty Z-Score])</f>
        <v>632</v>
      </c>
      <c r="AT689">
        <f>_xlfn.RANK.AVG(Table2[[#This Row],[6M Return vs Nifty Z-Score]],Table2[6M Return vs Nifty Z-Score])</f>
        <v>648</v>
      </c>
      <c r="AU689">
        <f>_xlfn.RANK.AVG(Table2[[#This Row],[Sharpe Ratio Z-Score]],Table2[Sharpe Ratio Z-Score])</f>
        <v>618</v>
      </c>
      <c r="AV689">
        <f>(Table2[[#This Row],[Rank 1Y]]+Table2[[#This Row],[Rank 6M]]+Table2[[#This Row],[Rank Sharpe]])/3</f>
        <v>632.66666666666663</v>
      </c>
    </row>
    <row r="690" spans="1:48" x14ac:dyDescent="0.3">
      <c r="A690" t="s">
        <v>884</v>
      </c>
      <c r="B690" t="s">
        <v>885</v>
      </c>
      <c r="C690" t="s">
        <v>3138</v>
      </c>
      <c r="D690" t="s">
        <v>588</v>
      </c>
      <c r="E690">
        <v>17538.225470699999</v>
      </c>
      <c r="F690">
        <v>1401.25</v>
      </c>
      <c r="G690">
        <v>-41.553247488112902</v>
      </c>
      <c r="H690">
        <f>(Table2[[#This Row],[1Y Return vs Nifty]]-AVERAGE(Table2[1Y Return vs Nifty]))/_xlfn.STDEV.P(Table2[1Y Return vs Nifty])</f>
        <v>-1.1439857381300835</v>
      </c>
      <c r="I690">
        <v>-1.4425128074476401</v>
      </c>
      <c r="J690">
        <f>(Table2[[#This Row],[1M Return vs Nifty]]-AVERAGE(Table2[1M Return vs Nifty]))/_xlfn.STDEV.P(Table2[1M Return vs Nifty])</f>
        <v>1.4616397242294762E-2</v>
      </c>
      <c r="K690">
        <v>-6.0091317093380496</v>
      </c>
      <c r="L690">
        <f>(Table2[[#This Row],[6M Return vs Nifty]]-AVERAGE(Table2[6M Return vs Nifty]))/_xlfn.STDEV.P(Table2[6M Return vs Nifty])</f>
        <v>-0.50501665350013425</v>
      </c>
      <c r="M690">
        <v>0.85221848960513102</v>
      </c>
      <c r="N690">
        <f>(Table2[[#This Row],[1W Return vs Nifty]]-AVERAGE(Table2[1W Return vs Nifty]))/_xlfn.STDEV.P(Table2[1W Return vs Nifty])</f>
        <v>9.0881823079074532E-3</v>
      </c>
      <c r="O690">
        <v>1413.72</v>
      </c>
      <c r="P690">
        <v>1436.92596326274</v>
      </c>
      <c r="Q690">
        <v>1468.8587310529099</v>
      </c>
      <c r="R690">
        <v>20.4721297476305</v>
      </c>
      <c r="S690" s="1">
        <f>(Table2[[#This Row],[Close Price]]-Table2[[#This Row],[20D EMA]])/Table2[[#This Row],[20D EMA]]</f>
        <v>-8.8206999971706043E-3</v>
      </c>
      <c r="T690" s="1">
        <f>(Table2[[#This Row],[Close Price]]-Table2[[#This Row],[50D EMA]])/Table2[[#This Row],[50D EMA]]</f>
        <v>-2.4827975953425421E-2</v>
      </c>
      <c r="U690" s="1">
        <f>(Table2[[#This Row],[Close Price]]-Table2[[#This Row],[200D EMA]])/Table2[[#This Row],[200D EMA]]</f>
        <v>-4.6028069019575818E-2</v>
      </c>
      <c r="V690">
        <v>0.92440077417528899</v>
      </c>
      <c r="W690">
        <v>1383.6</v>
      </c>
      <c r="X690">
        <v>1406</v>
      </c>
      <c r="Y690">
        <v>1340</v>
      </c>
      <c r="Z690">
        <v>1406</v>
      </c>
      <c r="AA690">
        <v>1340</v>
      </c>
      <c r="AB690">
        <v>1447.75</v>
      </c>
      <c r="AC690" s="1">
        <f>(Table2[[#This Row],[Close Price]]/Table2[[#This Row],[Day Low]])-1</f>
        <v>1.2756577045389017E-2</v>
      </c>
      <c r="AD690" s="1">
        <f>(Table2[[#This Row],[Day High]]/Table2[[#This Row],[Close Price]])-1</f>
        <v>3.3898305084745228E-3</v>
      </c>
      <c r="AE690" s="1">
        <f>(Table2[[#This Row],[Close Price]]/Table2[[#This Row],[Current Week Low]])-1</f>
        <v>4.5708955223880521E-2</v>
      </c>
      <c r="AF690" s="1">
        <f>(Table2[[#This Row],[Current Week High]]/Table2[[#This Row],[Close Price]])-1</f>
        <v>3.3898305084745228E-3</v>
      </c>
      <c r="AG690" s="1">
        <f>(Table2[[#This Row],[Close Price]]/Table2[[#This Row],[Current Month Low]])-1</f>
        <v>4.5708955223880521E-2</v>
      </c>
      <c r="AH690" s="1">
        <f>(Table2[[#This Row],[Current Month High]]/Table2[[#This Row],[Close Price]])-1</f>
        <v>3.318465655664582E-2</v>
      </c>
      <c r="AI690">
        <v>23.0508474576271</v>
      </c>
      <c r="AJ690">
        <v>10.4215918045705</v>
      </c>
      <c r="AK690" t="str">
        <f>IF(AND(Table2[[#This Row],[20D EMA]]&gt;Table2[[#This Row],[50D EMA]],Table2[[#This Row],[50D EMA]]&gt;Table2[[#This Row],[200D EMA]]),"Uptrend","Downtrend/NoTrend")</f>
        <v>Downtrend/NoTrend</v>
      </c>
      <c r="AL690">
        <v>-0.16</v>
      </c>
      <c r="AM690" t="s">
        <v>3189</v>
      </c>
      <c r="AN690">
        <v>-1.74</v>
      </c>
      <c r="AO690" t="s">
        <v>3189</v>
      </c>
      <c r="AP690">
        <v>-0.13856383392619401</v>
      </c>
      <c r="AQ690">
        <f>(Table2[[#This Row],[Sharpe Ratio]]-AVERAGE(Table2[Sharpe Ratio]))/_xlfn.STDEV.P(Table2[Sharpe Ratio])</f>
        <v>-2.3311935066193334</v>
      </c>
      <c r="AR6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0">
        <f>_xlfn.RANK.AVG(Table2[[#This Row],[1Y Return vs Nifty Z-Score]],Table2[1Y Return vs Nifty Z-Score])</f>
        <v>685</v>
      </c>
      <c r="AT690">
        <f>_xlfn.RANK.AVG(Table2[[#This Row],[6M Return vs Nifty Z-Score]],Table2[6M Return vs Nifty Z-Score])</f>
        <v>489</v>
      </c>
      <c r="AU690">
        <f>_xlfn.RANK.AVG(Table2[[#This Row],[Sharpe Ratio Z-Score]],Table2[Sharpe Ratio Z-Score])</f>
        <v>728</v>
      </c>
      <c r="AV690">
        <f>(Table2[[#This Row],[Rank 1Y]]+Table2[[#This Row],[Rank 6M]]+Table2[[#This Row],[Rank Sharpe]])/3</f>
        <v>634</v>
      </c>
    </row>
    <row r="691" spans="1:48" x14ac:dyDescent="0.3">
      <c r="A691" t="s">
        <v>659</v>
      </c>
      <c r="B691" t="s">
        <v>660</v>
      </c>
      <c r="C691" t="s">
        <v>3133</v>
      </c>
      <c r="D691" t="s">
        <v>51</v>
      </c>
      <c r="E691">
        <v>28815.900111315001</v>
      </c>
      <c r="F691">
        <v>1700.1</v>
      </c>
      <c r="G691">
        <v>-22.758868441043301</v>
      </c>
      <c r="H691">
        <f>(Table2[[#This Row],[1Y Return vs Nifty]]-AVERAGE(Table2[1Y Return vs Nifty]))/_xlfn.STDEV.P(Table2[1Y Return vs Nifty])</f>
        <v>-0.82819379999154774</v>
      </c>
      <c r="I691">
        <v>-11.4645687649684</v>
      </c>
      <c r="J691">
        <f>(Table2[[#This Row],[1M Return vs Nifty]]-AVERAGE(Table2[1M Return vs Nifty]))/_xlfn.STDEV.P(Table2[1M Return vs Nifty])</f>
        <v>-1.0811713113422816</v>
      </c>
      <c r="K691">
        <v>-15.8992623268493</v>
      </c>
      <c r="L691">
        <f>(Table2[[#This Row],[6M Return vs Nifty]]-AVERAGE(Table2[6M Return vs Nifty]))/_xlfn.STDEV.P(Table2[6M Return vs Nifty])</f>
        <v>-0.82794396608280674</v>
      </c>
      <c r="M691">
        <v>-2.14730617315973</v>
      </c>
      <c r="N691">
        <f>(Table2[[#This Row],[1W Return vs Nifty]]-AVERAGE(Table2[1W Return vs Nifty]))/_xlfn.STDEV.P(Table2[1W Return vs Nifty])</f>
        <v>-0.82101089706906627</v>
      </c>
      <c r="O691">
        <v>1799.31</v>
      </c>
      <c r="P691">
        <v>1855.6876529272399</v>
      </c>
      <c r="Q691">
        <v>1832.7514473497799</v>
      </c>
      <c r="R691">
        <v>24.484444097354402</v>
      </c>
      <c r="S691" s="1">
        <f>(Table2[[#This Row],[Close Price]]-Table2[[#This Row],[20D EMA]])/Table2[[#This Row],[20D EMA]]</f>
        <v>-5.5137802824416049E-2</v>
      </c>
      <c r="T691" s="1">
        <f>(Table2[[#This Row],[Close Price]]-Table2[[#This Row],[50D EMA]])/Table2[[#This Row],[50D EMA]]</f>
        <v>-8.384366446681342E-2</v>
      </c>
      <c r="U691" s="1">
        <f>(Table2[[#This Row],[Close Price]]-Table2[[#This Row],[200D EMA]])/Table2[[#This Row],[200D EMA]]</f>
        <v>-7.2378307239423262E-2</v>
      </c>
      <c r="V691">
        <v>1.0368623329970901</v>
      </c>
      <c r="W691">
        <v>1686</v>
      </c>
      <c r="X691">
        <v>1733.95</v>
      </c>
      <c r="Y691">
        <v>1685</v>
      </c>
      <c r="Z691">
        <v>1779</v>
      </c>
      <c r="AA691">
        <v>1685</v>
      </c>
      <c r="AB691">
        <v>1805</v>
      </c>
      <c r="AC691" s="1">
        <f>(Table2[[#This Row],[Close Price]]/Table2[[#This Row],[Day Low]])-1</f>
        <v>8.3629893238432729E-3</v>
      </c>
      <c r="AD691" s="1">
        <f>(Table2[[#This Row],[Day High]]/Table2[[#This Row],[Close Price]])-1</f>
        <v>1.9910593494500306E-2</v>
      </c>
      <c r="AE691" s="1">
        <f>(Table2[[#This Row],[Close Price]]/Table2[[#This Row],[Current Week Low]])-1</f>
        <v>8.9614243323441478E-3</v>
      </c>
      <c r="AF691" s="1">
        <f>(Table2[[#This Row],[Current Week High]]/Table2[[#This Row],[Close Price]])-1</f>
        <v>4.6409034762661117E-2</v>
      </c>
      <c r="AG691" s="1">
        <f>(Table2[[#This Row],[Close Price]]/Table2[[#This Row],[Current Month Low]])-1</f>
        <v>8.9614243323441478E-3</v>
      </c>
      <c r="AH691" s="1">
        <f>(Table2[[#This Row],[Current Month High]]/Table2[[#This Row],[Close Price]])-1</f>
        <v>6.1702252808658375E-2</v>
      </c>
      <c r="AI691">
        <v>30.636433150991099</v>
      </c>
      <c r="AJ691">
        <v>15.257109928476901</v>
      </c>
      <c r="AK691" t="str">
        <f>IF(AND(Table2[[#This Row],[20D EMA]]&gt;Table2[[#This Row],[50D EMA]],Table2[[#This Row],[50D EMA]]&gt;Table2[[#This Row],[200D EMA]]),"Uptrend","Downtrend/NoTrend")</f>
        <v>Downtrend/NoTrend</v>
      </c>
      <c r="AL691">
        <v>-0.26</v>
      </c>
      <c r="AM691" t="s">
        <v>3189</v>
      </c>
      <c r="AN691">
        <v>-5.57</v>
      </c>
      <c r="AO691" t="s">
        <v>3189</v>
      </c>
      <c r="AP691">
        <v>-0.11357552436914101</v>
      </c>
      <c r="AQ691">
        <f>(Table2[[#This Row],[Sharpe Ratio]]-AVERAGE(Table2[Sharpe Ratio]))/_xlfn.STDEV.P(Table2[Sharpe Ratio])</f>
        <v>-2.0398408555782237</v>
      </c>
      <c r="AR6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1">
        <f>_xlfn.RANK.AVG(Table2[[#This Row],[1Y Return vs Nifty Z-Score]],Table2[1Y Return vs Nifty Z-Score])</f>
        <v>592</v>
      </c>
      <c r="AT691">
        <f>_xlfn.RANK.AVG(Table2[[#This Row],[6M Return vs Nifty Z-Score]],Table2[6M Return vs Nifty Z-Score])</f>
        <v>597</v>
      </c>
      <c r="AU691">
        <f>_xlfn.RANK.AVG(Table2[[#This Row],[Sharpe Ratio Z-Score]],Table2[Sharpe Ratio Z-Score])</f>
        <v>720</v>
      </c>
      <c r="AV691">
        <f>(Table2[[#This Row],[Rank 1Y]]+Table2[[#This Row],[Rank 6M]]+Table2[[#This Row],[Rank Sharpe]])/3</f>
        <v>636.33333333333337</v>
      </c>
    </row>
    <row r="692" spans="1:48" x14ac:dyDescent="0.3">
      <c r="A692" t="s">
        <v>1222</v>
      </c>
      <c r="B692" t="s">
        <v>1223</v>
      </c>
      <c r="C692" t="s">
        <v>3130</v>
      </c>
      <c r="D692" t="s">
        <v>21</v>
      </c>
      <c r="E692">
        <v>9773.0698283399997</v>
      </c>
      <c r="F692">
        <v>1538.85</v>
      </c>
      <c r="G692">
        <v>-29.219392869203698</v>
      </c>
      <c r="H692">
        <f>(Table2[[#This Row],[1Y Return vs Nifty]]-AVERAGE(Table2[1Y Return vs Nifty]))/_xlfn.STDEV.P(Table2[1Y Return vs Nifty])</f>
        <v>-0.93674655001593499</v>
      </c>
      <c r="I692">
        <v>-4.1174418332173497</v>
      </c>
      <c r="J692">
        <f>(Table2[[#This Row],[1M Return vs Nifty]]-AVERAGE(Table2[1M Return vs Nifty]))/_xlfn.STDEV.P(Table2[1M Return vs Nifty])</f>
        <v>-0.27785396614406849</v>
      </c>
      <c r="K692">
        <v>-14.898342479868599</v>
      </c>
      <c r="L692">
        <f>(Table2[[#This Row],[6M Return vs Nifty]]-AVERAGE(Table2[6M Return vs Nifty]))/_xlfn.STDEV.P(Table2[6M Return vs Nifty])</f>
        <v>-0.79526246077246809</v>
      </c>
      <c r="M692">
        <v>0.51450932312754505</v>
      </c>
      <c r="N692">
        <f>(Table2[[#This Row],[1W Return vs Nifty]]-AVERAGE(Table2[1W Return vs Nifty]))/_xlfn.STDEV.P(Table2[1W Return vs Nifty])</f>
        <v>-8.4370648576252899E-2</v>
      </c>
      <c r="O692">
        <v>1574.34</v>
      </c>
      <c r="P692">
        <v>1594.2991183925101</v>
      </c>
      <c r="Q692">
        <v>1583.0089824163799</v>
      </c>
      <c r="R692">
        <v>37.947568795743202</v>
      </c>
      <c r="S692" s="1">
        <f>(Table2[[#This Row],[Close Price]]-Table2[[#This Row],[20D EMA]])/Table2[[#This Row],[20D EMA]]</f>
        <v>-2.2542779831548464E-2</v>
      </c>
      <c r="T692" s="1">
        <f>(Table2[[#This Row],[Close Price]]-Table2[[#This Row],[50D EMA]])/Table2[[#This Row],[50D EMA]]</f>
        <v>-3.4779620557287935E-2</v>
      </c>
      <c r="U692" s="1">
        <f>(Table2[[#This Row],[Close Price]]-Table2[[#This Row],[200D EMA]])/Table2[[#This Row],[200D EMA]]</f>
        <v>-2.7895598134240307E-2</v>
      </c>
      <c r="V692">
        <v>0.42171371243558697</v>
      </c>
      <c r="W692">
        <v>1528</v>
      </c>
      <c r="X692">
        <v>1557.9</v>
      </c>
      <c r="Y692">
        <v>1505.15</v>
      </c>
      <c r="Z692">
        <v>1563.05</v>
      </c>
      <c r="AA692">
        <v>1505.15</v>
      </c>
      <c r="AB692">
        <v>1601.55</v>
      </c>
      <c r="AC692" s="1">
        <f>(Table2[[#This Row],[Close Price]]/Table2[[#This Row],[Day Low]])-1</f>
        <v>7.1007853403139976E-3</v>
      </c>
      <c r="AD692" s="1">
        <f>(Table2[[#This Row],[Day High]]/Table2[[#This Row],[Close Price]])-1</f>
        <v>1.2379374208012495E-2</v>
      </c>
      <c r="AE692" s="1">
        <f>(Table2[[#This Row],[Close Price]]/Table2[[#This Row],[Current Week Low]])-1</f>
        <v>2.2389795037039306E-2</v>
      </c>
      <c r="AF692" s="1">
        <f>(Table2[[#This Row],[Current Week High]]/Table2[[#This Row],[Close Price]])-1</f>
        <v>1.5726029177632661E-2</v>
      </c>
      <c r="AG692" s="1">
        <f>(Table2[[#This Row],[Close Price]]/Table2[[#This Row],[Current Month Low]])-1</f>
        <v>2.2389795037039306E-2</v>
      </c>
      <c r="AH692" s="1">
        <f>(Table2[[#This Row],[Current Month High]]/Table2[[#This Row],[Close Price]])-1</f>
        <v>4.0744711960229996E-2</v>
      </c>
      <c r="AI692">
        <v>26.2273775871592</v>
      </c>
      <c r="AJ692">
        <v>11.024133328523501</v>
      </c>
      <c r="AK692" t="str">
        <f>IF(AND(Table2[[#This Row],[20D EMA]]&gt;Table2[[#This Row],[50D EMA]],Table2[[#This Row],[50D EMA]]&gt;Table2[[#This Row],[200D EMA]]),"Uptrend","Downtrend/NoTrend")</f>
        <v>Downtrend/NoTrend</v>
      </c>
      <c r="AL692">
        <v>-0.18</v>
      </c>
      <c r="AM692" t="s">
        <v>3189</v>
      </c>
      <c r="AN692">
        <v>-3.74</v>
      </c>
      <c r="AO692" t="s">
        <v>3189</v>
      </c>
      <c r="AP692">
        <v>-7.2643913627655002E-2</v>
      </c>
      <c r="AQ692">
        <f>(Table2[[#This Row],[Sharpe Ratio]]-AVERAGE(Table2[Sharpe Ratio]))/_xlfn.STDEV.P(Table2[Sharpe Ratio])</f>
        <v>-1.5625963555576645</v>
      </c>
      <c r="AR6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2">
        <f>_xlfn.RANK.AVG(Table2[[#This Row],[1Y Return vs Nifty Z-Score]],Table2[1Y Return vs Nifty Z-Score])</f>
        <v>640</v>
      </c>
      <c r="AT692">
        <f>_xlfn.RANK.AVG(Table2[[#This Row],[6M Return vs Nifty Z-Score]],Table2[6M Return vs Nifty Z-Score])</f>
        <v>584</v>
      </c>
      <c r="AU692">
        <f>_xlfn.RANK.AVG(Table2[[#This Row],[Sharpe Ratio Z-Score]],Table2[Sharpe Ratio Z-Score])</f>
        <v>686</v>
      </c>
      <c r="AV692">
        <f>(Table2[[#This Row],[Rank 1Y]]+Table2[[#This Row],[Rank 6M]]+Table2[[#This Row],[Rank Sharpe]])/3</f>
        <v>636.66666666666663</v>
      </c>
    </row>
    <row r="693" spans="1:48" x14ac:dyDescent="0.3">
      <c r="A693" t="s">
        <v>1793</v>
      </c>
      <c r="B693" t="s">
        <v>1794</v>
      </c>
      <c r="C693" t="s">
        <v>3140</v>
      </c>
      <c r="D693" t="s">
        <v>436</v>
      </c>
      <c r="E693">
        <v>4445.8308527279996</v>
      </c>
      <c r="F693">
        <v>88.64</v>
      </c>
      <c r="G693">
        <v>-29.102906071575902</v>
      </c>
      <c r="H693">
        <f>(Table2[[#This Row],[1Y Return vs Nifty]]-AVERAGE(Table2[1Y Return vs Nifty]))/_xlfn.STDEV.P(Table2[1Y Return vs Nifty])</f>
        <v>-0.93478928441549647</v>
      </c>
      <c r="I693">
        <v>-10.0839570567839</v>
      </c>
      <c r="J693">
        <f>(Table2[[#This Row],[1M Return vs Nifty]]-AVERAGE(Table2[1M Return vs Nifty]))/_xlfn.STDEV.P(Table2[1M Return vs Nifty])</f>
        <v>-0.93021851816602208</v>
      </c>
      <c r="K693">
        <v>-29.895328931563199</v>
      </c>
      <c r="L693">
        <f>(Table2[[#This Row],[6M Return vs Nifty]]-AVERAGE(Table2[6M Return vs Nifty]))/_xlfn.STDEV.P(Table2[6M Return vs Nifty])</f>
        <v>-1.2849361282880103</v>
      </c>
      <c r="M693">
        <v>-0.81053072436547702</v>
      </c>
      <c r="N693">
        <f>(Table2[[#This Row],[1W Return vs Nifty]]-AVERAGE(Table2[1W Return vs Nifty]))/_xlfn.STDEV.P(Table2[1W Return vs Nifty])</f>
        <v>-0.45106692456143344</v>
      </c>
      <c r="O693">
        <v>92.74</v>
      </c>
      <c r="P693">
        <v>96.963776207684703</v>
      </c>
      <c r="Q693">
        <v>99.544802676963798</v>
      </c>
      <c r="R693">
        <v>17.500662060262002</v>
      </c>
      <c r="S693" s="1">
        <f>(Table2[[#This Row],[Close Price]]-Table2[[#This Row],[20D EMA]])/Table2[[#This Row],[20D EMA]]</f>
        <v>-4.4209618287685944E-2</v>
      </c>
      <c r="T693" s="1">
        <f>(Table2[[#This Row],[Close Price]]-Table2[[#This Row],[50D EMA]])/Table2[[#This Row],[50D EMA]]</f>
        <v>-8.5844183603742685E-2</v>
      </c>
      <c r="U693" s="1">
        <f>(Table2[[#This Row],[Close Price]]-Table2[[#This Row],[200D EMA]])/Table2[[#This Row],[200D EMA]]</f>
        <v>-0.10954668032595676</v>
      </c>
      <c r="V693">
        <v>0.69962404229337605</v>
      </c>
      <c r="W693">
        <v>88.5</v>
      </c>
      <c r="X693">
        <v>90.2</v>
      </c>
      <c r="Y693">
        <v>87.42</v>
      </c>
      <c r="Z693">
        <v>91.32</v>
      </c>
      <c r="AA693">
        <v>87.42</v>
      </c>
      <c r="AB693">
        <v>93</v>
      </c>
      <c r="AC693" s="1">
        <f>(Table2[[#This Row],[Close Price]]/Table2[[#This Row],[Day Low]])-1</f>
        <v>1.5819209039547033E-3</v>
      </c>
      <c r="AD693" s="1">
        <f>(Table2[[#This Row],[Day High]]/Table2[[#This Row],[Close Price]])-1</f>
        <v>1.7599277978339378E-2</v>
      </c>
      <c r="AE693" s="1">
        <f>(Table2[[#This Row],[Close Price]]/Table2[[#This Row],[Current Week Low]])-1</f>
        <v>1.3955616563715356E-2</v>
      </c>
      <c r="AF693" s="1">
        <f>(Table2[[#This Row],[Current Week High]]/Table2[[#This Row],[Close Price]])-1</f>
        <v>3.0234657039711177E-2</v>
      </c>
      <c r="AG693" s="1">
        <f>(Table2[[#This Row],[Close Price]]/Table2[[#This Row],[Current Month Low]])-1</f>
        <v>1.3955616563715356E-2</v>
      </c>
      <c r="AH693" s="1">
        <f>(Table2[[#This Row],[Current Month High]]/Table2[[#This Row],[Close Price]])-1</f>
        <v>4.9187725631768986E-2</v>
      </c>
      <c r="AI693">
        <v>37.127707581227398</v>
      </c>
      <c r="AJ693">
        <v>3.9765395894428099</v>
      </c>
      <c r="AK693" t="str">
        <f>IF(AND(Table2[[#This Row],[20D EMA]]&gt;Table2[[#This Row],[50D EMA]],Table2[[#This Row],[50D EMA]]&gt;Table2[[#This Row],[200D EMA]]),"Uptrend","Downtrend/NoTrend")</f>
        <v>Downtrend/NoTrend</v>
      </c>
      <c r="AL693">
        <v>-0.19</v>
      </c>
      <c r="AM693" t="s">
        <v>3189</v>
      </c>
      <c r="AN693">
        <v>-5.81</v>
      </c>
      <c r="AO693" t="s">
        <v>3189</v>
      </c>
      <c r="AP693">
        <v>-6.151797011178E-3</v>
      </c>
      <c r="AQ693">
        <f>(Table2[[#This Row],[Sharpe Ratio]]-AVERAGE(Table2[Sharpe Ratio]))/_xlfn.STDEV.P(Table2[Sharpe Ratio])</f>
        <v>-0.7873276481921736</v>
      </c>
      <c r="AR6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3">
        <f>_xlfn.RANK.AVG(Table2[[#This Row],[1Y Return vs Nifty Z-Score]],Table2[1Y Return vs Nifty Z-Score])</f>
        <v>638</v>
      </c>
      <c r="AT693">
        <f>_xlfn.RANK.AVG(Table2[[#This Row],[6M Return vs Nifty Z-Score]],Table2[6M Return vs Nifty Z-Score])</f>
        <v>700</v>
      </c>
      <c r="AU693">
        <f>_xlfn.RANK.AVG(Table2[[#This Row],[Sharpe Ratio Z-Score]],Table2[Sharpe Ratio Z-Score])</f>
        <v>573</v>
      </c>
      <c r="AV693">
        <f>(Table2[[#This Row],[Rank 1Y]]+Table2[[#This Row],[Rank 6M]]+Table2[[#This Row],[Rank Sharpe]])/3</f>
        <v>637</v>
      </c>
    </row>
    <row r="694" spans="1:48" x14ac:dyDescent="0.3">
      <c r="A694" t="s">
        <v>637</v>
      </c>
      <c r="B694" t="s">
        <v>638</v>
      </c>
      <c r="C694" t="s">
        <v>3140</v>
      </c>
      <c r="D694" t="s">
        <v>436</v>
      </c>
      <c r="E694">
        <v>30204.663255315001</v>
      </c>
      <c r="F694">
        <v>414.75</v>
      </c>
      <c r="G694">
        <v>-26.724687075135101</v>
      </c>
      <c r="H694">
        <f>(Table2[[#This Row],[1Y Return vs Nifty]]-AVERAGE(Table2[1Y Return vs Nifty]))/_xlfn.STDEV.P(Table2[1Y Return vs Nifty])</f>
        <v>-0.89482933765040096</v>
      </c>
      <c r="I694">
        <v>1.52506889456516</v>
      </c>
      <c r="J694">
        <f>(Table2[[#This Row],[1M Return vs Nifty]]-AVERAGE(Table2[1M Return vs Nifty]))/_xlfn.STDEV.P(Table2[1M Return vs Nifty])</f>
        <v>0.33908470664600299</v>
      </c>
      <c r="K694">
        <v>-17.212355491428699</v>
      </c>
      <c r="L694">
        <f>(Table2[[#This Row],[6M Return vs Nifty]]-AVERAGE(Table2[6M Return vs Nifty]))/_xlfn.STDEV.P(Table2[6M Return vs Nifty])</f>
        <v>-0.87081838940513556</v>
      </c>
      <c r="M694">
        <v>2.8482444623400598</v>
      </c>
      <c r="N694">
        <f>(Table2[[#This Row],[1W Return vs Nifty]]-AVERAGE(Table2[1W Return vs Nifty]))/_xlfn.STDEV.P(Table2[1W Return vs Nifty])</f>
        <v>0.56147547985141844</v>
      </c>
      <c r="O694">
        <v>419.56</v>
      </c>
      <c r="P694">
        <v>417.186528632901</v>
      </c>
      <c r="Q694">
        <v>417.00824319331298</v>
      </c>
      <c r="R694">
        <v>26.705663699585099</v>
      </c>
      <c r="S694" s="1">
        <f>(Table2[[#This Row],[Close Price]]-Table2[[#This Row],[20D EMA]])/Table2[[#This Row],[20D EMA]]</f>
        <v>-1.1464391267041667E-2</v>
      </c>
      <c r="T694" s="1">
        <f>(Table2[[#This Row],[Close Price]]-Table2[[#This Row],[50D EMA]])/Table2[[#This Row],[50D EMA]]</f>
        <v>-5.8403818572123649E-3</v>
      </c>
      <c r="U694" s="1">
        <f>(Table2[[#This Row],[Close Price]]-Table2[[#This Row],[200D EMA]])/Table2[[#This Row],[200D EMA]]</f>
        <v>-5.4153442531977049E-3</v>
      </c>
      <c r="V694">
        <v>0.72722313788533099</v>
      </c>
      <c r="W694">
        <v>412.4</v>
      </c>
      <c r="X694">
        <v>427.3</v>
      </c>
      <c r="Y694">
        <v>393.1</v>
      </c>
      <c r="Z694">
        <v>427.3</v>
      </c>
      <c r="AA694">
        <v>393.1</v>
      </c>
      <c r="AB694">
        <v>428.45</v>
      </c>
      <c r="AC694" s="1">
        <f>(Table2[[#This Row],[Close Price]]/Table2[[#This Row],[Day Low]])-1</f>
        <v>5.6983511154220512E-3</v>
      </c>
      <c r="AD694" s="1">
        <f>(Table2[[#This Row],[Day High]]/Table2[[#This Row],[Close Price]])-1</f>
        <v>3.0259192284508796E-2</v>
      </c>
      <c r="AE694" s="1">
        <f>(Table2[[#This Row],[Close Price]]/Table2[[#This Row],[Current Week Low]])-1</f>
        <v>5.5075044517934213E-2</v>
      </c>
      <c r="AF694" s="1">
        <f>(Table2[[#This Row],[Current Week High]]/Table2[[#This Row],[Close Price]])-1</f>
        <v>3.0259192284508796E-2</v>
      </c>
      <c r="AG694" s="1">
        <f>(Table2[[#This Row],[Close Price]]/Table2[[#This Row],[Current Month Low]])-1</f>
        <v>5.5075044517934213E-2</v>
      </c>
      <c r="AH694" s="1">
        <f>(Table2[[#This Row],[Current Month High]]/Table2[[#This Row],[Close Price]])-1</f>
        <v>3.3031946955997649E-2</v>
      </c>
      <c r="AI694">
        <v>17.661241711874599</v>
      </c>
      <c r="AJ694">
        <v>17.094861660079001</v>
      </c>
      <c r="AK694" t="str">
        <f>IF(AND(Table2[[#This Row],[20D EMA]]&gt;Table2[[#This Row],[50D EMA]],Table2[[#This Row],[50D EMA]]&gt;Table2[[#This Row],[200D EMA]]),"Uptrend","Downtrend/NoTrend")</f>
        <v>Uptrend</v>
      </c>
      <c r="AL694">
        <v>0.1</v>
      </c>
      <c r="AM694" t="s">
        <v>3188</v>
      </c>
      <c r="AN694">
        <v>-3.96</v>
      </c>
      <c r="AO694" t="s">
        <v>3189</v>
      </c>
      <c r="AP694">
        <v>-7.1367846952941003E-2</v>
      </c>
      <c r="AQ694">
        <f>(Table2[[#This Row],[Sharpe Ratio]]-AVERAGE(Table2[Sharpe Ratio]))/_xlfn.STDEV.P(Table2[Sharpe Ratio])</f>
        <v>-1.5477179818231674</v>
      </c>
      <c r="AR6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-2.4128055223812823</v>
      </c>
      <c r="AS694">
        <f>_xlfn.RANK.AVG(Table2[[#This Row],[1Y Return vs Nifty Z-Score]],Table2[1Y Return vs Nifty Z-Score])</f>
        <v>620</v>
      </c>
      <c r="AT694">
        <f>_xlfn.RANK.AVG(Table2[[#This Row],[6M Return vs Nifty Z-Score]],Table2[6M Return vs Nifty Z-Score])</f>
        <v>609</v>
      </c>
      <c r="AU694">
        <f>_xlfn.RANK.AVG(Table2[[#This Row],[Sharpe Ratio Z-Score]],Table2[Sharpe Ratio Z-Score])</f>
        <v>683</v>
      </c>
      <c r="AV694">
        <f>(Table2[[#This Row],[Rank 1Y]]+Table2[[#This Row],[Rank 6M]]+Table2[[#This Row],[Rank Sharpe]])/3</f>
        <v>637.33333333333337</v>
      </c>
    </row>
    <row r="695" spans="1:48" x14ac:dyDescent="0.3">
      <c r="A695" t="s">
        <v>1969</v>
      </c>
      <c r="B695" t="s">
        <v>1970</v>
      </c>
      <c r="C695" t="s">
        <v>3146</v>
      </c>
      <c r="D695" t="s">
        <v>1971</v>
      </c>
      <c r="E695">
        <v>3547.2894179999998</v>
      </c>
      <c r="F695">
        <v>19.82</v>
      </c>
      <c r="G695">
        <v>-25.3371769820126</v>
      </c>
      <c r="H695">
        <f>(Table2[[#This Row],[1Y Return vs Nifty]]-AVERAGE(Table2[1Y Return vs Nifty]))/_xlfn.STDEV.P(Table2[1Y Return vs Nifty])</f>
        <v>-0.87151574477262761</v>
      </c>
      <c r="I695">
        <v>-4.1944063819687996</v>
      </c>
      <c r="J695">
        <f>(Table2[[#This Row],[1M Return vs Nifty]]-AVERAGE(Table2[1M Return vs Nifty]))/_xlfn.STDEV.P(Table2[1M Return vs Nifty])</f>
        <v>-0.28626908644234511</v>
      </c>
      <c r="K695">
        <v>-18.1448541077756</v>
      </c>
      <c r="L695">
        <f>(Table2[[#This Row],[6M Return vs Nifty]]-AVERAGE(Table2[6M Return vs Nifty]))/_xlfn.STDEV.P(Table2[6M Return vs Nifty])</f>
        <v>-0.90126584089084116</v>
      </c>
      <c r="M695">
        <v>-1.08687313360377</v>
      </c>
      <c r="N695">
        <f>(Table2[[#This Row],[1W Return vs Nifty]]-AVERAGE(Table2[1W Return vs Nifty]))/_xlfn.STDEV.P(Table2[1W Return vs Nifty])</f>
        <v>-0.5275429016884482</v>
      </c>
      <c r="O695">
        <v>20.43</v>
      </c>
      <c r="P695">
        <v>21.0224284602977</v>
      </c>
      <c r="Q695">
        <v>21.177406427107201</v>
      </c>
      <c r="R695">
        <v>33.034478615553098</v>
      </c>
      <c r="S695" s="1">
        <f>(Table2[[#This Row],[Close Price]]-Table2[[#This Row],[20D EMA]])/Table2[[#This Row],[20D EMA]]</f>
        <v>-2.9858051884483577E-2</v>
      </c>
      <c r="T695" s="1">
        <f>(Table2[[#This Row],[Close Price]]-Table2[[#This Row],[50D EMA]])/Table2[[#This Row],[50D EMA]]</f>
        <v>-5.71974100218045E-2</v>
      </c>
      <c r="U695" s="1">
        <f>(Table2[[#This Row],[Close Price]]-Table2[[#This Row],[200D EMA]])/Table2[[#This Row],[200D EMA]]</f>
        <v>-6.4096915350772721E-2</v>
      </c>
      <c r="V695">
        <v>0.49417810967615999</v>
      </c>
      <c r="W695">
        <v>19.75</v>
      </c>
      <c r="X695">
        <v>20.059999999999999</v>
      </c>
      <c r="Y695">
        <v>18.91</v>
      </c>
      <c r="Z695">
        <v>20.49</v>
      </c>
      <c r="AA695">
        <v>18.91</v>
      </c>
      <c r="AB695">
        <v>21.11</v>
      </c>
      <c r="AC695" s="1">
        <f>(Table2[[#This Row],[Close Price]]/Table2[[#This Row],[Day Low]])-1</f>
        <v>3.5443037974682845E-3</v>
      </c>
      <c r="AD695" s="1">
        <f>(Table2[[#This Row],[Day High]]/Table2[[#This Row],[Close Price]])-1</f>
        <v>1.2108980827447047E-2</v>
      </c>
      <c r="AE695" s="1">
        <f>(Table2[[#This Row],[Close Price]]/Table2[[#This Row],[Current Week Low]])-1</f>
        <v>4.8122686409307169E-2</v>
      </c>
      <c r="AF695" s="1">
        <f>(Table2[[#This Row],[Current Week High]]/Table2[[#This Row],[Close Price]])-1</f>
        <v>3.3804238143289478E-2</v>
      </c>
      <c r="AG695" s="1">
        <f>(Table2[[#This Row],[Close Price]]/Table2[[#This Row],[Current Month Low]])-1</f>
        <v>4.8122686409307169E-2</v>
      </c>
      <c r="AH695" s="1">
        <f>(Table2[[#This Row],[Current Month High]]/Table2[[#This Row],[Close Price]])-1</f>
        <v>6.5085771947527737E-2</v>
      </c>
      <c r="AI695">
        <v>41.019172552976698</v>
      </c>
      <c r="AJ695">
        <v>16.588235294117599</v>
      </c>
      <c r="AK695" t="str">
        <f>IF(AND(Table2[[#This Row],[20D EMA]]&gt;Table2[[#This Row],[50D EMA]],Table2[[#This Row],[50D EMA]]&gt;Table2[[#This Row],[200D EMA]]),"Uptrend","Downtrend/NoTrend")</f>
        <v>Downtrend/NoTrend</v>
      </c>
      <c r="AL695">
        <v>-0.16</v>
      </c>
      <c r="AM695" t="s">
        <v>3189</v>
      </c>
      <c r="AN695">
        <v>-4.8499999999999996</v>
      </c>
      <c r="AO695" t="s">
        <v>3189</v>
      </c>
      <c r="AP695">
        <v>-6.5394789586837004E-2</v>
      </c>
      <c r="AQ695">
        <f>(Table2[[#This Row],[Sharpe Ratio]]-AVERAGE(Table2[Sharpe Ratio]))/_xlfn.STDEV.P(Table2[Sharpe Ratio])</f>
        <v>-1.4780747714866826</v>
      </c>
      <c r="AR6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5">
        <f>_xlfn.RANK.AVG(Table2[[#This Row],[1Y Return vs Nifty Z-Score]],Table2[1Y Return vs Nifty Z-Score])</f>
        <v>612</v>
      </c>
      <c r="AT695">
        <f>_xlfn.RANK.AVG(Table2[[#This Row],[6M Return vs Nifty Z-Score]],Table2[6M Return vs Nifty Z-Score])</f>
        <v>622</v>
      </c>
      <c r="AU695">
        <f>_xlfn.RANK.AVG(Table2[[#This Row],[Sharpe Ratio Z-Score]],Table2[Sharpe Ratio Z-Score])</f>
        <v>678</v>
      </c>
      <c r="AV695">
        <f>(Table2[[#This Row],[Rank 1Y]]+Table2[[#This Row],[Rank 6M]]+Table2[[#This Row],[Rank Sharpe]])/3</f>
        <v>637.33333333333337</v>
      </c>
    </row>
    <row r="696" spans="1:48" x14ac:dyDescent="0.3">
      <c r="A696" t="s">
        <v>246</v>
      </c>
      <c r="B696" t="s">
        <v>247</v>
      </c>
      <c r="C696" t="s">
        <v>3129</v>
      </c>
      <c r="D696" t="s">
        <v>24</v>
      </c>
      <c r="E696">
        <v>107723.05917408</v>
      </c>
      <c r="F696">
        <v>1341.55</v>
      </c>
      <c r="G696">
        <v>-34.121568851517601</v>
      </c>
      <c r="H696">
        <f>(Table2[[#This Row],[1Y Return vs Nifty]]-AVERAGE(Table2[1Y Return vs Nifty]))/_xlfn.STDEV.P(Table2[1Y Return vs Nifty])</f>
        <v>-1.0191152013384408</v>
      </c>
      <c r="I696">
        <v>-3.2795998379821198</v>
      </c>
      <c r="J696">
        <f>(Table2[[#This Row],[1M Return vs Nifty]]-AVERAGE(Table2[1M Return vs Nifty]))/_xlfn.STDEV.P(Table2[1M Return vs Nifty])</f>
        <v>-0.18624631956873849</v>
      </c>
      <c r="K696">
        <v>-24.0548145716206</v>
      </c>
      <c r="L696">
        <f>(Table2[[#This Row],[6M Return vs Nifty]]-AVERAGE(Table2[6M Return vs Nifty]))/_xlfn.STDEV.P(Table2[6M Return vs Nifty])</f>
        <v>-1.0942347433116224</v>
      </c>
      <c r="M696">
        <v>0.14511848896389401</v>
      </c>
      <c r="N696">
        <f>(Table2[[#This Row],[1W Return vs Nifty]]-AVERAGE(Table2[1W Return vs Nifty]))/_xlfn.STDEV.P(Table2[1W Return vs Nifty])</f>
        <v>-0.18659717639112905</v>
      </c>
      <c r="O696">
        <v>1411.39</v>
      </c>
      <c r="P696">
        <v>1420.6766710552099</v>
      </c>
      <c r="Q696">
        <v>1438.5278426980999</v>
      </c>
      <c r="R696">
        <v>24.662200486924199</v>
      </c>
      <c r="S696" s="1">
        <f>(Table2[[#This Row],[Close Price]]-Table2[[#This Row],[20D EMA]])/Table2[[#This Row],[20D EMA]]</f>
        <v>-4.9483133648389278E-2</v>
      </c>
      <c r="T696" s="1">
        <f>(Table2[[#This Row],[Close Price]]-Table2[[#This Row],[50D EMA]])/Table2[[#This Row],[50D EMA]]</f>
        <v>-5.5696466808621899E-2</v>
      </c>
      <c r="U696" s="1">
        <f>(Table2[[#This Row],[Close Price]]-Table2[[#This Row],[200D EMA]])/Table2[[#This Row],[200D EMA]]</f>
        <v>-6.7414644207517388E-2</v>
      </c>
      <c r="V696">
        <v>0.91992606586900105</v>
      </c>
      <c r="W696">
        <v>1335.55</v>
      </c>
      <c r="X696">
        <v>1371.5</v>
      </c>
      <c r="Y696">
        <v>1335.55</v>
      </c>
      <c r="Z696">
        <v>1394.05</v>
      </c>
      <c r="AA696">
        <v>1335.55</v>
      </c>
      <c r="AB696">
        <v>1450.3</v>
      </c>
      <c r="AC696" s="1">
        <f>(Table2[[#This Row],[Close Price]]/Table2[[#This Row],[Day Low]])-1</f>
        <v>4.4925311669350432E-3</v>
      </c>
      <c r="AD696" s="1">
        <f>(Table2[[#This Row],[Day High]]/Table2[[#This Row],[Close Price]])-1</f>
        <v>2.2324922664082703E-2</v>
      </c>
      <c r="AE696" s="1">
        <f>(Table2[[#This Row],[Close Price]]/Table2[[#This Row],[Current Week Low]])-1</f>
        <v>4.4925311669350432E-3</v>
      </c>
      <c r="AF696" s="1">
        <f>(Table2[[#This Row],[Current Week High]]/Table2[[#This Row],[Close Price]])-1</f>
        <v>3.913383772501966E-2</v>
      </c>
      <c r="AG696" s="1">
        <f>(Table2[[#This Row],[Close Price]]/Table2[[#This Row],[Current Month Low]])-1</f>
        <v>4.4925311669350432E-3</v>
      </c>
      <c r="AH696" s="1">
        <f>(Table2[[#This Row],[Current Month High]]/Table2[[#This Row],[Close Price]])-1</f>
        <v>8.1062949573254883E-2</v>
      </c>
      <c r="AI696">
        <v>26.309120047705999</v>
      </c>
      <c r="AJ696">
        <v>0.92913030394221596</v>
      </c>
      <c r="AK696" t="str">
        <f>IF(AND(Table2[[#This Row],[20D EMA]]&gt;Table2[[#This Row],[50D EMA]],Table2[[#This Row],[50D EMA]]&gt;Table2[[#This Row],[200D EMA]]),"Uptrend","Downtrend/NoTrend")</f>
        <v>Downtrend/NoTrend</v>
      </c>
      <c r="AL696">
        <v>-0.03</v>
      </c>
      <c r="AM696" t="s">
        <v>3189</v>
      </c>
      <c r="AN696">
        <v>-9.3699999999999992</v>
      </c>
      <c r="AO696" t="s">
        <v>3189</v>
      </c>
      <c r="AP696">
        <v>-8.6831903101589995E-3</v>
      </c>
      <c r="AQ696">
        <f>(Table2[[#This Row],[Sharpe Ratio]]-AVERAGE(Table2[Sharpe Ratio]))/_xlfn.STDEV.P(Table2[Sharpe Ratio])</f>
        <v>-0.81684257583471387</v>
      </c>
      <c r="AR6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6">
        <f>_xlfn.RANK.AVG(Table2[[#This Row],[1Y Return vs Nifty Z-Score]],Table2[1Y Return vs Nifty Z-Score])</f>
        <v>664</v>
      </c>
      <c r="AT696">
        <f>_xlfn.RANK.AVG(Table2[[#This Row],[6M Return vs Nifty Z-Score]],Table2[6M Return vs Nifty Z-Score])</f>
        <v>668</v>
      </c>
      <c r="AU696">
        <f>_xlfn.RANK.AVG(Table2[[#This Row],[Sharpe Ratio Z-Score]],Table2[Sharpe Ratio Z-Score])</f>
        <v>581</v>
      </c>
      <c r="AV696">
        <f>(Table2[[#This Row],[Rank 1Y]]+Table2[[#This Row],[Rank 6M]]+Table2[[#This Row],[Rank Sharpe]])/3</f>
        <v>637.66666666666663</v>
      </c>
    </row>
    <row r="697" spans="1:48" x14ac:dyDescent="0.3">
      <c r="A697" t="s">
        <v>2272</v>
      </c>
      <c r="B697" t="s">
        <v>2273</v>
      </c>
      <c r="C697" t="s">
        <v>3140</v>
      </c>
      <c r="D697" t="s">
        <v>436</v>
      </c>
      <c r="E697">
        <v>2450.71790035</v>
      </c>
      <c r="F697">
        <v>465.3</v>
      </c>
      <c r="G697">
        <v>-34.980782569640397</v>
      </c>
      <c r="H697">
        <f>(Table2[[#This Row],[1Y Return vs Nifty]]-AVERAGE(Table2[1Y Return vs Nifty]))/_xlfn.STDEV.P(Table2[1Y Return vs Nifty])</f>
        <v>-1.0335521116849693</v>
      </c>
      <c r="I697">
        <v>-8.2431433212031102</v>
      </c>
      <c r="J697">
        <f>(Table2[[#This Row],[1M Return vs Nifty]]-AVERAGE(Table2[1M Return vs Nifty]))/_xlfn.STDEV.P(Table2[1M Return vs Nifty])</f>
        <v>-0.72894833230865974</v>
      </c>
      <c r="K697">
        <v>-22.8602736807815</v>
      </c>
      <c r="L697">
        <f>(Table2[[#This Row],[6M Return vs Nifty]]-AVERAGE(Table2[6M Return vs Nifty]))/_xlfn.STDEV.P(Table2[6M Return vs Nifty])</f>
        <v>-1.0552312261117807</v>
      </c>
      <c r="M697">
        <v>1.67841381679807</v>
      </c>
      <c r="N697">
        <f>(Table2[[#This Row],[1W Return vs Nifty]]-AVERAGE(Table2[1W Return vs Nifty]))/_xlfn.STDEV.P(Table2[1W Return vs Nifty])</f>
        <v>0.23773240350802477</v>
      </c>
      <c r="O697">
        <v>471.01</v>
      </c>
      <c r="P697">
        <v>474.79304933999299</v>
      </c>
      <c r="Q697">
        <v>490.82684293559299</v>
      </c>
      <c r="R697">
        <v>31.162438388314602</v>
      </c>
      <c r="S697" s="1">
        <f>(Table2[[#This Row],[Close Price]]-Table2[[#This Row],[20D EMA]])/Table2[[#This Row],[20D EMA]]</f>
        <v>-1.2122884864440202E-2</v>
      </c>
      <c r="T697" s="1">
        <f>(Table2[[#This Row],[Close Price]]-Table2[[#This Row],[50D EMA]])/Table2[[#This Row],[50D EMA]]</f>
        <v>-1.9994078163505576E-2</v>
      </c>
      <c r="U697" s="1">
        <f>(Table2[[#This Row],[Close Price]]-Table2[[#This Row],[200D EMA]])/Table2[[#This Row],[200D EMA]]</f>
        <v>-5.2007838004374689E-2</v>
      </c>
      <c r="V697">
        <v>0.61249343126853895</v>
      </c>
      <c r="W697">
        <v>460.25</v>
      </c>
      <c r="X697">
        <v>470</v>
      </c>
      <c r="Y697">
        <v>443</v>
      </c>
      <c r="Z697">
        <v>470</v>
      </c>
      <c r="AA697">
        <v>443</v>
      </c>
      <c r="AB697">
        <v>470</v>
      </c>
      <c r="AC697" s="1">
        <f>(Table2[[#This Row],[Close Price]]/Table2[[#This Row],[Day Low]])-1</f>
        <v>1.0972297664312958E-2</v>
      </c>
      <c r="AD697" s="1">
        <f>(Table2[[#This Row],[Day High]]/Table2[[#This Row],[Close Price]])-1</f>
        <v>1.0101010101010166E-2</v>
      </c>
      <c r="AE697" s="1">
        <f>(Table2[[#This Row],[Close Price]]/Table2[[#This Row],[Current Week Low]])-1</f>
        <v>5.0338600451467208E-2</v>
      </c>
      <c r="AF697" s="1">
        <f>(Table2[[#This Row],[Current Week High]]/Table2[[#This Row],[Close Price]])-1</f>
        <v>1.0101010101010166E-2</v>
      </c>
      <c r="AG697" s="1">
        <f>(Table2[[#This Row],[Close Price]]/Table2[[#This Row],[Current Month Low]])-1</f>
        <v>5.0338600451467208E-2</v>
      </c>
      <c r="AH697" s="1">
        <f>(Table2[[#This Row],[Current Month High]]/Table2[[#This Row],[Close Price]])-1</f>
        <v>1.0101010101010166E-2</v>
      </c>
      <c r="AI697">
        <v>25.080593165699501</v>
      </c>
      <c r="AJ697">
        <v>7.4347725698453004</v>
      </c>
      <c r="AK697" t="str">
        <f>IF(AND(Table2[[#This Row],[20D EMA]]&gt;Table2[[#This Row],[50D EMA]],Table2[[#This Row],[50D EMA]]&gt;Table2[[#This Row],[200D EMA]]),"Uptrend","Downtrend/NoTrend")</f>
        <v>Downtrend/NoTrend</v>
      </c>
      <c r="AL697">
        <v>-0.01</v>
      </c>
      <c r="AM697" t="s">
        <v>3189</v>
      </c>
      <c r="AN697">
        <v>-7.16</v>
      </c>
      <c r="AO697" t="s">
        <v>3189</v>
      </c>
      <c r="AP697">
        <v>-1.3024054940757E-2</v>
      </c>
      <c r="AQ697">
        <f>(Table2[[#This Row],[Sharpe Ratio]]-AVERAGE(Table2[Sharpe Ratio]))/_xlfn.STDEV.P(Table2[Sharpe Ratio])</f>
        <v>-0.86745513988382328</v>
      </c>
      <c r="AR6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7">
        <f>_xlfn.RANK.AVG(Table2[[#This Row],[1Y Return vs Nifty Z-Score]],Table2[1Y Return vs Nifty Z-Score])</f>
        <v>666</v>
      </c>
      <c r="AT697">
        <f>_xlfn.RANK.AVG(Table2[[#This Row],[6M Return vs Nifty Z-Score]],Table2[6M Return vs Nifty Z-Score])</f>
        <v>656</v>
      </c>
      <c r="AU697">
        <f>_xlfn.RANK.AVG(Table2[[#This Row],[Sharpe Ratio Z-Score]],Table2[Sharpe Ratio Z-Score])</f>
        <v>594</v>
      </c>
      <c r="AV697">
        <f>(Table2[[#This Row],[Rank 1Y]]+Table2[[#This Row],[Rank 6M]]+Table2[[#This Row],[Rank Sharpe]])/3</f>
        <v>638.66666666666663</v>
      </c>
    </row>
    <row r="698" spans="1:48" x14ac:dyDescent="0.3">
      <c r="A698" t="s">
        <v>1697</v>
      </c>
      <c r="B698" t="s">
        <v>1698</v>
      </c>
      <c r="C698" t="s">
        <v>3129</v>
      </c>
      <c r="D698" t="s">
        <v>398</v>
      </c>
      <c r="E698">
        <v>5036.5629750150001</v>
      </c>
      <c r="F698">
        <v>45.16</v>
      </c>
      <c r="G698">
        <v>-44.479211080165797</v>
      </c>
      <c r="H698">
        <f>(Table2[[#This Row],[1Y Return vs Nifty]]-AVERAGE(Table2[1Y Return vs Nifty]))/_xlfn.STDEV.P(Table2[1Y Return vs Nifty])</f>
        <v>-1.1931491455160406</v>
      </c>
      <c r="I698">
        <v>-7.0721036428886199</v>
      </c>
      <c r="J698">
        <f>(Table2[[#This Row],[1M Return vs Nifty]]-AVERAGE(Table2[1M Return vs Nifty]))/_xlfn.STDEV.P(Table2[1M Return vs Nifty])</f>
        <v>-0.6009096453166054</v>
      </c>
      <c r="K698">
        <v>-26.546113977474</v>
      </c>
      <c r="L698">
        <f>(Table2[[#This Row],[6M Return vs Nifty]]-AVERAGE(Table2[6M Return vs Nifty]))/_xlfn.STDEV.P(Table2[6M Return vs Nifty])</f>
        <v>-1.1755793334979847</v>
      </c>
      <c r="M698">
        <v>2.7619248721829401</v>
      </c>
      <c r="N698">
        <f>(Table2[[#This Row],[1W Return vs Nifty]]-AVERAGE(Table2[1W Return vs Nifty]))/_xlfn.STDEV.P(Table2[1W Return vs Nifty])</f>
        <v>0.53758709073059863</v>
      </c>
      <c r="O698">
        <v>46.37</v>
      </c>
      <c r="P698">
        <v>47.827225954538001</v>
      </c>
      <c r="Q698">
        <v>50.519417985688101</v>
      </c>
      <c r="R698">
        <v>38.4495793224755</v>
      </c>
      <c r="S698" s="1">
        <f>(Table2[[#This Row],[Close Price]]-Table2[[#This Row],[20D EMA]])/Table2[[#This Row],[20D EMA]]</f>
        <v>-2.6094457623463466E-2</v>
      </c>
      <c r="T698" s="1">
        <f>(Table2[[#This Row],[Close Price]]-Table2[[#This Row],[50D EMA]])/Table2[[#This Row],[50D EMA]]</f>
        <v>-5.5767941821951508E-2</v>
      </c>
      <c r="U698" s="1">
        <f>(Table2[[#This Row],[Close Price]]-Table2[[#This Row],[200D EMA]])/Table2[[#This Row],[200D EMA]]</f>
        <v>-0.10608629709879873</v>
      </c>
      <c r="V698">
        <v>1.0405096910712399</v>
      </c>
      <c r="W698">
        <v>45</v>
      </c>
      <c r="X698">
        <v>45.79</v>
      </c>
      <c r="Y698">
        <v>44.3</v>
      </c>
      <c r="Z698">
        <v>46.23</v>
      </c>
      <c r="AA698">
        <v>44.3</v>
      </c>
      <c r="AB698">
        <v>46.39</v>
      </c>
      <c r="AC698" s="1">
        <f>(Table2[[#This Row],[Close Price]]/Table2[[#This Row],[Day Low]])-1</f>
        <v>3.555555555555534E-3</v>
      </c>
      <c r="AD698" s="1">
        <f>(Table2[[#This Row],[Day High]]/Table2[[#This Row],[Close Price]])-1</f>
        <v>1.3950398582816659E-2</v>
      </c>
      <c r="AE698" s="1">
        <f>(Table2[[#This Row],[Close Price]]/Table2[[#This Row],[Current Week Low]])-1</f>
        <v>1.9413092550790045E-2</v>
      </c>
      <c r="AF698" s="1">
        <f>(Table2[[#This Row],[Current Week High]]/Table2[[#This Row],[Close Price]])-1</f>
        <v>2.3693534100974301E-2</v>
      </c>
      <c r="AG698" s="1">
        <f>(Table2[[#This Row],[Close Price]]/Table2[[#This Row],[Current Month Low]])-1</f>
        <v>1.9413092550790045E-2</v>
      </c>
      <c r="AH698" s="1">
        <f>(Table2[[#This Row],[Current Month High]]/Table2[[#This Row],[Close Price]])-1</f>
        <v>2.7236492471213625E-2</v>
      </c>
      <c r="AI698">
        <v>51.240035429583699</v>
      </c>
      <c r="AJ698">
        <v>1.9413092550790001</v>
      </c>
      <c r="AK698" t="str">
        <f>IF(AND(Table2[[#This Row],[20D EMA]]&gt;Table2[[#This Row],[50D EMA]],Table2[[#This Row],[50D EMA]]&gt;Table2[[#This Row],[200D EMA]]),"Uptrend","Downtrend/NoTrend")</f>
        <v>Downtrend/NoTrend</v>
      </c>
      <c r="AL698">
        <v>-7.0000000000000007E-2</v>
      </c>
      <c r="AM698" t="s">
        <v>3189</v>
      </c>
      <c r="AN698">
        <v>-3.61</v>
      </c>
      <c r="AO698" t="s">
        <v>3189</v>
      </c>
      <c r="AQ698">
        <f>(Table2[[#This Row],[Sharpe Ratio]]-AVERAGE(Table2[Sharpe Ratio]))/_xlfn.STDEV.P(Table2[Sharpe Ratio])</f>
        <v>-0.71560041255099383</v>
      </c>
      <c r="AR6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8">
        <f>_xlfn.RANK.AVG(Table2[[#This Row],[1Y Return vs Nifty Z-Score]],Table2[1Y Return vs Nifty Z-Score])</f>
        <v>695</v>
      </c>
      <c r="AT698">
        <f>_xlfn.RANK.AVG(Table2[[#This Row],[6M Return vs Nifty Z-Score]],Table2[6M Return vs Nifty Z-Score])</f>
        <v>682</v>
      </c>
      <c r="AU698">
        <f>_xlfn.RANK.AVG(Table2[[#This Row],[Sharpe Ratio Z-Score]],Table2[Sharpe Ratio Z-Score])</f>
        <v>539.5</v>
      </c>
      <c r="AV698">
        <f>(Table2[[#This Row],[Rank 1Y]]+Table2[[#This Row],[Rank 6M]]+Table2[[#This Row],[Rank Sharpe]])/3</f>
        <v>638.83333333333337</v>
      </c>
    </row>
    <row r="699" spans="1:48" x14ac:dyDescent="0.3">
      <c r="A699" t="s">
        <v>1095</v>
      </c>
      <c r="B699" t="s">
        <v>1096</v>
      </c>
      <c r="C699" t="s">
        <v>3129</v>
      </c>
      <c r="D699" t="s">
        <v>24</v>
      </c>
      <c r="E699">
        <v>12008.897477680999</v>
      </c>
      <c r="F699">
        <v>196.08</v>
      </c>
      <c r="G699">
        <v>-47.621389331190997</v>
      </c>
      <c r="H699">
        <f>(Table2[[#This Row],[1Y Return vs Nifty]]-AVERAGE(Table2[1Y Return vs Nifty]))/_xlfn.STDEV.P(Table2[1Y Return vs Nifty])</f>
        <v>-1.245945492625083</v>
      </c>
      <c r="I699">
        <v>-7.3968658824261899</v>
      </c>
      <c r="J699">
        <f>(Table2[[#This Row],[1M Return vs Nifty]]-AVERAGE(Table2[1M Return vs Nifty]))/_xlfn.STDEV.P(Table2[1M Return vs Nifty])</f>
        <v>-0.63641837444424676</v>
      </c>
      <c r="K699">
        <v>-34.5658310676261</v>
      </c>
      <c r="L699">
        <f>(Table2[[#This Row],[6M Return vs Nifty]]-AVERAGE(Table2[6M Return vs Nifty]))/_xlfn.STDEV.P(Table2[6M Return vs Nifty])</f>
        <v>-1.4374348931213055</v>
      </c>
      <c r="M699">
        <v>7.8602094355506996E-2</v>
      </c>
      <c r="N699">
        <f>(Table2[[#This Row],[1W Return vs Nifty]]-AVERAGE(Table2[1W Return vs Nifty]))/_xlfn.STDEV.P(Table2[1W Return vs Nifty])</f>
        <v>-0.20500515903361949</v>
      </c>
      <c r="O699">
        <v>205.5</v>
      </c>
      <c r="P699">
        <v>216.01113212284099</v>
      </c>
      <c r="Q699">
        <v>232.52652296054501</v>
      </c>
      <c r="R699">
        <v>18.472326033254699</v>
      </c>
      <c r="S699" s="1">
        <f>(Table2[[#This Row],[Close Price]]-Table2[[#This Row],[20D EMA]])/Table2[[#This Row],[20D EMA]]</f>
        <v>-4.5839416058394103E-2</v>
      </c>
      <c r="T699" s="1">
        <f>(Table2[[#This Row],[Close Price]]-Table2[[#This Row],[50D EMA]])/Table2[[#This Row],[50D EMA]]</f>
        <v>-9.2269004504390836E-2</v>
      </c>
      <c r="U699" s="1">
        <f>(Table2[[#This Row],[Close Price]]-Table2[[#This Row],[200D EMA]])/Table2[[#This Row],[200D EMA]]</f>
        <v>-0.15674135791695998</v>
      </c>
      <c r="V699">
        <v>0.81431278134060103</v>
      </c>
      <c r="W699">
        <v>194.8</v>
      </c>
      <c r="X699">
        <v>199.52</v>
      </c>
      <c r="Y699">
        <v>189.62</v>
      </c>
      <c r="Z699">
        <v>207.2</v>
      </c>
      <c r="AA699">
        <v>189.62</v>
      </c>
      <c r="AB699">
        <v>207.2</v>
      </c>
      <c r="AC699" s="1">
        <f>(Table2[[#This Row],[Close Price]]/Table2[[#This Row],[Day Low]])-1</f>
        <v>6.5708418891170517E-3</v>
      </c>
      <c r="AD699" s="1">
        <f>(Table2[[#This Row],[Day High]]/Table2[[#This Row],[Close Price]])-1</f>
        <v>1.7543859649122862E-2</v>
      </c>
      <c r="AE699" s="1">
        <f>(Table2[[#This Row],[Close Price]]/Table2[[#This Row],[Current Week Low]])-1</f>
        <v>3.4068136272545235E-2</v>
      </c>
      <c r="AF699" s="1">
        <f>(Table2[[#This Row],[Current Week High]]/Table2[[#This Row],[Close Price]])-1</f>
        <v>5.6711546307629312E-2</v>
      </c>
      <c r="AG699" s="1">
        <f>(Table2[[#This Row],[Close Price]]/Table2[[#This Row],[Current Month Low]])-1</f>
        <v>3.4068136272545235E-2</v>
      </c>
      <c r="AH699" s="1">
        <f>(Table2[[#This Row],[Current Month High]]/Table2[[#This Row],[Close Price]])-1</f>
        <v>5.6711546307629312E-2</v>
      </c>
      <c r="AI699">
        <v>53.355773153814702</v>
      </c>
      <c r="AJ699">
        <v>3.40681362725452</v>
      </c>
      <c r="AK699" t="str">
        <f>IF(AND(Table2[[#This Row],[20D EMA]]&gt;Table2[[#This Row],[50D EMA]],Table2[[#This Row],[50D EMA]]&gt;Table2[[#This Row],[200D EMA]]),"Uptrend","Downtrend/NoTrend")</f>
        <v>Downtrend/NoTrend</v>
      </c>
      <c r="AL699">
        <v>-0.17</v>
      </c>
      <c r="AM699" t="s">
        <v>3189</v>
      </c>
      <c r="AN699">
        <v>-7.87</v>
      </c>
      <c r="AO699" t="s">
        <v>3189</v>
      </c>
      <c r="AP699">
        <v>5.2827823019360003E-3</v>
      </c>
      <c r="AQ699">
        <f>(Table2[[#This Row],[Sharpe Ratio]]-AVERAGE(Table2[Sharpe Ratio]))/_xlfn.STDEV.P(Table2[Sharpe Ratio])</f>
        <v>-0.65400550453899176</v>
      </c>
      <c r="AR6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9">
        <f>_xlfn.RANK.AVG(Table2[[#This Row],[1Y Return vs Nifty Z-Score]],Table2[1Y Return vs Nifty Z-Score])</f>
        <v>708</v>
      </c>
      <c r="AT699">
        <f>_xlfn.RANK.AVG(Table2[[#This Row],[6M Return vs Nifty Z-Score]],Table2[6M Return vs Nifty Z-Score])</f>
        <v>713</v>
      </c>
      <c r="AU699">
        <f>_xlfn.RANK.AVG(Table2[[#This Row],[Sharpe Ratio Z-Score]],Table2[Sharpe Ratio Z-Score])</f>
        <v>496</v>
      </c>
      <c r="AV699">
        <f>(Table2[[#This Row],[Rank 1Y]]+Table2[[#This Row],[Rank 6M]]+Table2[[#This Row],[Rank Sharpe]])/3</f>
        <v>639</v>
      </c>
    </row>
    <row r="700" spans="1:48" x14ac:dyDescent="0.3">
      <c r="A700" t="s">
        <v>2248</v>
      </c>
      <c r="B700" t="s">
        <v>2249</v>
      </c>
      <c r="C700" t="s">
        <v>3139</v>
      </c>
      <c r="D700" t="s">
        <v>607</v>
      </c>
      <c r="E700">
        <v>2497.58194065</v>
      </c>
      <c r="F700">
        <v>175.89</v>
      </c>
      <c r="G700">
        <v>-53.168740747646801</v>
      </c>
      <c r="H700">
        <f>(Table2[[#This Row],[1Y Return vs Nifty]]-AVERAGE(Table2[1Y Return vs Nifty]))/_xlfn.STDEV.P(Table2[1Y Return vs Nifty])</f>
        <v>-1.3391546830405159</v>
      </c>
      <c r="I700">
        <v>-1.8334227001172001</v>
      </c>
      <c r="J700">
        <f>(Table2[[#This Row],[1M Return vs Nifty]]-AVERAGE(Table2[1M Return vs Nifty]))/_xlfn.STDEV.P(Table2[1M Return vs Nifty])</f>
        <v>-2.8124758601080251E-2</v>
      </c>
      <c r="K700">
        <v>-23.493082796643701</v>
      </c>
      <c r="L700">
        <f>(Table2[[#This Row],[6M Return vs Nifty]]-AVERAGE(Table2[6M Return vs Nifty]))/_xlfn.STDEV.P(Table2[6M Return vs Nifty])</f>
        <v>-1.0758933745773811</v>
      </c>
      <c r="M700">
        <v>3.6467374806961499</v>
      </c>
      <c r="N700">
        <f>(Table2[[#This Row],[1W Return vs Nifty]]-AVERAGE(Table2[1W Return vs Nifty]))/_xlfn.STDEV.P(Table2[1W Return vs Nifty])</f>
        <v>0.78245326598349119</v>
      </c>
      <c r="O700">
        <v>175.54</v>
      </c>
      <c r="P700">
        <v>174.92799361129701</v>
      </c>
      <c r="Q700">
        <v>202.69534348142699</v>
      </c>
      <c r="R700">
        <v>34.736677369061603</v>
      </c>
      <c r="S700" s="1">
        <f>(Table2[[#This Row],[Close Price]]-Table2[[#This Row],[20D EMA]])/Table2[[#This Row],[20D EMA]]</f>
        <v>1.9938475561125345E-3</v>
      </c>
      <c r="T700" s="1">
        <f>(Table2[[#This Row],[Close Price]]-Table2[[#This Row],[50D EMA]])/Table2[[#This Row],[50D EMA]]</f>
        <v>5.4994421924293262E-3</v>
      </c>
      <c r="U700" s="1">
        <f>(Table2[[#This Row],[Close Price]]-Table2[[#This Row],[200D EMA]])/Table2[[#This Row],[200D EMA]]</f>
        <v>-0.1322444957098049</v>
      </c>
      <c r="V700">
        <v>0.70368565119833304</v>
      </c>
      <c r="W700">
        <v>173.47</v>
      </c>
      <c r="X700">
        <v>177.51</v>
      </c>
      <c r="Y700">
        <v>164.16</v>
      </c>
      <c r="Z700">
        <v>177.51</v>
      </c>
      <c r="AA700">
        <v>164.16</v>
      </c>
      <c r="AB700">
        <v>179.9</v>
      </c>
      <c r="AC700" s="1">
        <f>(Table2[[#This Row],[Close Price]]/Table2[[#This Row],[Day Low]])-1</f>
        <v>1.3950538998097617E-2</v>
      </c>
      <c r="AD700" s="1">
        <f>(Table2[[#This Row],[Day High]]/Table2[[#This Row],[Close Price]])-1</f>
        <v>9.2103018932288006E-3</v>
      </c>
      <c r="AE700" s="1">
        <f>(Table2[[#This Row],[Close Price]]/Table2[[#This Row],[Current Week Low]])-1</f>
        <v>7.1454678362573132E-2</v>
      </c>
      <c r="AF700" s="1">
        <f>(Table2[[#This Row],[Current Week High]]/Table2[[#This Row],[Close Price]])-1</f>
        <v>9.2103018932288006E-3</v>
      </c>
      <c r="AG700" s="1">
        <f>(Table2[[#This Row],[Close Price]]/Table2[[#This Row],[Current Month Low]])-1</f>
        <v>7.1454678362573132E-2</v>
      </c>
      <c r="AH700" s="1">
        <f>(Table2[[#This Row],[Current Month High]]/Table2[[#This Row],[Close Price]])-1</f>
        <v>2.2798339871510809E-2</v>
      </c>
      <c r="AI700">
        <v>77.383592017738295</v>
      </c>
      <c r="AJ700">
        <v>22.2137298499166</v>
      </c>
      <c r="AK700" t="str">
        <f>IF(AND(Table2[[#This Row],[20D EMA]]&gt;Table2[[#This Row],[50D EMA]],Table2[[#This Row],[50D EMA]]&gt;Table2[[#This Row],[200D EMA]]),"Uptrend","Downtrend/NoTrend")</f>
        <v>Downtrend/NoTrend</v>
      </c>
      <c r="AL700">
        <v>-0.02</v>
      </c>
      <c r="AM700" t="s">
        <v>3189</v>
      </c>
      <c r="AN700">
        <v>-3.1</v>
      </c>
      <c r="AO700" t="s">
        <v>3189</v>
      </c>
      <c r="AQ700">
        <f>(Table2[[#This Row],[Sharpe Ratio]]-AVERAGE(Table2[Sharpe Ratio]))/_xlfn.STDEV.P(Table2[Sharpe Ratio])</f>
        <v>-0.71560041255099383</v>
      </c>
      <c r="AR7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0">
        <f>_xlfn.RANK.AVG(Table2[[#This Row],[1Y Return vs Nifty Z-Score]],Table2[1Y Return vs Nifty Z-Score])</f>
        <v>716</v>
      </c>
      <c r="AT700">
        <f>_xlfn.RANK.AVG(Table2[[#This Row],[6M Return vs Nifty Z-Score]],Table2[6M Return vs Nifty Z-Score])</f>
        <v>663</v>
      </c>
      <c r="AU700">
        <f>_xlfn.RANK.AVG(Table2[[#This Row],[Sharpe Ratio Z-Score]],Table2[Sharpe Ratio Z-Score])</f>
        <v>539.5</v>
      </c>
      <c r="AV700">
        <f>(Table2[[#This Row],[Rank 1Y]]+Table2[[#This Row],[Rank 6M]]+Table2[[#This Row],[Rank Sharpe]])/3</f>
        <v>639.5</v>
      </c>
    </row>
    <row r="701" spans="1:48" x14ac:dyDescent="0.3">
      <c r="A701" t="s">
        <v>1324</v>
      </c>
      <c r="B701" t="s">
        <v>1325</v>
      </c>
      <c r="C701" t="s">
        <v>3129</v>
      </c>
      <c r="D701" t="s">
        <v>24</v>
      </c>
      <c r="E701">
        <v>8566.0533917640005</v>
      </c>
      <c r="F701">
        <v>75.03</v>
      </c>
      <c r="G701">
        <v>-47.049286458593102</v>
      </c>
      <c r="H701">
        <f>(Table2[[#This Row],[1Y Return vs Nifty]]-AVERAGE(Table2[1Y Return vs Nifty]))/_xlfn.STDEV.P(Table2[1Y Return vs Nifty])</f>
        <v>-1.236332752853269</v>
      </c>
      <c r="I701">
        <v>-10.6371002803333</v>
      </c>
      <c r="J701">
        <f>(Table2[[#This Row],[1M Return vs Nifty]]-AVERAGE(Table2[1M Return vs Nifty]))/_xlfn.STDEV.P(Table2[1M Return vs Nifty])</f>
        <v>-0.99069787968838829</v>
      </c>
      <c r="K701">
        <v>-34.389605072844802</v>
      </c>
      <c r="L701">
        <f>(Table2[[#This Row],[6M Return vs Nifty]]-AVERAGE(Table2[6M Return vs Nifty]))/_xlfn.STDEV.P(Table2[6M Return vs Nifty])</f>
        <v>-1.4316808551714759</v>
      </c>
      <c r="M701">
        <v>1.59141086148583</v>
      </c>
      <c r="N701">
        <f>(Table2[[#This Row],[1W Return vs Nifty]]-AVERAGE(Table2[1W Return vs Nifty]))/_xlfn.STDEV.P(Table2[1W Return vs Nifty])</f>
        <v>0.21365489749372335</v>
      </c>
      <c r="O701">
        <v>78.510000000000005</v>
      </c>
      <c r="P701">
        <v>81.8355879392156</v>
      </c>
      <c r="Q701">
        <v>89.137427283024394</v>
      </c>
      <c r="R701">
        <v>18.847027631529599</v>
      </c>
      <c r="S701" s="1">
        <f>(Table2[[#This Row],[Close Price]]-Table2[[#This Row],[20D EMA]])/Table2[[#This Row],[20D EMA]]</f>
        <v>-4.4325563622468526E-2</v>
      </c>
      <c r="T701" s="1">
        <f>(Table2[[#This Row],[Close Price]]-Table2[[#This Row],[50D EMA]])/Table2[[#This Row],[50D EMA]]</f>
        <v>-8.3161716199442889E-2</v>
      </c>
      <c r="U701" s="1">
        <f>(Table2[[#This Row],[Close Price]]-Table2[[#This Row],[200D EMA]])/Table2[[#This Row],[200D EMA]]</f>
        <v>-0.15826603608640447</v>
      </c>
      <c r="V701">
        <v>0.84734227093361403</v>
      </c>
      <c r="W701">
        <v>74.5</v>
      </c>
      <c r="X701">
        <v>75.94</v>
      </c>
      <c r="Y701">
        <v>72.5</v>
      </c>
      <c r="Z701">
        <v>76.37</v>
      </c>
      <c r="AA701">
        <v>72.5</v>
      </c>
      <c r="AB701">
        <v>78.25</v>
      </c>
      <c r="AC701" s="1">
        <f>(Table2[[#This Row],[Close Price]]/Table2[[#This Row],[Day Low]])-1</f>
        <v>7.1140939597316155E-3</v>
      </c>
      <c r="AD701" s="1">
        <f>(Table2[[#This Row],[Day High]]/Table2[[#This Row],[Close Price]])-1</f>
        <v>1.2128481940557156E-2</v>
      </c>
      <c r="AE701" s="1">
        <f>(Table2[[#This Row],[Close Price]]/Table2[[#This Row],[Current Week Low]])-1</f>
        <v>3.489655172413797E-2</v>
      </c>
      <c r="AF701" s="1">
        <f>(Table2[[#This Row],[Current Week High]]/Table2[[#This Row],[Close Price]])-1</f>
        <v>1.7859522857523791E-2</v>
      </c>
      <c r="AG701" s="1">
        <f>(Table2[[#This Row],[Close Price]]/Table2[[#This Row],[Current Month Low]])-1</f>
        <v>3.489655172413797E-2</v>
      </c>
      <c r="AH701" s="1">
        <f>(Table2[[#This Row],[Current Month High]]/Table2[[#This Row],[Close Price]])-1</f>
        <v>4.2916166866586725E-2</v>
      </c>
      <c r="AI701">
        <v>55.271224843395899</v>
      </c>
      <c r="AJ701">
        <v>3.4896551724137899</v>
      </c>
      <c r="AK701" t="str">
        <f>IF(AND(Table2[[#This Row],[20D EMA]]&gt;Table2[[#This Row],[50D EMA]],Table2[[#This Row],[50D EMA]]&gt;Table2[[#This Row],[200D EMA]]),"Uptrend","Downtrend/NoTrend")</f>
        <v>Downtrend/NoTrend</v>
      </c>
      <c r="AL701">
        <v>-0.15</v>
      </c>
      <c r="AM701" t="s">
        <v>3189</v>
      </c>
      <c r="AN701">
        <v>-7.92</v>
      </c>
      <c r="AO701" t="s">
        <v>3189</v>
      </c>
      <c r="AP701">
        <v>5.9998292246799998E-4</v>
      </c>
      <c r="AQ701">
        <f>(Table2[[#This Row],[Sharpe Ratio]]-AVERAGE(Table2[Sharpe Ratio]))/_xlfn.STDEV.P(Table2[Sharpe Ratio])</f>
        <v>-0.70860487671287209</v>
      </c>
      <c r="AR7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1">
        <f>_xlfn.RANK.AVG(Table2[[#This Row],[1Y Return vs Nifty Z-Score]],Table2[1Y Return vs Nifty Z-Score])</f>
        <v>707</v>
      </c>
      <c r="AT701">
        <f>_xlfn.RANK.AVG(Table2[[#This Row],[6M Return vs Nifty Z-Score]],Table2[6M Return vs Nifty Z-Score])</f>
        <v>711</v>
      </c>
      <c r="AU701">
        <f>_xlfn.RANK.AVG(Table2[[#This Row],[Sharpe Ratio Z-Score]],Table2[Sharpe Ratio Z-Score])</f>
        <v>511</v>
      </c>
      <c r="AV701">
        <f>(Table2[[#This Row],[Rank 1Y]]+Table2[[#This Row],[Rank 6M]]+Table2[[#This Row],[Rank Sharpe]])/3</f>
        <v>643</v>
      </c>
    </row>
    <row r="702" spans="1:48" x14ac:dyDescent="0.3">
      <c r="A702" t="s">
        <v>2006</v>
      </c>
      <c r="B702" t="s">
        <v>2007</v>
      </c>
      <c r="C702" t="s">
        <v>3139</v>
      </c>
      <c r="D702" t="s">
        <v>1443</v>
      </c>
      <c r="E702">
        <v>3347.674254694</v>
      </c>
      <c r="F702">
        <v>124.3</v>
      </c>
      <c r="G702">
        <v>-40.279977323655999</v>
      </c>
      <c r="H702">
        <f>(Table2[[#This Row],[1Y Return vs Nifty]]-AVERAGE(Table2[1Y Return vs Nifty]))/_xlfn.STDEV.P(Table2[1Y Return vs Nifty])</f>
        <v>-1.1225916579106303</v>
      </c>
      <c r="I702">
        <v>-8.5598219466055099</v>
      </c>
      <c r="J702">
        <f>(Table2[[#This Row],[1M Return vs Nifty]]-AVERAGE(Table2[1M Return vs Nifty]))/_xlfn.STDEV.P(Table2[1M Return vs Nifty])</f>
        <v>-0.763573218335863</v>
      </c>
      <c r="K702">
        <v>-10.571671084893101</v>
      </c>
      <c r="L702">
        <f>(Table2[[#This Row],[6M Return vs Nifty]]-AVERAGE(Table2[6M Return vs Nifty]))/_xlfn.STDEV.P(Table2[6M Return vs Nifty])</f>
        <v>-0.65399027539466248</v>
      </c>
      <c r="M702">
        <v>-0.38865777252335199</v>
      </c>
      <c r="N702">
        <f>(Table2[[#This Row],[1W Return vs Nifty]]-AVERAGE(Table2[1W Return vs Nifty]))/_xlfn.STDEV.P(Table2[1W Return vs Nifty])</f>
        <v>-0.33431630961053144</v>
      </c>
      <c r="O702">
        <v>128.04</v>
      </c>
      <c r="P702">
        <v>129.71646018542799</v>
      </c>
      <c r="Q702">
        <v>136.245652783069</v>
      </c>
      <c r="R702">
        <v>29.844354394057</v>
      </c>
      <c r="S702" s="1">
        <f>(Table2[[#This Row],[Close Price]]-Table2[[#This Row],[20D EMA]])/Table2[[#This Row],[20D EMA]]</f>
        <v>-2.920962199312711E-2</v>
      </c>
      <c r="T702" s="1">
        <f>(Table2[[#This Row],[Close Price]]-Table2[[#This Row],[50D EMA]])/Table2[[#This Row],[50D EMA]]</f>
        <v>-4.1756151668687493E-2</v>
      </c>
      <c r="U702" s="1">
        <f>(Table2[[#This Row],[Close Price]]-Table2[[#This Row],[200D EMA]])/Table2[[#This Row],[200D EMA]]</f>
        <v>-8.7677313287117753E-2</v>
      </c>
      <c r="V702">
        <v>1.20536965272244</v>
      </c>
      <c r="W702">
        <v>124.01</v>
      </c>
      <c r="X702">
        <v>125.64</v>
      </c>
      <c r="Y702">
        <v>119</v>
      </c>
      <c r="Z702">
        <v>126.64</v>
      </c>
      <c r="AA702">
        <v>119</v>
      </c>
      <c r="AB702">
        <v>131.6</v>
      </c>
      <c r="AC702" s="1">
        <f>(Table2[[#This Row],[Close Price]]/Table2[[#This Row],[Day Low]])-1</f>
        <v>2.3385210870090489E-3</v>
      </c>
      <c r="AD702" s="1">
        <f>(Table2[[#This Row],[Day High]]/Table2[[#This Row],[Close Price]])-1</f>
        <v>1.0780370072405399E-2</v>
      </c>
      <c r="AE702" s="1">
        <f>(Table2[[#This Row],[Close Price]]/Table2[[#This Row],[Current Week Low]])-1</f>
        <v>4.4537815126050484E-2</v>
      </c>
      <c r="AF702" s="1">
        <f>(Table2[[#This Row],[Current Week High]]/Table2[[#This Row],[Close Price]])-1</f>
        <v>1.8825422365245315E-2</v>
      </c>
      <c r="AG702" s="1">
        <f>(Table2[[#This Row],[Close Price]]/Table2[[#This Row],[Current Month Low]])-1</f>
        <v>4.4537815126050484E-2</v>
      </c>
      <c r="AH702" s="1">
        <f>(Table2[[#This Row],[Current Month High]]/Table2[[#This Row],[Close Price]])-1</f>
        <v>5.8728881737731164E-2</v>
      </c>
      <c r="AI702">
        <v>28.5599356395816</v>
      </c>
      <c r="AJ702">
        <v>19.004308281474302</v>
      </c>
      <c r="AK702" t="str">
        <f>IF(AND(Table2[[#This Row],[20D EMA]]&gt;Table2[[#This Row],[50D EMA]],Table2[[#This Row],[50D EMA]]&gt;Table2[[#This Row],[200D EMA]]),"Uptrend","Downtrend/NoTrend")</f>
        <v>Downtrend/NoTrend</v>
      </c>
      <c r="AL702">
        <v>-0.11</v>
      </c>
      <c r="AM702" t="s">
        <v>3189</v>
      </c>
      <c r="AN702">
        <v>-5.63</v>
      </c>
      <c r="AO702" t="s">
        <v>3189</v>
      </c>
      <c r="AP702">
        <v>-0.101146839612531</v>
      </c>
      <c r="AQ702">
        <f>(Table2[[#This Row],[Sharpe Ratio]]-AVERAGE(Table2[Sharpe Ratio]))/_xlfn.STDEV.P(Table2[Sharpe Ratio])</f>
        <v>-1.8949278815923349</v>
      </c>
      <c r="AR7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2">
        <f>_xlfn.RANK.AVG(Table2[[#This Row],[1Y Return vs Nifty Z-Score]],Table2[1Y Return vs Nifty Z-Score])</f>
        <v>682</v>
      </c>
      <c r="AT702">
        <f>_xlfn.RANK.AVG(Table2[[#This Row],[6M Return vs Nifty Z-Score]],Table2[6M Return vs Nifty Z-Score])</f>
        <v>538</v>
      </c>
      <c r="AU702">
        <f>_xlfn.RANK.AVG(Table2[[#This Row],[Sharpe Ratio Z-Score]],Table2[Sharpe Ratio Z-Score])</f>
        <v>713</v>
      </c>
      <c r="AV702">
        <f>(Table2[[#This Row],[Rank 1Y]]+Table2[[#This Row],[Rank 6M]]+Table2[[#This Row],[Rank Sharpe]])/3</f>
        <v>644.33333333333337</v>
      </c>
    </row>
    <row r="703" spans="1:48" x14ac:dyDescent="0.3">
      <c r="A703" t="s">
        <v>639</v>
      </c>
      <c r="B703" t="s">
        <v>640</v>
      </c>
      <c r="C703" t="s">
        <v>3129</v>
      </c>
      <c r="D703" t="s">
        <v>24</v>
      </c>
      <c r="E703">
        <v>30102.606441749998</v>
      </c>
      <c r="F703">
        <v>188.85</v>
      </c>
      <c r="G703">
        <v>-51.403358206172904</v>
      </c>
      <c r="H703">
        <f>(Table2[[#This Row],[1Y Return vs Nifty]]-AVERAGE(Table2[1Y Return vs Nifty]))/_xlfn.STDEV.P(Table2[1Y Return vs Nifty])</f>
        <v>-1.3094919007303494</v>
      </c>
      <c r="I703">
        <v>-3.9467672630967998</v>
      </c>
      <c r="J703">
        <f>(Table2[[#This Row],[1M Return vs Nifty]]-AVERAGE(Table2[1M Return vs Nifty]))/_xlfn.STDEV.P(Table2[1M Return vs Nifty])</f>
        <v>-0.25919281548807871</v>
      </c>
      <c r="K703">
        <v>-6.9647265635743301</v>
      </c>
      <c r="L703">
        <f>(Table2[[#This Row],[6M Return vs Nifty]]-AVERAGE(Table2[6M Return vs Nifty]))/_xlfn.STDEV.P(Table2[6M Return vs Nifty])</f>
        <v>-0.53621823112641698</v>
      </c>
      <c r="M703">
        <v>0.14101265677987501</v>
      </c>
      <c r="N703">
        <f>(Table2[[#This Row],[1W Return vs Nifty]]-AVERAGE(Table2[1W Return vs Nifty]))/_xlfn.STDEV.P(Table2[1W Return vs Nifty])</f>
        <v>-0.18773343893243749</v>
      </c>
      <c r="O703">
        <v>197.01</v>
      </c>
      <c r="P703">
        <v>199.06181836148801</v>
      </c>
      <c r="Q703">
        <v>203.916094992399</v>
      </c>
      <c r="R703">
        <v>21.243928612166801</v>
      </c>
      <c r="S703" s="1">
        <f>(Table2[[#This Row],[Close Price]]-Table2[[#This Row],[20D EMA]])/Table2[[#This Row],[20D EMA]]</f>
        <v>-4.1419217298614266E-2</v>
      </c>
      <c r="T703" s="1">
        <f>(Table2[[#This Row],[Close Price]]-Table2[[#This Row],[50D EMA]])/Table2[[#This Row],[50D EMA]]</f>
        <v>-5.129973415064347E-2</v>
      </c>
      <c r="U703" s="1">
        <f>(Table2[[#This Row],[Close Price]]-Table2[[#This Row],[200D EMA]])/Table2[[#This Row],[200D EMA]]</f>
        <v>-7.3883795160752719E-2</v>
      </c>
      <c r="V703">
        <v>0.73187351432355296</v>
      </c>
      <c r="W703">
        <v>187.81</v>
      </c>
      <c r="X703">
        <v>191.44</v>
      </c>
      <c r="Y703">
        <v>182.55</v>
      </c>
      <c r="Z703">
        <v>192.35</v>
      </c>
      <c r="AA703">
        <v>182.55</v>
      </c>
      <c r="AB703">
        <v>199.27</v>
      </c>
      <c r="AC703" s="1">
        <f>(Table2[[#This Row],[Close Price]]/Table2[[#This Row],[Day Low]])-1</f>
        <v>5.537511314626542E-3</v>
      </c>
      <c r="AD703" s="1">
        <f>(Table2[[#This Row],[Day High]]/Table2[[#This Row],[Close Price]])-1</f>
        <v>1.3714588297590646E-2</v>
      </c>
      <c r="AE703" s="1">
        <f>(Table2[[#This Row],[Close Price]]/Table2[[#This Row],[Current Week Low]])-1</f>
        <v>3.4511092851273517E-2</v>
      </c>
      <c r="AF703" s="1">
        <f>(Table2[[#This Row],[Current Week High]]/Table2[[#This Row],[Close Price]])-1</f>
        <v>1.8533227429176513E-2</v>
      </c>
      <c r="AG703" s="1">
        <f>(Table2[[#This Row],[Close Price]]/Table2[[#This Row],[Current Month Low]])-1</f>
        <v>3.4511092851273517E-2</v>
      </c>
      <c r="AH703" s="1">
        <f>(Table2[[#This Row],[Current Month High]]/Table2[[#This Row],[Close Price]])-1</f>
        <v>5.5176065660577311E-2</v>
      </c>
      <c r="AI703">
        <v>39.316918189038901</v>
      </c>
      <c r="AJ703">
        <v>11.646467632279</v>
      </c>
      <c r="AK703" t="str">
        <f>IF(AND(Table2[[#This Row],[20D EMA]]&gt;Table2[[#This Row],[50D EMA]],Table2[[#This Row],[50D EMA]]&gt;Table2[[#This Row],[200D EMA]]),"Uptrend","Downtrend/NoTrend")</f>
        <v>Downtrend/NoTrend</v>
      </c>
      <c r="AL703">
        <v>-0.02</v>
      </c>
      <c r="AM703" t="s">
        <v>3189</v>
      </c>
      <c r="AN703">
        <v>-10.09</v>
      </c>
      <c r="AO703" t="s">
        <v>3189</v>
      </c>
      <c r="AP703">
        <v>-0.11389337080131599</v>
      </c>
      <c r="AQ703">
        <f>(Table2[[#This Row],[Sharpe Ratio]]-AVERAGE(Table2[Sharpe Ratio]))/_xlfn.STDEV.P(Table2[Sharpe Ratio])</f>
        <v>-2.04354680457116</v>
      </c>
      <c r="AR7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3">
        <f>_xlfn.RANK.AVG(Table2[[#This Row],[1Y Return vs Nifty Z-Score]],Table2[1Y Return vs Nifty Z-Score])</f>
        <v>712</v>
      </c>
      <c r="AT703">
        <f>_xlfn.RANK.AVG(Table2[[#This Row],[6M Return vs Nifty Z-Score]],Table2[6M Return vs Nifty Z-Score])</f>
        <v>503</v>
      </c>
      <c r="AU703">
        <f>_xlfn.RANK.AVG(Table2[[#This Row],[Sharpe Ratio Z-Score]],Table2[Sharpe Ratio Z-Score])</f>
        <v>721</v>
      </c>
      <c r="AV703">
        <f>(Table2[[#This Row],[Rank 1Y]]+Table2[[#This Row],[Rank 6M]]+Table2[[#This Row],[Rank Sharpe]])/3</f>
        <v>645.33333333333337</v>
      </c>
    </row>
    <row r="704" spans="1:48" x14ac:dyDescent="0.3">
      <c r="A704" t="s">
        <v>1097</v>
      </c>
      <c r="B704" t="s">
        <v>1098</v>
      </c>
      <c r="C704" t="s">
        <v>3128</v>
      </c>
      <c r="D704" t="s">
        <v>21</v>
      </c>
      <c r="E704">
        <v>11973.078198839999</v>
      </c>
      <c r="F704">
        <v>805.05</v>
      </c>
      <c r="G704">
        <v>-32.1351106150967</v>
      </c>
      <c r="H704">
        <f>(Table2[[#This Row],[1Y Return vs Nifty]]-AVERAGE(Table2[1Y Return vs Nifty]))/_xlfn.STDEV.P(Table2[1Y Return vs Nifty])</f>
        <v>-0.98573780190749649</v>
      </c>
      <c r="I704">
        <v>-0.62563949310453904</v>
      </c>
      <c r="J704">
        <f>(Table2[[#This Row],[1M Return vs Nifty]]-AVERAGE(Table2[1M Return vs Nifty]))/_xlfn.STDEV.P(Table2[1M Return vs Nifty])</f>
        <v>0.1039313782324177</v>
      </c>
      <c r="K704">
        <v>-12.345262839461901</v>
      </c>
      <c r="L704">
        <f>(Table2[[#This Row],[6M Return vs Nifty]]-AVERAGE(Table2[6M Return vs Nifty]))/_xlfn.STDEV.P(Table2[6M Return vs Nifty])</f>
        <v>-0.71190065505209643</v>
      </c>
      <c r="M704">
        <v>3.2657504493417799</v>
      </c>
      <c r="N704">
        <f>(Table2[[#This Row],[1W Return vs Nifty]]-AVERAGE(Table2[1W Return vs Nifty]))/_xlfn.STDEV.P(Table2[1W Return vs Nifty])</f>
        <v>0.67701756548476166</v>
      </c>
      <c r="O704">
        <v>800.75</v>
      </c>
      <c r="P704">
        <v>803.20872235620095</v>
      </c>
      <c r="Q704">
        <v>825.83419535757298</v>
      </c>
      <c r="R704">
        <v>49.864650922110002</v>
      </c>
      <c r="S704" s="1">
        <f>(Table2[[#This Row],[Close Price]]-Table2[[#This Row],[20D EMA]])/Table2[[#This Row],[20D EMA]]</f>
        <v>5.3699656571963216E-3</v>
      </c>
      <c r="T704" s="1">
        <f>(Table2[[#This Row],[Close Price]]-Table2[[#This Row],[50D EMA]])/Table2[[#This Row],[50D EMA]]</f>
        <v>2.292402451006312E-3</v>
      </c>
      <c r="U704" s="1">
        <f>(Table2[[#This Row],[Close Price]]-Table2[[#This Row],[200D EMA]])/Table2[[#This Row],[200D EMA]]</f>
        <v>-2.5167516039431865E-2</v>
      </c>
      <c r="V704">
        <v>0.828490907518312</v>
      </c>
      <c r="W704">
        <v>799.85</v>
      </c>
      <c r="X704">
        <v>809</v>
      </c>
      <c r="Y704">
        <v>778.3</v>
      </c>
      <c r="Z704">
        <v>809</v>
      </c>
      <c r="AA704">
        <v>778.3</v>
      </c>
      <c r="AB704">
        <v>813.4</v>
      </c>
      <c r="AC704" s="1">
        <f>(Table2[[#This Row],[Close Price]]/Table2[[#This Row],[Day Low]])-1</f>
        <v>6.5012189785584873E-3</v>
      </c>
      <c r="AD704" s="1">
        <f>(Table2[[#This Row],[Day High]]/Table2[[#This Row],[Close Price]])-1</f>
        <v>4.9065275448729739E-3</v>
      </c>
      <c r="AE704" s="1">
        <f>(Table2[[#This Row],[Close Price]]/Table2[[#This Row],[Current Week Low]])-1</f>
        <v>3.4369780290376406E-2</v>
      </c>
      <c r="AF704" s="1">
        <f>(Table2[[#This Row],[Current Week High]]/Table2[[#This Row],[Close Price]])-1</f>
        <v>4.9065275448729739E-3</v>
      </c>
      <c r="AG704" s="1">
        <f>(Table2[[#This Row],[Close Price]]/Table2[[#This Row],[Current Month Low]])-1</f>
        <v>3.4369780290376406E-2</v>
      </c>
      <c r="AH704" s="1">
        <f>(Table2[[#This Row],[Current Month High]]/Table2[[#This Row],[Close Price]])-1</f>
        <v>1.0372026582199823E-2</v>
      </c>
      <c r="AI704">
        <v>19.371467610707398</v>
      </c>
      <c r="AJ704">
        <v>8.6437246963562497</v>
      </c>
      <c r="AK704" t="str">
        <f>IF(AND(Table2[[#This Row],[20D EMA]]&gt;Table2[[#This Row],[50D EMA]],Table2[[#This Row],[50D EMA]]&gt;Table2[[#This Row],[200D EMA]]),"Uptrend","Downtrend/NoTrend")</f>
        <v>Downtrend/NoTrend</v>
      </c>
      <c r="AL704">
        <v>-7.0000000000000007E-2</v>
      </c>
      <c r="AM704" t="s">
        <v>3189</v>
      </c>
      <c r="AN704">
        <v>0.63</v>
      </c>
      <c r="AO704" t="s">
        <v>3188</v>
      </c>
      <c r="AP704">
        <v>-0.140501142216546</v>
      </c>
      <c r="AQ704">
        <f>(Table2[[#This Row],[Sharpe Ratio]]-AVERAGE(Table2[Sharpe Ratio]))/_xlfn.STDEV.P(Table2[Sharpe Ratio])</f>
        <v>-2.3537816654937567</v>
      </c>
      <c r="AR7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4">
        <f>_xlfn.RANK.AVG(Table2[[#This Row],[1Y Return vs Nifty Z-Score]],Table2[1Y Return vs Nifty Z-Score])</f>
        <v>655</v>
      </c>
      <c r="AT704">
        <f>_xlfn.RANK.AVG(Table2[[#This Row],[6M Return vs Nifty Z-Score]],Table2[6M Return vs Nifty Z-Score])</f>
        <v>557</v>
      </c>
      <c r="AU704">
        <f>_xlfn.RANK.AVG(Table2[[#This Row],[Sharpe Ratio Z-Score]],Table2[Sharpe Ratio Z-Score])</f>
        <v>729</v>
      </c>
      <c r="AV704">
        <f>(Table2[[#This Row],[Rank 1Y]]+Table2[[#This Row],[Rank 6M]]+Table2[[#This Row],[Rank Sharpe]])/3</f>
        <v>647</v>
      </c>
    </row>
    <row r="705" spans="1:48" x14ac:dyDescent="0.3">
      <c r="A705" t="s">
        <v>2214</v>
      </c>
      <c r="B705" t="s">
        <v>2215</v>
      </c>
      <c r="C705" t="s">
        <v>3135</v>
      </c>
      <c r="D705" t="s">
        <v>1573</v>
      </c>
      <c r="E705">
        <v>2642.6983854</v>
      </c>
      <c r="F705">
        <v>638.45000000000005</v>
      </c>
      <c r="G705">
        <v>-45.963221185474097</v>
      </c>
      <c r="H705">
        <f>(Table2[[#This Row],[1Y Return vs Nifty]]-AVERAGE(Table2[1Y Return vs Nifty]))/_xlfn.STDEV.P(Table2[1Y Return vs Nifty])</f>
        <v>-1.2180841766867325</v>
      </c>
      <c r="I705">
        <v>7.1186527680690901</v>
      </c>
      <c r="J705">
        <f>(Table2[[#This Row],[1M Return vs Nifty]]-AVERAGE(Table2[1M Return vs Nifty]))/_xlfn.STDEV.P(Table2[1M Return vs Nifty])</f>
        <v>0.95067383381734893</v>
      </c>
      <c r="K705">
        <v>-30.887112900869301</v>
      </c>
      <c r="L705">
        <f>(Table2[[#This Row],[6M Return vs Nifty]]-AVERAGE(Table2[6M Return vs Nifty]))/_xlfn.STDEV.P(Table2[6M Return vs Nifty])</f>
        <v>-1.3173193337538232</v>
      </c>
      <c r="M705">
        <v>8.0405694418692594E-2</v>
      </c>
      <c r="N705">
        <f>(Table2[[#This Row],[1W Return vs Nifty]]-AVERAGE(Table2[1W Return vs Nifty]))/_xlfn.STDEV.P(Table2[1W Return vs Nifty])</f>
        <v>-0.20450602436384999</v>
      </c>
      <c r="O705">
        <v>627.17999999999995</v>
      </c>
      <c r="P705">
        <v>624.65661947980004</v>
      </c>
      <c r="Q705">
        <v>675.99547887655604</v>
      </c>
      <c r="R705">
        <v>55.510499220378598</v>
      </c>
      <c r="S705" s="1">
        <f>(Table2[[#This Row],[Close Price]]-Table2[[#This Row],[20D EMA]])/Table2[[#This Row],[20D EMA]]</f>
        <v>1.7969323001371371E-2</v>
      </c>
      <c r="T705" s="1">
        <f>(Table2[[#This Row],[Close Price]]-Table2[[#This Row],[50D EMA]])/Table2[[#This Row],[50D EMA]]</f>
        <v>2.2081540625771036E-2</v>
      </c>
      <c r="U705" s="1">
        <f>(Table2[[#This Row],[Close Price]]-Table2[[#This Row],[200D EMA]])/Table2[[#This Row],[200D EMA]]</f>
        <v>-5.5541020686933014E-2</v>
      </c>
      <c r="V705">
        <v>1.0731097845184701</v>
      </c>
      <c r="W705">
        <v>631.04999999999995</v>
      </c>
      <c r="X705">
        <v>645.29999999999995</v>
      </c>
      <c r="Y705">
        <v>611.20000000000005</v>
      </c>
      <c r="Z705">
        <v>649</v>
      </c>
      <c r="AA705">
        <v>611.20000000000005</v>
      </c>
      <c r="AB705">
        <v>670</v>
      </c>
      <c r="AC705" s="1">
        <f>(Table2[[#This Row],[Close Price]]/Table2[[#This Row],[Day Low]])-1</f>
        <v>1.172648760003181E-2</v>
      </c>
      <c r="AD705" s="1">
        <f>(Table2[[#This Row],[Day High]]/Table2[[#This Row],[Close Price]])-1</f>
        <v>1.072910956222084E-2</v>
      </c>
      <c r="AE705" s="1">
        <f>(Table2[[#This Row],[Close Price]]/Table2[[#This Row],[Current Week Low]])-1</f>
        <v>4.4584424083769614E-2</v>
      </c>
      <c r="AF705" s="1">
        <f>(Table2[[#This Row],[Current Week High]]/Table2[[#This Row],[Close Price]])-1</f>
        <v>1.6524395019187121E-2</v>
      </c>
      <c r="AG705" s="1">
        <f>(Table2[[#This Row],[Close Price]]/Table2[[#This Row],[Current Month Low]])-1</f>
        <v>4.4584424083769614E-2</v>
      </c>
      <c r="AH705" s="1">
        <f>(Table2[[#This Row],[Current Month High]]/Table2[[#This Row],[Close Price]])-1</f>
        <v>4.9416555720886546E-2</v>
      </c>
      <c r="AI705">
        <v>41.749549690656998</v>
      </c>
      <c r="AJ705">
        <v>17.9693274205469</v>
      </c>
      <c r="AK705" t="str">
        <f>IF(AND(Table2[[#This Row],[20D EMA]]&gt;Table2[[#This Row],[50D EMA]],Table2[[#This Row],[50D EMA]]&gt;Table2[[#This Row],[200D EMA]]),"Uptrend","Downtrend/NoTrend")</f>
        <v>Downtrend/NoTrend</v>
      </c>
      <c r="AL705">
        <v>-0.04</v>
      </c>
      <c r="AM705" t="s">
        <v>3189</v>
      </c>
      <c r="AN705">
        <v>3.67</v>
      </c>
      <c r="AO705" t="s">
        <v>3188</v>
      </c>
      <c r="AQ705">
        <f>(Table2[[#This Row],[Sharpe Ratio]]-AVERAGE(Table2[Sharpe Ratio]))/_xlfn.STDEV.P(Table2[Sharpe Ratio])</f>
        <v>-0.71560041255099383</v>
      </c>
      <c r="AR7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5">
        <f>_xlfn.RANK.AVG(Table2[[#This Row],[1Y Return vs Nifty Z-Score]],Table2[1Y Return vs Nifty Z-Score])</f>
        <v>705</v>
      </c>
      <c r="AT705">
        <f>_xlfn.RANK.AVG(Table2[[#This Row],[6M Return vs Nifty Z-Score]],Table2[6M Return vs Nifty Z-Score])</f>
        <v>701</v>
      </c>
      <c r="AU705">
        <f>_xlfn.RANK.AVG(Table2[[#This Row],[Sharpe Ratio Z-Score]],Table2[Sharpe Ratio Z-Score])</f>
        <v>539.5</v>
      </c>
      <c r="AV705">
        <f>(Table2[[#This Row],[Rank 1Y]]+Table2[[#This Row],[Rank 6M]]+Table2[[#This Row],[Rank Sharpe]])/3</f>
        <v>648.5</v>
      </c>
    </row>
    <row r="706" spans="1:48" x14ac:dyDescent="0.3">
      <c r="A706" t="s">
        <v>343</v>
      </c>
      <c r="B706" t="s">
        <v>344</v>
      </c>
      <c r="C706" t="s">
        <v>3129</v>
      </c>
      <c r="D706" t="s">
        <v>345</v>
      </c>
      <c r="E706">
        <v>70693.464624810003</v>
      </c>
      <c r="F706">
        <v>739.2</v>
      </c>
      <c r="G706">
        <v>-33.643429233531698</v>
      </c>
      <c r="H706">
        <f>(Table2[[#This Row],[1Y Return vs Nifty]]-AVERAGE(Table2[1Y Return vs Nifty]))/_xlfn.STDEV.P(Table2[1Y Return vs Nifty])</f>
        <v>-1.0110812760735288</v>
      </c>
      <c r="I706">
        <v>-8.6456936383029497</v>
      </c>
      <c r="J706">
        <f>(Table2[[#This Row],[1M Return vs Nifty]]-AVERAGE(Table2[1M Return vs Nifty]))/_xlfn.STDEV.P(Table2[1M Return vs Nifty])</f>
        <v>-0.77296222441168783</v>
      </c>
      <c r="K706">
        <v>-12.046098066551499</v>
      </c>
      <c r="L706">
        <f>(Table2[[#This Row],[6M Return vs Nifty]]-AVERAGE(Table2[6M Return vs Nifty]))/_xlfn.STDEV.P(Table2[6M Return vs Nifty])</f>
        <v>-0.70213248515914184</v>
      </c>
      <c r="M706">
        <v>-0.57454834087767104</v>
      </c>
      <c r="N706">
        <f>(Table2[[#This Row],[1W Return vs Nifty]]-AVERAGE(Table2[1W Return vs Nifty]))/_xlfn.STDEV.P(Table2[1W Return vs Nifty])</f>
        <v>-0.38576032391430026</v>
      </c>
      <c r="O706">
        <v>761.39</v>
      </c>
      <c r="P706">
        <v>753.61385564860996</v>
      </c>
      <c r="Q706">
        <v>744.75051867289699</v>
      </c>
      <c r="R706">
        <v>27.560496900430199</v>
      </c>
      <c r="S706" s="1">
        <f>(Table2[[#This Row],[Close Price]]-Table2[[#This Row],[20D EMA]])/Table2[[#This Row],[20D EMA]]</f>
        <v>-2.9144065459225814E-2</v>
      </c>
      <c r="T706" s="1">
        <f>(Table2[[#This Row],[Close Price]]-Table2[[#This Row],[50D EMA]])/Table2[[#This Row],[50D EMA]]</f>
        <v>-1.9126314545005799E-2</v>
      </c>
      <c r="U706" s="1">
        <f>(Table2[[#This Row],[Close Price]]-Table2[[#This Row],[200D EMA]])/Table2[[#This Row],[200D EMA]]</f>
        <v>-7.4528564045684056E-3</v>
      </c>
      <c r="V706">
        <v>0.97113186611356805</v>
      </c>
      <c r="W706">
        <v>734.05</v>
      </c>
      <c r="X706">
        <v>745.45</v>
      </c>
      <c r="Y706">
        <v>724.9</v>
      </c>
      <c r="Z706">
        <v>751</v>
      </c>
      <c r="AA706">
        <v>724.9</v>
      </c>
      <c r="AB706">
        <v>780</v>
      </c>
      <c r="AC706" s="1">
        <f>(Table2[[#This Row],[Close Price]]/Table2[[#This Row],[Day Low]])-1</f>
        <v>7.0158708534842074E-3</v>
      </c>
      <c r="AD706" s="1">
        <f>(Table2[[#This Row],[Day High]]/Table2[[#This Row],[Close Price]])-1</f>
        <v>8.4550865800865349E-3</v>
      </c>
      <c r="AE706" s="1">
        <f>(Table2[[#This Row],[Close Price]]/Table2[[#This Row],[Current Week Low]])-1</f>
        <v>1.9726858877086695E-2</v>
      </c>
      <c r="AF706" s="1">
        <f>(Table2[[#This Row],[Current Week High]]/Table2[[#This Row],[Close Price]])-1</f>
        <v>1.5963203463203346E-2</v>
      </c>
      <c r="AG706" s="1">
        <f>(Table2[[#This Row],[Close Price]]/Table2[[#This Row],[Current Month Low]])-1</f>
        <v>1.9726858877086695E-2</v>
      </c>
      <c r="AH706" s="1">
        <f>(Table2[[#This Row],[Current Month High]]/Table2[[#This Row],[Close Price]])-1</f>
        <v>5.5194805194805241E-2</v>
      </c>
      <c r="AI706">
        <v>10.579004329004301</v>
      </c>
      <c r="AJ706">
        <v>14.0828767651824</v>
      </c>
      <c r="AK706" t="str">
        <f>IF(AND(Table2[[#This Row],[20D EMA]]&gt;Table2[[#This Row],[50D EMA]],Table2[[#This Row],[50D EMA]]&gt;Table2[[#This Row],[200D EMA]]),"Uptrend","Downtrend/NoTrend")</f>
        <v>Uptrend</v>
      </c>
      <c r="AL706">
        <v>0.02</v>
      </c>
      <c r="AM706" t="s">
        <v>3188</v>
      </c>
      <c r="AN706">
        <v>-6.07</v>
      </c>
      <c r="AO706" t="s">
        <v>3189</v>
      </c>
      <c r="AP706">
        <v>-0.14082088628591</v>
      </c>
      <c r="AQ706">
        <f>(Table2[[#This Row],[Sharpe Ratio]]-AVERAGE(Table2[Sharpe Ratio]))/_xlfn.STDEV.P(Table2[Sharpe Ratio])</f>
        <v>-2.3575097400980498</v>
      </c>
      <c r="AR7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-5.2294460496567083</v>
      </c>
      <c r="AS706">
        <f>_xlfn.RANK.AVG(Table2[[#This Row],[1Y Return vs Nifty Z-Score]],Table2[1Y Return vs Nifty Z-Score])</f>
        <v>662</v>
      </c>
      <c r="AT706">
        <f>_xlfn.RANK.AVG(Table2[[#This Row],[6M Return vs Nifty Z-Score]],Table2[6M Return vs Nifty Z-Score])</f>
        <v>556</v>
      </c>
      <c r="AU706">
        <f>_xlfn.RANK.AVG(Table2[[#This Row],[Sharpe Ratio Z-Score]],Table2[Sharpe Ratio Z-Score])</f>
        <v>730</v>
      </c>
      <c r="AV706">
        <f>(Table2[[#This Row],[Rank 1Y]]+Table2[[#This Row],[Rank 6M]]+Table2[[#This Row],[Rank Sharpe]])/3</f>
        <v>649.33333333333337</v>
      </c>
    </row>
    <row r="707" spans="1:48" x14ac:dyDescent="0.3">
      <c r="A707" t="s">
        <v>1120</v>
      </c>
      <c r="B707" t="s">
        <v>1121</v>
      </c>
      <c r="C707" t="s">
        <v>3129</v>
      </c>
      <c r="D707" t="s">
        <v>579</v>
      </c>
      <c r="E707">
        <v>11420.527698730901</v>
      </c>
      <c r="F707">
        <v>151.15</v>
      </c>
      <c r="G707">
        <v>-30.015617977147301</v>
      </c>
      <c r="H707">
        <f>(Table2[[#This Row],[1Y Return vs Nifty]]-AVERAGE(Table2[1Y Return vs Nifty]))/_xlfn.STDEV.P(Table2[1Y Return vs Nifty])</f>
        <v>-0.95012509630375608</v>
      </c>
      <c r="I707">
        <v>-7.0681136154029103</v>
      </c>
      <c r="J707">
        <f>(Table2[[#This Row],[1M Return vs Nifty]]-AVERAGE(Table2[1M Return vs Nifty]))/_xlfn.STDEV.P(Table2[1M Return vs Nifty])</f>
        <v>-0.60047338522244031</v>
      </c>
      <c r="K707">
        <v>-24.620665291929701</v>
      </c>
      <c r="L707">
        <f>(Table2[[#This Row],[6M Return vs Nifty]]-AVERAGE(Table2[6M Return vs Nifty]))/_xlfn.STDEV.P(Table2[6M Return vs Nifty])</f>
        <v>-1.1127106016697368</v>
      </c>
      <c r="M707">
        <v>-2.8533994879229598</v>
      </c>
      <c r="N707">
        <f>(Table2[[#This Row],[1W Return vs Nifty]]-AVERAGE(Table2[1W Return vs Nifty]))/_xlfn.STDEV.P(Table2[1W Return vs Nifty])</f>
        <v>-1.0164176619525795</v>
      </c>
      <c r="O707">
        <v>159.99</v>
      </c>
      <c r="P707">
        <v>162.63612777120801</v>
      </c>
      <c r="Q707">
        <v>164.2562731527</v>
      </c>
      <c r="R707">
        <v>33.887627486659802</v>
      </c>
      <c r="S707" s="1">
        <f>(Table2[[#This Row],[Close Price]]-Table2[[#This Row],[20D EMA]])/Table2[[#This Row],[20D EMA]]</f>
        <v>-5.525345334083382E-2</v>
      </c>
      <c r="T707" s="1">
        <f>(Table2[[#This Row],[Close Price]]-Table2[[#This Row],[50D EMA]])/Table2[[#This Row],[50D EMA]]</f>
        <v>-7.0624700234909493E-2</v>
      </c>
      <c r="U707" s="1">
        <f>(Table2[[#This Row],[Close Price]]-Table2[[#This Row],[200D EMA]])/Table2[[#This Row],[200D EMA]]</f>
        <v>-7.979161405005103E-2</v>
      </c>
      <c r="V707">
        <v>0.96374154265167999</v>
      </c>
      <c r="W707">
        <v>150.5</v>
      </c>
      <c r="X707">
        <v>156.05000000000001</v>
      </c>
      <c r="Y707">
        <v>146.46</v>
      </c>
      <c r="Z707">
        <v>159.4</v>
      </c>
      <c r="AA707">
        <v>146.46</v>
      </c>
      <c r="AB707">
        <v>164.34</v>
      </c>
      <c r="AC707" s="1">
        <f>(Table2[[#This Row],[Close Price]]/Table2[[#This Row],[Day Low]])-1</f>
        <v>4.3189368770764069E-3</v>
      </c>
      <c r="AD707" s="1">
        <f>(Table2[[#This Row],[Day High]]/Table2[[#This Row],[Close Price]])-1</f>
        <v>3.241812768772756E-2</v>
      </c>
      <c r="AE707" s="1">
        <f>(Table2[[#This Row],[Close Price]]/Table2[[#This Row],[Current Week Low]])-1</f>
        <v>3.2022395193226805E-2</v>
      </c>
      <c r="AF707" s="1">
        <f>(Table2[[#This Row],[Current Week High]]/Table2[[#This Row],[Close Price]])-1</f>
        <v>5.4581541515051235E-2</v>
      </c>
      <c r="AG707" s="1">
        <f>(Table2[[#This Row],[Close Price]]/Table2[[#This Row],[Current Month Low]])-1</f>
        <v>3.2022395193226805E-2</v>
      </c>
      <c r="AH707" s="1">
        <f>(Table2[[#This Row],[Current Month High]]/Table2[[#This Row],[Close Price]])-1</f>
        <v>8.7264306979821349E-2</v>
      </c>
      <c r="AI707">
        <v>38.469982320313299</v>
      </c>
      <c r="AJ707">
        <v>14.812001519179599</v>
      </c>
      <c r="AK707" t="str">
        <f>IF(AND(Table2[[#This Row],[20D EMA]]&gt;Table2[[#This Row],[50D EMA]],Table2[[#This Row],[50D EMA]]&gt;Table2[[#This Row],[200D EMA]]),"Uptrend","Downtrend/NoTrend")</f>
        <v>Downtrend/NoTrend</v>
      </c>
      <c r="AL707">
        <v>-0.09</v>
      </c>
      <c r="AM707" t="s">
        <v>3189</v>
      </c>
      <c r="AN707">
        <v>-7.52</v>
      </c>
      <c r="AO707" t="s">
        <v>3189</v>
      </c>
      <c r="AP707">
        <v>-3.4545826686497E-2</v>
      </c>
      <c r="AQ707">
        <f>(Table2[[#This Row],[Sharpe Ratio]]-AVERAGE(Table2[Sharpe Ratio]))/_xlfn.STDEV.P(Table2[Sharpe Ratio])</f>
        <v>-1.1183894913615191</v>
      </c>
      <c r="AR7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7">
        <f>_xlfn.RANK.AVG(Table2[[#This Row],[1Y Return vs Nifty Z-Score]],Table2[1Y Return vs Nifty Z-Score])</f>
        <v>643</v>
      </c>
      <c r="AT707">
        <f>_xlfn.RANK.AVG(Table2[[#This Row],[6M Return vs Nifty Z-Score]],Table2[6M Return vs Nifty Z-Score])</f>
        <v>671</v>
      </c>
      <c r="AU707">
        <f>_xlfn.RANK.AVG(Table2[[#This Row],[Sharpe Ratio Z-Score]],Table2[Sharpe Ratio Z-Score])</f>
        <v>636</v>
      </c>
      <c r="AV707">
        <f>(Table2[[#This Row],[Rank 1Y]]+Table2[[#This Row],[Rank 6M]]+Table2[[#This Row],[Rank Sharpe]])/3</f>
        <v>650</v>
      </c>
    </row>
    <row r="708" spans="1:48" x14ac:dyDescent="0.3">
      <c r="A708" t="s">
        <v>1517</v>
      </c>
      <c r="B708" t="s">
        <v>1518</v>
      </c>
      <c r="C708" t="s">
        <v>3131</v>
      </c>
      <c r="D708" t="s">
        <v>403</v>
      </c>
      <c r="E708">
        <v>6736.2295215599997</v>
      </c>
      <c r="F708">
        <v>286.60000000000002</v>
      </c>
      <c r="G708">
        <v>-53.6189109676275</v>
      </c>
      <c r="H708">
        <f>(Table2[[#This Row],[1Y Return vs Nifty]]-AVERAGE(Table2[1Y Return vs Nifty]))/_xlfn.STDEV.P(Table2[1Y Return vs Nifty])</f>
        <v>-1.3467186534118658</v>
      </c>
      <c r="I708">
        <v>-6.2151472976021198</v>
      </c>
      <c r="J708">
        <f>(Table2[[#This Row],[1M Return vs Nifty]]-AVERAGE(Table2[1M Return vs Nifty]))/_xlfn.STDEV.P(Table2[1M Return vs Nifty])</f>
        <v>-0.50721208126999573</v>
      </c>
      <c r="K708">
        <v>-17.7897317463005</v>
      </c>
      <c r="L708">
        <f>(Table2[[#This Row],[6M Return vs Nifty]]-AVERAGE(Table2[6M Return vs Nifty]))/_xlfn.STDEV.P(Table2[6M Return vs Nifty])</f>
        <v>-0.88967057342024591</v>
      </c>
      <c r="M708">
        <v>-2.43530508232856</v>
      </c>
      <c r="N708">
        <f>(Table2[[#This Row],[1W Return vs Nifty]]-AVERAGE(Table2[1W Return vs Nifty]))/_xlfn.STDEV.P(Table2[1W Return vs Nifty])</f>
        <v>-0.90071273527374163</v>
      </c>
      <c r="O708">
        <v>297.49</v>
      </c>
      <c r="P708">
        <v>299.63442087254703</v>
      </c>
      <c r="Q708">
        <v>312.80193175217897</v>
      </c>
      <c r="R708">
        <v>30.647500146958699</v>
      </c>
      <c r="S708" s="1">
        <f>(Table2[[#This Row],[Close Price]]-Table2[[#This Row],[20D EMA]])/Table2[[#This Row],[20D EMA]]</f>
        <v>-3.6606272479747175E-2</v>
      </c>
      <c r="T708" s="1">
        <f>(Table2[[#This Row],[Close Price]]-Table2[[#This Row],[50D EMA]])/Table2[[#This Row],[50D EMA]]</f>
        <v>-4.3501079864557167E-2</v>
      </c>
      <c r="U708" s="1">
        <f>(Table2[[#This Row],[Close Price]]-Table2[[#This Row],[200D EMA]])/Table2[[#This Row],[200D EMA]]</f>
        <v>-8.3765249163926969E-2</v>
      </c>
      <c r="V708">
        <v>0.63379741058871397</v>
      </c>
      <c r="W708">
        <v>284</v>
      </c>
      <c r="X708">
        <v>291</v>
      </c>
      <c r="Y708">
        <v>276.39999999999998</v>
      </c>
      <c r="Z708">
        <v>295.55</v>
      </c>
      <c r="AA708">
        <v>276.39999999999998</v>
      </c>
      <c r="AB708">
        <v>306.8</v>
      </c>
      <c r="AC708" s="1">
        <f>(Table2[[#This Row],[Close Price]]/Table2[[#This Row],[Day Low]])-1</f>
        <v>9.1549295774648876E-3</v>
      </c>
      <c r="AD708" s="1">
        <f>(Table2[[#This Row],[Day High]]/Table2[[#This Row],[Close Price]])-1</f>
        <v>1.5352407536636248E-2</v>
      </c>
      <c r="AE708" s="1">
        <f>(Table2[[#This Row],[Close Price]]/Table2[[#This Row],[Current Week Low]])-1</f>
        <v>3.6903039073806321E-2</v>
      </c>
      <c r="AF708" s="1">
        <f>(Table2[[#This Row],[Current Week High]]/Table2[[#This Row],[Close Price]])-1</f>
        <v>3.1228192602930971E-2</v>
      </c>
      <c r="AG708" s="1">
        <f>(Table2[[#This Row],[Close Price]]/Table2[[#This Row],[Current Month Low]])-1</f>
        <v>3.6903039073806321E-2</v>
      </c>
      <c r="AH708" s="1">
        <f>(Table2[[#This Row],[Current Month High]]/Table2[[#This Row],[Close Price]])-1</f>
        <v>7.0481507327285309E-2</v>
      </c>
      <c r="AI708">
        <v>38.101884159106703</v>
      </c>
      <c r="AJ708">
        <v>11.0207243850474</v>
      </c>
      <c r="AK708" t="str">
        <f>IF(AND(Table2[[#This Row],[20D EMA]]&gt;Table2[[#This Row],[50D EMA]],Table2[[#This Row],[50D EMA]]&gt;Table2[[#This Row],[200D EMA]]),"Uptrend","Downtrend/NoTrend")</f>
        <v>Downtrend/NoTrend</v>
      </c>
      <c r="AL708">
        <v>-0.09</v>
      </c>
      <c r="AM708" t="s">
        <v>3189</v>
      </c>
      <c r="AN708">
        <v>-5.74</v>
      </c>
      <c r="AO708" t="s">
        <v>3189</v>
      </c>
      <c r="AP708">
        <v>-2.6745642317403E-2</v>
      </c>
      <c r="AQ708">
        <f>(Table2[[#This Row],[Sharpe Ratio]]-AVERAGE(Table2[Sharpe Ratio]))/_xlfn.STDEV.P(Table2[Sharpe Ratio])</f>
        <v>-1.0274427872895138</v>
      </c>
      <c r="AR7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8">
        <f>_xlfn.RANK.AVG(Table2[[#This Row],[1Y Return vs Nifty Z-Score]],Table2[1Y Return vs Nifty Z-Score])</f>
        <v>717</v>
      </c>
      <c r="AT708">
        <f>_xlfn.RANK.AVG(Table2[[#This Row],[6M Return vs Nifty Z-Score]],Table2[6M Return vs Nifty Z-Score])</f>
        <v>616</v>
      </c>
      <c r="AU708">
        <f>_xlfn.RANK.AVG(Table2[[#This Row],[Sharpe Ratio Z-Score]],Table2[Sharpe Ratio Z-Score])</f>
        <v>619</v>
      </c>
      <c r="AV708">
        <f>(Table2[[#This Row],[Rank 1Y]]+Table2[[#This Row],[Rank 6M]]+Table2[[#This Row],[Rank Sharpe]])/3</f>
        <v>650.66666666666663</v>
      </c>
    </row>
    <row r="709" spans="1:48" x14ac:dyDescent="0.3">
      <c r="A709" t="s">
        <v>1238</v>
      </c>
      <c r="B709" t="s">
        <v>1239</v>
      </c>
      <c r="C709" t="s">
        <v>3137</v>
      </c>
      <c r="D709" t="s">
        <v>77</v>
      </c>
      <c r="E709">
        <v>9569.8394984250008</v>
      </c>
      <c r="F709">
        <v>1243.0999999999999</v>
      </c>
      <c r="G709">
        <v>-28.8176221986588</v>
      </c>
      <c r="H709">
        <f>(Table2[[#This Row],[1Y Return vs Nifty]]-AVERAGE(Table2[1Y Return vs Nifty]))/_xlfn.STDEV.P(Table2[1Y Return vs Nifty])</f>
        <v>-0.92999581148816357</v>
      </c>
      <c r="I709">
        <v>-8.0398075561370899</v>
      </c>
      <c r="J709">
        <f>(Table2[[#This Row],[1M Return vs Nifty]]-AVERAGE(Table2[1M Return vs Nifty]))/_xlfn.STDEV.P(Table2[1M Return vs Nifty])</f>
        <v>-0.7067160844525916</v>
      </c>
      <c r="K709">
        <v>-27.216535627593899</v>
      </c>
      <c r="L709">
        <f>(Table2[[#This Row],[6M Return vs Nifty]]-AVERAGE(Table2[6M Return vs Nifty]))/_xlfn.STDEV.P(Table2[6M Return vs Nifty])</f>
        <v>-1.1974695865333831</v>
      </c>
      <c r="M709">
        <v>-1.5802915329335201</v>
      </c>
      <c r="N709">
        <f>(Table2[[#This Row],[1W Return vs Nifty]]-AVERAGE(Table2[1W Return vs Nifty]))/_xlfn.STDEV.P(Table2[1W Return vs Nifty])</f>
        <v>-0.66409325718835677</v>
      </c>
      <c r="O709">
        <v>1272.6600000000001</v>
      </c>
      <c r="P709">
        <v>1330.3745749233101</v>
      </c>
      <c r="Q709">
        <v>1396.5120780417401</v>
      </c>
      <c r="R709">
        <v>34.341499601778402</v>
      </c>
      <c r="S709" s="1">
        <f>(Table2[[#This Row],[Close Price]]-Table2[[#This Row],[20D EMA]])/Table2[[#This Row],[20D EMA]]</f>
        <v>-2.3226941995505609E-2</v>
      </c>
      <c r="T709" s="1">
        <f>(Table2[[#This Row],[Close Price]]-Table2[[#This Row],[50D EMA]])/Table2[[#This Row],[50D EMA]]</f>
        <v>-6.5601505446946137E-2</v>
      </c>
      <c r="U709" s="1">
        <f>(Table2[[#This Row],[Close Price]]-Table2[[#This Row],[200D EMA]])/Table2[[#This Row],[200D EMA]]</f>
        <v>-0.10985374237282815</v>
      </c>
      <c r="V709">
        <v>1.3492611001189401</v>
      </c>
      <c r="W709">
        <v>1220.0999999999999</v>
      </c>
      <c r="X709">
        <v>1259.8</v>
      </c>
      <c r="Y709">
        <v>1178</v>
      </c>
      <c r="Z709">
        <v>1259.8</v>
      </c>
      <c r="AA709">
        <v>1178</v>
      </c>
      <c r="AB709">
        <v>1298</v>
      </c>
      <c r="AC709" s="1">
        <f>(Table2[[#This Row],[Close Price]]/Table2[[#This Row],[Day Low]])-1</f>
        <v>1.8850913859519647E-2</v>
      </c>
      <c r="AD709" s="1">
        <f>(Table2[[#This Row],[Day High]]/Table2[[#This Row],[Close Price]])-1</f>
        <v>1.343415654412361E-2</v>
      </c>
      <c r="AE709" s="1">
        <f>(Table2[[#This Row],[Close Price]]/Table2[[#This Row],[Current Week Low]])-1</f>
        <v>5.5263157894736681E-2</v>
      </c>
      <c r="AF709" s="1">
        <f>(Table2[[#This Row],[Current Week High]]/Table2[[#This Row],[Close Price]])-1</f>
        <v>1.343415654412361E-2</v>
      </c>
      <c r="AG709" s="1">
        <f>(Table2[[#This Row],[Close Price]]/Table2[[#This Row],[Current Month Low]])-1</f>
        <v>5.5263157894736681E-2</v>
      </c>
      <c r="AH709" s="1">
        <f>(Table2[[#This Row],[Current Month High]]/Table2[[#This Row],[Close Price]])-1</f>
        <v>4.4163784088166791E-2</v>
      </c>
      <c r="AI709">
        <v>44.960180194674599</v>
      </c>
      <c r="AJ709">
        <v>9.2499011293228399</v>
      </c>
      <c r="AK709" t="str">
        <f>IF(AND(Table2[[#This Row],[20D EMA]]&gt;Table2[[#This Row],[50D EMA]],Table2[[#This Row],[50D EMA]]&gt;Table2[[#This Row],[200D EMA]]),"Uptrend","Downtrend/NoTrend")</f>
        <v>Downtrend/NoTrend</v>
      </c>
      <c r="AL709">
        <v>-0.18</v>
      </c>
      <c r="AM709" t="s">
        <v>3189</v>
      </c>
      <c r="AN709">
        <v>-5.03</v>
      </c>
      <c r="AO709" t="s">
        <v>3189</v>
      </c>
      <c r="AP709">
        <v>-3.1861866513913997E-2</v>
      </c>
      <c r="AQ709">
        <f>(Table2[[#This Row],[Sharpe Ratio]]-AVERAGE(Table2[Sharpe Ratio]))/_xlfn.STDEV.P(Table2[Sharpe Ratio])</f>
        <v>-1.0870957013680262</v>
      </c>
      <c r="AR7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9">
        <f>_xlfn.RANK.AVG(Table2[[#This Row],[1Y Return vs Nifty Z-Score]],Table2[1Y Return vs Nifty Z-Score])</f>
        <v>635</v>
      </c>
      <c r="AT709">
        <f>_xlfn.RANK.AVG(Table2[[#This Row],[6M Return vs Nifty Z-Score]],Table2[6M Return vs Nifty Z-Score])</f>
        <v>688</v>
      </c>
      <c r="AU709">
        <f>_xlfn.RANK.AVG(Table2[[#This Row],[Sharpe Ratio Z-Score]],Table2[Sharpe Ratio Z-Score])</f>
        <v>630</v>
      </c>
      <c r="AV709">
        <f>(Table2[[#This Row],[Rank 1Y]]+Table2[[#This Row],[Rank 6M]]+Table2[[#This Row],[Rank Sharpe]])/3</f>
        <v>651</v>
      </c>
    </row>
    <row r="710" spans="1:48" x14ac:dyDescent="0.3">
      <c r="A710" t="s">
        <v>1219</v>
      </c>
      <c r="B710" t="s">
        <v>1220</v>
      </c>
      <c r="C710" t="s">
        <v>3138</v>
      </c>
      <c r="D710" t="s">
        <v>1221</v>
      </c>
      <c r="E710">
        <v>9790.9129905749996</v>
      </c>
      <c r="F710">
        <v>919.9</v>
      </c>
      <c r="G710">
        <v>-42.768709866446301</v>
      </c>
      <c r="H710">
        <f>(Table2[[#This Row],[1Y Return vs Nifty]]-AVERAGE(Table2[1Y Return vs Nifty]))/_xlfn.STDEV.P(Table2[1Y Return vs Nifty])</f>
        <v>-1.164408504917275</v>
      </c>
      <c r="I710">
        <v>-3.8077376781354699</v>
      </c>
      <c r="J710">
        <f>(Table2[[#This Row],[1M Return vs Nifty]]-AVERAGE(Table2[1M Return vs Nifty]))/_xlfn.STDEV.P(Table2[1M Return vs Nifty])</f>
        <v>-0.24399165207650184</v>
      </c>
      <c r="K710">
        <v>-14.3379965183913</v>
      </c>
      <c r="L710">
        <f>(Table2[[#This Row],[6M Return vs Nifty]]-AVERAGE(Table2[6M Return vs Nifty]))/_xlfn.STDEV.P(Table2[6M Return vs Nifty])</f>
        <v>-0.77696634088745564</v>
      </c>
      <c r="M710">
        <v>3.0380884108669099</v>
      </c>
      <c r="N710">
        <f>(Table2[[#This Row],[1W Return vs Nifty]]-AVERAGE(Table2[1W Return vs Nifty]))/_xlfn.STDEV.P(Table2[1W Return vs Nifty])</f>
        <v>0.61401356658685713</v>
      </c>
      <c r="O710">
        <v>914.95</v>
      </c>
      <c r="P710">
        <v>930.69960108159205</v>
      </c>
      <c r="Q710">
        <v>989.477297223297</v>
      </c>
      <c r="R710">
        <v>32.492523824447098</v>
      </c>
      <c r="S710" s="1">
        <f>(Table2[[#This Row],[Close Price]]-Table2[[#This Row],[20D EMA]])/Table2[[#This Row],[20D EMA]]</f>
        <v>5.4101317011857825E-3</v>
      </c>
      <c r="T710" s="1">
        <f>(Table2[[#This Row],[Close Price]]-Table2[[#This Row],[50D EMA]])/Table2[[#This Row],[50D EMA]]</f>
        <v>-1.160374525683857E-2</v>
      </c>
      <c r="U710" s="1">
        <f>(Table2[[#This Row],[Close Price]]-Table2[[#This Row],[200D EMA]])/Table2[[#This Row],[200D EMA]]</f>
        <v>-7.0317224476546425E-2</v>
      </c>
      <c r="V710">
        <v>1.6570103079384599</v>
      </c>
      <c r="W710">
        <v>912</v>
      </c>
      <c r="X710">
        <v>927.7</v>
      </c>
      <c r="Y710">
        <v>868</v>
      </c>
      <c r="Z710">
        <v>927.7</v>
      </c>
      <c r="AA710">
        <v>868</v>
      </c>
      <c r="AB710">
        <v>930</v>
      </c>
      <c r="AC710" s="1">
        <f>(Table2[[#This Row],[Close Price]]/Table2[[#This Row],[Day Low]])-1</f>
        <v>8.6622807017544545E-3</v>
      </c>
      <c r="AD710" s="1">
        <f>(Table2[[#This Row],[Day High]]/Table2[[#This Row],[Close Price]])-1</f>
        <v>8.4791825198391457E-3</v>
      </c>
      <c r="AE710" s="1">
        <f>(Table2[[#This Row],[Close Price]]/Table2[[#This Row],[Current Week Low]])-1</f>
        <v>5.9792626728110587E-2</v>
      </c>
      <c r="AF710" s="1">
        <f>(Table2[[#This Row],[Current Week High]]/Table2[[#This Row],[Close Price]])-1</f>
        <v>8.4791825198391457E-3</v>
      </c>
      <c r="AG710" s="1">
        <f>(Table2[[#This Row],[Close Price]]/Table2[[#This Row],[Current Month Low]])-1</f>
        <v>5.9792626728110587E-2</v>
      </c>
      <c r="AH710" s="1">
        <f>(Table2[[#This Row],[Current Month High]]/Table2[[#This Row],[Close Price]])-1</f>
        <v>1.0979454288509549E-2</v>
      </c>
      <c r="AI710">
        <v>40.993586259376002</v>
      </c>
      <c r="AJ710">
        <v>7.7166276346604104</v>
      </c>
      <c r="AK710" t="str">
        <f>IF(AND(Table2[[#This Row],[20D EMA]]&gt;Table2[[#This Row],[50D EMA]],Table2[[#This Row],[50D EMA]]&gt;Table2[[#This Row],[200D EMA]]),"Uptrend","Downtrend/NoTrend")</f>
        <v>Downtrend/NoTrend</v>
      </c>
      <c r="AL710">
        <v>-0.09</v>
      </c>
      <c r="AM710" t="s">
        <v>3189</v>
      </c>
      <c r="AN710">
        <v>-1</v>
      </c>
      <c r="AO710" t="s">
        <v>3189</v>
      </c>
      <c r="AP710">
        <v>-7.6803794901937006E-2</v>
      </c>
      <c r="AQ710">
        <f>(Table2[[#This Row],[Sharpe Ratio]]-AVERAGE(Table2[Sharpe Ratio]))/_xlfn.STDEV.P(Table2[Sharpe Ratio])</f>
        <v>-1.611098733620139</v>
      </c>
      <c r="AR7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0">
        <f>_xlfn.RANK.AVG(Table2[[#This Row],[1Y Return vs Nifty Z-Score]],Table2[1Y Return vs Nifty Z-Score])</f>
        <v>687</v>
      </c>
      <c r="AT710">
        <f>_xlfn.RANK.AVG(Table2[[#This Row],[6M Return vs Nifty Z-Score]],Table2[6M Return vs Nifty Z-Score])</f>
        <v>580</v>
      </c>
      <c r="AU710">
        <f>_xlfn.RANK.AVG(Table2[[#This Row],[Sharpe Ratio Z-Score]],Table2[Sharpe Ratio Z-Score])</f>
        <v>691</v>
      </c>
      <c r="AV710">
        <f>(Table2[[#This Row],[Rank 1Y]]+Table2[[#This Row],[Rank 6M]]+Table2[[#This Row],[Rank Sharpe]])/3</f>
        <v>652.66666666666663</v>
      </c>
    </row>
    <row r="711" spans="1:48" x14ac:dyDescent="0.3">
      <c r="A711" t="s">
        <v>563</v>
      </c>
      <c r="B711" t="s">
        <v>564</v>
      </c>
      <c r="C711" t="s">
        <v>3137</v>
      </c>
      <c r="D711" t="s">
        <v>77</v>
      </c>
      <c r="E711">
        <v>36337.353118749998</v>
      </c>
      <c r="F711">
        <v>1840.75</v>
      </c>
      <c r="G711">
        <v>-45.079313285731203</v>
      </c>
      <c r="H711">
        <f>(Table2[[#This Row],[1Y Return vs Nifty]]-AVERAGE(Table2[1Y Return vs Nifty]))/_xlfn.STDEV.P(Table2[1Y Return vs Nifty])</f>
        <v>-1.2032323431626399</v>
      </c>
      <c r="I711">
        <v>1.0123292452932</v>
      </c>
      <c r="J711">
        <f>(Table2[[#This Row],[1M Return vs Nifty]]-AVERAGE(Table2[1M Return vs Nifty]))/_xlfn.STDEV.P(Table2[1M Return vs Nifty])</f>
        <v>0.28302297562418072</v>
      </c>
      <c r="K711">
        <v>-17.868071605941601</v>
      </c>
      <c r="L711">
        <f>(Table2[[#This Row],[6M Return vs Nifty]]-AVERAGE(Table2[6M Return vs Nifty]))/_xlfn.STDEV.P(Table2[6M Return vs Nifty])</f>
        <v>-0.89222848507180808</v>
      </c>
      <c r="M711">
        <v>0.459964856572668</v>
      </c>
      <c r="N711">
        <f>(Table2[[#This Row],[1W Return vs Nifty]]-AVERAGE(Table2[1W Return vs Nifty]))/_xlfn.STDEV.P(Table2[1W Return vs Nifty])</f>
        <v>-9.9465477445096553E-2</v>
      </c>
      <c r="O711">
        <v>1887.23</v>
      </c>
      <c r="P711">
        <v>1865.5175612692501</v>
      </c>
      <c r="Q711">
        <v>1916.13950708687</v>
      </c>
      <c r="R711">
        <v>60.639498786235499</v>
      </c>
      <c r="S711" s="1">
        <f>(Table2[[#This Row],[Close Price]]-Table2[[#This Row],[20D EMA]])/Table2[[#This Row],[20D EMA]]</f>
        <v>-2.462868860711202E-2</v>
      </c>
      <c r="T711" s="1">
        <f>(Table2[[#This Row],[Close Price]]-Table2[[#This Row],[50D EMA]])/Table2[[#This Row],[50D EMA]]</f>
        <v>-1.3276509309512421E-2</v>
      </c>
      <c r="U711" s="1">
        <f>(Table2[[#This Row],[Close Price]]-Table2[[#This Row],[200D EMA]])/Table2[[#This Row],[200D EMA]]</f>
        <v>-3.9344477167784928E-2</v>
      </c>
      <c r="V711">
        <v>0.98491770238495102</v>
      </c>
      <c r="W711">
        <v>1831.25</v>
      </c>
      <c r="X711">
        <v>1900</v>
      </c>
      <c r="Y711">
        <v>1831.25</v>
      </c>
      <c r="Z711">
        <v>1955.35</v>
      </c>
      <c r="AA711">
        <v>1831.25</v>
      </c>
      <c r="AB711">
        <v>1982</v>
      </c>
      <c r="AC711" s="1">
        <f>(Table2[[#This Row],[Close Price]]/Table2[[#This Row],[Day Low]])-1</f>
        <v>5.1877133105802109E-3</v>
      </c>
      <c r="AD711" s="1">
        <f>(Table2[[#This Row],[Day High]]/Table2[[#This Row],[Close Price]])-1</f>
        <v>3.2187966861333628E-2</v>
      </c>
      <c r="AE711" s="1">
        <f>(Table2[[#This Row],[Close Price]]/Table2[[#This Row],[Current Week Low]])-1</f>
        <v>5.1877133105802109E-3</v>
      </c>
      <c r="AF711" s="1">
        <f>(Table2[[#This Row],[Current Week High]]/Table2[[#This Row],[Close Price]])-1</f>
        <v>6.2257232106478266E-2</v>
      </c>
      <c r="AG711" s="1">
        <f>(Table2[[#This Row],[Close Price]]/Table2[[#This Row],[Current Month Low]])-1</f>
        <v>5.1877133105802109E-3</v>
      </c>
      <c r="AH711" s="1">
        <f>(Table2[[#This Row],[Current Month High]]/Table2[[#This Row],[Close Price]])-1</f>
        <v>7.6735026483770286E-2</v>
      </c>
      <c r="AI711">
        <v>32.049436371044401</v>
      </c>
      <c r="AJ711">
        <v>11.466028824027999</v>
      </c>
      <c r="AK711" t="str">
        <f>IF(AND(Table2[[#This Row],[20D EMA]]&gt;Table2[[#This Row],[50D EMA]],Table2[[#This Row],[50D EMA]]&gt;Table2[[#This Row],[200D EMA]]),"Uptrend","Downtrend/NoTrend")</f>
        <v>Downtrend/NoTrend</v>
      </c>
      <c r="AL711">
        <v>0.04</v>
      </c>
      <c r="AM711" t="s">
        <v>3188</v>
      </c>
      <c r="AN711">
        <v>0.26</v>
      </c>
      <c r="AO711" t="s">
        <v>3188</v>
      </c>
      <c r="AP711">
        <v>-4.0341978438208997E-2</v>
      </c>
      <c r="AQ711">
        <f>(Table2[[#This Row],[Sharpe Ratio]]-AVERAGE(Table2[Sharpe Ratio]))/_xlfn.STDEV.P(Table2[Sharpe Ratio])</f>
        <v>-1.1859700603808916</v>
      </c>
      <c r="AR7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1">
        <f>_xlfn.RANK.AVG(Table2[[#This Row],[1Y Return vs Nifty Z-Score]],Table2[1Y Return vs Nifty Z-Score])</f>
        <v>700</v>
      </c>
      <c r="AT711">
        <f>_xlfn.RANK.AVG(Table2[[#This Row],[6M Return vs Nifty Z-Score]],Table2[6M Return vs Nifty Z-Score])</f>
        <v>619</v>
      </c>
      <c r="AU711">
        <f>_xlfn.RANK.AVG(Table2[[#This Row],[Sharpe Ratio Z-Score]],Table2[Sharpe Ratio Z-Score])</f>
        <v>644</v>
      </c>
      <c r="AV711">
        <f>(Table2[[#This Row],[Rank 1Y]]+Table2[[#This Row],[Rank 6M]]+Table2[[#This Row],[Rank Sharpe]])/3</f>
        <v>654.33333333333337</v>
      </c>
    </row>
    <row r="712" spans="1:48" x14ac:dyDescent="0.3">
      <c r="A712" t="s">
        <v>1416</v>
      </c>
      <c r="B712" t="s">
        <v>1417</v>
      </c>
      <c r="C712" t="s">
        <v>3139</v>
      </c>
      <c r="D712" t="s">
        <v>125</v>
      </c>
      <c r="E712">
        <v>7820.6618910999996</v>
      </c>
      <c r="F712">
        <v>650.04999999999995</v>
      </c>
      <c r="G712">
        <v>-44.105326832017397</v>
      </c>
      <c r="H712">
        <f>(Table2[[#This Row],[1Y Return vs Nifty]]-AVERAGE(Table2[1Y Return vs Nifty]))/_xlfn.STDEV.P(Table2[1Y Return vs Nifty])</f>
        <v>-1.1868669676868846</v>
      </c>
      <c r="I712">
        <v>-9.1789162608434598</v>
      </c>
      <c r="J712">
        <f>(Table2[[#This Row],[1M Return vs Nifty]]-AVERAGE(Table2[1M Return vs Nifty]))/_xlfn.STDEV.P(Table2[1M Return vs Nifty])</f>
        <v>-0.83126351490494765</v>
      </c>
      <c r="K712">
        <v>-14.005791335859</v>
      </c>
      <c r="L712">
        <f>(Table2[[#This Row],[6M Return vs Nifty]]-AVERAGE(Table2[6M Return vs Nifty]))/_xlfn.STDEV.P(Table2[6M Return vs Nifty])</f>
        <v>-0.76611935301944423</v>
      </c>
      <c r="M712">
        <v>2.92319761275431</v>
      </c>
      <c r="N712">
        <f>(Table2[[#This Row],[1W Return vs Nifty]]-AVERAGE(Table2[1W Return vs Nifty]))/_xlfn.STDEV.P(Table2[1W Return vs Nifty])</f>
        <v>0.5822182801782948</v>
      </c>
      <c r="O712">
        <v>668.48</v>
      </c>
      <c r="P712">
        <v>674.32889263935294</v>
      </c>
      <c r="Q712">
        <v>697.07682819370496</v>
      </c>
      <c r="R712">
        <v>35.510876149767498</v>
      </c>
      <c r="S712" s="1">
        <f>(Table2[[#This Row],[Close Price]]-Table2[[#This Row],[20D EMA]])/Table2[[#This Row],[20D EMA]]</f>
        <v>-2.7570009573958925E-2</v>
      </c>
      <c r="T712" s="1">
        <f>(Table2[[#This Row],[Close Price]]-Table2[[#This Row],[50D EMA]])/Table2[[#This Row],[50D EMA]]</f>
        <v>-3.6004526729270542E-2</v>
      </c>
      <c r="U712" s="1">
        <f>(Table2[[#This Row],[Close Price]]-Table2[[#This Row],[200D EMA]])/Table2[[#This Row],[200D EMA]]</f>
        <v>-6.746290551008978E-2</v>
      </c>
      <c r="V712">
        <v>0.48088849889372798</v>
      </c>
      <c r="W712">
        <v>643.79999999999995</v>
      </c>
      <c r="X712">
        <v>661.35</v>
      </c>
      <c r="Y712">
        <v>634.79999999999995</v>
      </c>
      <c r="Z712">
        <v>665.75</v>
      </c>
      <c r="AA712">
        <v>634.79999999999995</v>
      </c>
      <c r="AB712">
        <v>675.55</v>
      </c>
      <c r="AC712" s="1">
        <f>(Table2[[#This Row],[Close Price]]/Table2[[#This Row],[Day Low]])-1</f>
        <v>9.7079838459148693E-3</v>
      </c>
      <c r="AD712" s="1">
        <f>(Table2[[#This Row],[Day High]]/Table2[[#This Row],[Close Price]])-1</f>
        <v>1.738327820936858E-2</v>
      </c>
      <c r="AE712" s="1">
        <f>(Table2[[#This Row],[Close Price]]/Table2[[#This Row],[Current Week Low]])-1</f>
        <v>2.4023314429741705E-2</v>
      </c>
      <c r="AF712" s="1">
        <f>(Table2[[#This Row],[Current Week High]]/Table2[[#This Row],[Close Price]])-1</f>
        <v>2.4151988308591665E-2</v>
      </c>
      <c r="AG712" s="1">
        <f>(Table2[[#This Row],[Close Price]]/Table2[[#This Row],[Current Month Low]])-1</f>
        <v>2.4023314429741705E-2</v>
      </c>
      <c r="AH712" s="1">
        <f>(Table2[[#This Row],[Current Month High]]/Table2[[#This Row],[Close Price]])-1</f>
        <v>3.92277517114068E-2</v>
      </c>
      <c r="AI712">
        <v>30.605338050919102</v>
      </c>
      <c r="AJ712">
        <v>8.5950551286334491</v>
      </c>
      <c r="AK712" t="str">
        <f>IF(AND(Table2[[#This Row],[20D EMA]]&gt;Table2[[#This Row],[50D EMA]],Table2[[#This Row],[50D EMA]]&gt;Table2[[#This Row],[200D EMA]]),"Uptrend","Downtrend/NoTrend")</f>
        <v>Downtrend/NoTrend</v>
      </c>
      <c r="AL712">
        <v>-0.16</v>
      </c>
      <c r="AM712" t="s">
        <v>3189</v>
      </c>
      <c r="AN712">
        <v>-2.63</v>
      </c>
      <c r="AO712" t="s">
        <v>3189</v>
      </c>
      <c r="AP712">
        <v>-0.103058540787884</v>
      </c>
      <c r="AQ712">
        <f>(Table2[[#This Row],[Sharpe Ratio]]-AVERAGE(Table2[Sharpe Ratio]))/_xlfn.STDEV.P(Table2[Sharpe Ratio])</f>
        <v>-1.9172174728176163</v>
      </c>
      <c r="AR7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2">
        <f>_xlfn.RANK.AVG(Table2[[#This Row],[1Y Return vs Nifty Z-Score]],Table2[1Y Return vs Nifty Z-Score])</f>
        <v>690</v>
      </c>
      <c r="AT712">
        <f>_xlfn.RANK.AVG(Table2[[#This Row],[6M Return vs Nifty Z-Score]],Table2[6M Return vs Nifty Z-Score])</f>
        <v>578</v>
      </c>
      <c r="AU712">
        <f>_xlfn.RANK.AVG(Table2[[#This Row],[Sharpe Ratio Z-Score]],Table2[Sharpe Ratio Z-Score])</f>
        <v>715</v>
      </c>
      <c r="AV712">
        <f>(Table2[[#This Row],[Rank 1Y]]+Table2[[#This Row],[Rank 6M]]+Table2[[#This Row],[Rank Sharpe]])/3</f>
        <v>661</v>
      </c>
    </row>
    <row r="713" spans="1:48" x14ac:dyDescent="0.3">
      <c r="A713" t="s">
        <v>2288</v>
      </c>
      <c r="B713" t="s">
        <v>2289</v>
      </c>
      <c r="C713" t="s">
        <v>3129</v>
      </c>
      <c r="D713" t="s">
        <v>24</v>
      </c>
      <c r="E713">
        <v>2410.6395810720001</v>
      </c>
      <c r="F713">
        <v>44.75</v>
      </c>
      <c r="G713">
        <v>-62.687523843376901</v>
      </c>
      <c r="H713">
        <f>(Table2[[#This Row],[1Y Return vs Nifty]]-AVERAGE(Table2[1Y Return vs Nifty]))/_xlfn.STDEV.P(Table2[1Y Return vs Nifty])</f>
        <v>-1.4990937241225688</v>
      </c>
      <c r="I713">
        <v>-8.8466323103302695</v>
      </c>
      <c r="J713">
        <f>(Table2[[#This Row],[1M Return vs Nifty]]-AVERAGE(Table2[1M Return vs Nifty]))/_xlfn.STDEV.P(Table2[1M Return vs Nifty])</f>
        <v>-0.79493237982891152</v>
      </c>
      <c r="K713">
        <v>-36.057041698241697</v>
      </c>
      <c r="L713">
        <f>(Table2[[#This Row],[6M Return vs Nifty]]-AVERAGE(Table2[6M Return vs Nifty]))/_xlfn.STDEV.P(Table2[6M Return vs Nifty])</f>
        <v>-1.4861251137122025</v>
      </c>
      <c r="M713">
        <v>5.1482506024929302</v>
      </c>
      <c r="N713">
        <f>(Table2[[#This Row],[1W Return vs Nifty]]-AVERAGE(Table2[1W Return vs Nifty]))/_xlfn.STDEV.P(Table2[1W Return vs Nifty])</f>
        <v>1.1979873256124791</v>
      </c>
      <c r="O713">
        <v>47.06</v>
      </c>
      <c r="P713">
        <v>49.069113618578001</v>
      </c>
      <c r="Q713">
        <v>57.430090722837399</v>
      </c>
      <c r="R713">
        <v>46.218616051220501</v>
      </c>
      <c r="S713" s="1">
        <f>(Table2[[#This Row],[Close Price]]-Table2[[#This Row],[20D EMA]])/Table2[[#This Row],[20D EMA]]</f>
        <v>-4.9086272843178964E-2</v>
      </c>
      <c r="T713" s="1">
        <f>(Table2[[#This Row],[Close Price]]-Table2[[#This Row],[50D EMA]])/Table2[[#This Row],[50D EMA]]</f>
        <v>-8.8021023818590977E-2</v>
      </c>
      <c r="U713" s="1">
        <f>(Table2[[#This Row],[Close Price]]-Table2[[#This Row],[200D EMA]])/Table2[[#This Row],[200D EMA]]</f>
        <v>-0.22079175852311669</v>
      </c>
      <c r="V713">
        <v>1.8029271921880601</v>
      </c>
      <c r="W713">
        <v>44.49</v>
      </c>
      <c r="X713">
        <v>45.52</v>
      </c>
      <c r="Y713">
        <v>44.15</v>
      </c>
      <c r="Z713">
        <v>48.09</v>
      </c>
      <c r="AA713">
        <v>44</v>
      </c>
      <c r="AB713">
        <v>48.09</v>
      </c>
      <c r="AC713" s="1">
        <f>(Table2[[#This Row],[Close Price]]/Table2[[#This Row],[Day Low]])-1</f>
        <v>5.8440098898628889E-3</v>
      </c>
      <c r="AD713" s="1">
        <f>(Table2[[#This Row],[Day High]]/Table2[[#This Row],[Close Price]])-1</f>
        <v>1.7206703910614518E-2</v>
      </c>
      <c r="AE713" s="1">
        <f>(Table2[[#This Row],[Close Price]]/Table2[[#This Row],[Current Week Low]])-1</f>
        <v>1.3590033975084959E-2</v>
      </c>
      <c r="AF713" s="1">
        <f>(Table2[[#This Row],[Current Week High]]/Table2[[#This Row],[Close Price]])-1</f>
        <v>7.4636871508380054E-2</v>
      </c>
      <c r="AG713" s="1">
        <f>(Table2[[#This Row],[Close Price]]/Table2[[#This Row],[Current Month Low]])-1</f>
        <v>1.7045454545454586E-2</v>
      </c>
      <c r="AH713" s="1">
        <f>(Table2[[#This Row],[Current Month High]]/Table2[[#This Row],[Close Price]])-1</f>
        <v>7.4636871508380054E-2</v>
      </c>
      <c r="AI713">
        <v>84.134078212290504</v>
      </c>
      <c r="AJ713">
        <v>1.7045454545454499</v>
      </c>
      <c r="AK713" t="str">
        <f>IF(AND(Table2[[#This Row],[20D EMA]]&gt;Table2[[#This Row],[50D EMA]],Table2[[#This Row],[50D EMA]]&gt;Table2[[#This Row],[200D EMA]]),"Uptrend","Downtrend/NoTrend")</f>
        <v>Downtrend/NoTrend</v>
      </c>
      <c r="AL713">
        <v>-0.09</v>
      </c>
      <c r="AM713" t="s">
        <v>3189</v>
      </c>
      <c r="AN713">
        <v>-10</v>
      </c>
      <c r="AO713" t="s">
        <v>3189</v>
      </c>
      <c r="AQ713">
        <f>(Table2[[#This Row],[Sharpe Ratio]]-AVERAGE(Table2[Sharpe Ratio]))/_xlfn.STDEV.P(Table2[Sharpe Ratio])</f>
        <v>-0.71560041255099383</v>
      </c>
      <c r="AR7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3">
        <f>_xlfn.RANK.AVG(Table2[[#This Row],[1Y Return vs Nifty Z-Score]],Table2[1Y Return vs Nifty Z-Score])</f>
        <v>725</v>
      </c>
      <c r="AT713">
        <f>_xlfn.RANK.AVG(Table2[[#This Row],[6M Return vs Nifty Z-Score]],Table2[6M Return vs Nifty Z-Score])</f>
        <v>719</v>
      </c>
      <c r="AU713">
        <f>_xlfn.RANK.AVG(Table2[[#This Row],[Sharpe Ratio Z-Score]],Table2[Sharpe Ratio Z-Score])</f>
        <v>539.5</v>
      </c>
      <c r="AV713">
        <f>(Table2[[#This Row],[Rank 1Y]]+Table2[[#This Row],[Rank 6M]]+Table2[[#This Row],[Rank Sharpe]])/3</f>
        <v>661.16666666666663</v>
      </c>
    </row>
    <row r="714" spans="1:48" x14ac:dyDescent="0.3">
      <c r="A714" t="s">
        <v>1605</v>
      </c>
      <c r="B714" t="s">
        <v>1606</v>
      </c>
      <c r="C714" t="s">
        <v>3139</v>
      </c>
      <c r="D714" t="s">
        <v>846</v>
      </c>
      <c r="E714">
        <v>5904.4393391760004</v>
      </c>
      <c r="F714">
        <v>34.090000000000003</v>
      </c>
      <c r="G714">
        <v>-44.272263740933496</v>
      </c>
      <c r="H714">
        <f>(Table2[[#This Row],[1Y Return vs Nifty]]-AVERAGE(Table2[1Y Return vs Nifty]))/_xlfn.STDEV.P(Table2[1Y Return vs Nifty])</f>
        <v>-1.1896719196292416</v>
      </c>
      <c r="I714">
        <v>-20.7004483912274</v>
      </c>
      <c r="J714">
        <f>(Table2[[#This Row],[1M Return vs Nifty]]-AVERAGE(Table2[1M Return vs Nifty]))/_xlfn.STDEV.P(Table2[1M Return vs Nifty])</f>
        <v>-2.0910003738937273</v>
      </c>
      <c r="K714">
        <v>-35.979755581235601</v>
      </c>
      <c r="L714">
        <f>(Table2[[#This Row],[6M Return vs Nifty]]-AVERAGE(Table2[6M Return vs Nifty]))/_xlfn.STDEV.P(Table2[6M Return vs Nifty])</f>
        <v>-1.4836016083076795</v>
      </c>
      <c r="M714">
        <v>0.55014705817844101</v>
      </c>
      <c r="N714">
        <f>(Table2[[#This Row],[1W Return vs Nifty]]-AVERAGE(Table2[1W Return vs Nifty]))/_xlfn.STDEV.P(Table2[1W Return vs Nifty])</f>
        <v>-7.4508135550752128E-2</v>
      </c>
      <c r="O714">
        <v>36.409999999999997</v>
      </c>
      <c r="P714">
        <v>38.637137719513802</v>
      </c>
      <c r="Q714">
        <v>41.712921656416597</v>
      </c>
      <c r="R714">
        <v>26.231770111598198</v>
      </c>
      <c r="S714" s="1">
        <f>(Table2[[#This Row],[Close Price]]-Table2[[#This Row],[20D EMA]])/Table2[[#This Row],[20D EMA]]</f>
        <v>-6.3718758582806734E-2</v>
      </c>
      <c r="T714" s="1">
        <f>(Table2[[#This Row],[Close Price]]-Table2[[#This Row],[50D EMA]])/Table2[[#This Row],[50D EMA]]</f>
        <v>-0.11768826543321437</v>
      </c>
      <c r="U714" s="1">
        <f>(Table2[[#This Row],[Close Price]]-Table2[[#This Row],[200D EMA]])/Table2[[#This Row],[200D EMA]]</f>
        <v>-0.18274724842353446</v>
      </c>
      <c r="V714">
        <v>3.7911783765090501</v>
      </c>
      <c r="W714">
        <v>33.11</v>
      </c>
      <c r="X714">
        <v>34.58</v>
      </c>
      <c r="Y714">
        <v>31.6</v>
      </c>
      <c r="Z714">
        <v>34.58</v>
      </c>
      <c r="AA714">
        <v>31.6</v>
      </c>
      <c r="AB714">
        <v>34.6</v>
      </c>
      <c r="AC714" s="1">
        <f>(Table2[[#This Row],[Close Price]]/Table2[[#This Row],[Day Low]])-1</f>
        <v>2.9598308668076223E-2</v>
      </c>
      <c r="AD714" s="1">
        <f>(Table2[[#This Row],[Day High]]/Table2[[#This Row],[Close Price]])-1</f>
        <v>1.4373716632443356E-2</v>
      </c>
      <c r="AE714" s="1">
        <f>(Table2[[#This Row],[Close Price]]/Table2[[#This Row],[Current Week Low]])-1</f>
        <v>7.8797468354430356E-2</v>
      </c>
      <c r="AF714" s="1">
        <f>(Table2[[#This Row],[Current Week High]]/Table2[[#This Row],[Close Price]])-1</f>
        <v>1.4373716632443356E-2</v>
      </c>
      <c r="AG714" s="1">
        <f>(Table2[[#This Row],[Close Price]]/Table2[[#This Row],[Current Month Low]])-1</f>
        <v>7.8797468354430356E-2</v>
      </c>
      <c r="AH714" s="1">
        <f>(Table2[[#This Row],[Current Month High]]/Table2[[#This Row],[Close Price]])-1</f>
        <v>1.496039894397172E-2</v>
      </c>
      <c r="AI714">
        <v>58.4042241126429</v>
      </c>
      <c r="AJ714">
        <v>7.8797468354430302</v>
      </c>
      <c r="AK714" t="str">
        <f>IF(AND(Table2[[#This Row],[20D EMA]]&gt;Table2[[#This Row],[50D EMA]],Table2[[#This Row],[50D EMA]]&gt;Table2[[#This Row],[200D EMA]]),"Uptrend","Downtrend/NoTrend")</f>
        <v>Downtrend/NoTrend</v>
      </c>
      <c r="AL714">
        <v>-0.17</v>
      </c>
      <c r="AM714" t="s">
        <v>3189</v>
      </c>
      <c r="AN714">
        <v>-18.13</v>
      </c>
      <c r="AO714" t="s">
        <v>3189</v>
      </c>
      <c r="AP714">
        <v>-7.9558760144689995E-3</v>
      </c>
      <c r="AQ714">
        <f>(Table2[[#This Row],[Sharpe Ratio]]-AVERAGE(Table2[Sharpe Ratio]))/_xlfn.STDEV.P(Table2[Sharpe Ratio])</f>
        <v>-0.8083624124324813</v>
      </c>
      <c r="AR7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4">
        <f>_xlfn.RANK.AVG(Table2[[#This Row],[1Y Return vs Nifty Z-Score]],Table2[1Y Return vs Nifty Z-Score])</f>
        <v>692</v>
      </c>
      <c r="AT714">
        <f>_xlfn.RANK.AVG(Table2[[#This Row],[6M Return vs Nifty Z-Score]],Table2[6M Return vs Nifty Z-Score])</f>
        <v>717</v>
      </c>
      <c r="AU714">
        <f>_xlfn.RANK.AVG(Table2[[#This Row],[Sharpe Ratio Z-Score]],Table2[Sharpe Ratio Z-Score])</f>
        <v>577</v>
      </c>
      <c r="AV714">
        <f>(Table2[[#This Row],[Rank 1Y]]+Table2[[#This Row],[Rank 6M]]+Table2[[#This Row],[Rank Sharpe]])/3</f>
        <v>662</v>
      </c>
    </row>
    <row r="715" spans="1:48" x14ac:dyDescent="0.3">
      <c r="A715" t="s">
        <v>365</v>
      </c>
      <c r="B715" t="s">
        <v>366</v>
      </c>
      <c r="C715" t="s">
        <v>3130</v>
      </c>
      <c r="D715" t="s">
        <v>27</v>
      </c>
      <c r="E715">
        <v>68236.120490560003</v>
      </c>
      <c r="F715">
        <v>9.19</v>
      </c>
      <c r="G715">
        <v>-43.719550894642701</v>
      </c>
      <c r="H715">
        <f>(Table2[[#This Row],[1Y Return vs Nifty]]-AVERAGE(Table2[1Y Return vs Nifty]))/_xlfn.STDEV.P(Table2[1Y Return vs Nifty])</f>
        <v>-1.1803849801391364</v>
      </c>
      <c r="I715">
        <v>-29.340009963722</v>
      </c>
      <c r="J715">
        <f>(Table2[[#This Row],[1M Return vs Nifty]]-AVERAGE(Table2[1M Return vs Nifty]))/_xlfn.STDEV.P(Table2[1M Return vs Nifty])</f>
        <v>-3.035629441903958</v>
      </c>
      <c r="K715">
        <v>-39.090590541884197</v>
      </c>
      <c r="L715">
        <f>(Table2[[#This Row],[6M Return vs Nifty]]-AVERAGE(Table2[6M Return vs Nifty]))/_xlfn.STDEV.P(Table2[6M Return vs Nifty])</f>
        <v>-1.5851749456660154</v>
      </c>
      <c r="M715">
        <v>-2.8745295571613299</v>
      </c>
      <c r="N715">
        <f>(Table2[[#This Row],[1W Return vs Nifty]]-AVERAGE(Table2[1W Return vs Nifty]))/_xlfn.STDEV.P(Table2[1W Return vs Nifty])</f>
        <v>-1.0222652721555159</v>
      </c>
      <c r="O715">
        <v>10.99</v>
      </c>
      <c r="P715">
        <v>12.8786880805477</v>
      </c>
      <c r="Q715">
        <v>13.754724877036701</v>
      </c>
      <c r="R715">
        <v>18.863907808143601</v>
      </c>
      <c r="S715" s="1">
        <f>(Table2[[#This Row],[Close Price]]-Table2[[#This Row],[20D EMA]])/Table2[[#This Row],[20D EMA]]</f>
        <v>-0.16378525932666066</v>
      </c>
      <c r="T715" s="1">
        <f>(Table2[[#This Row],[Close Price]]-Table2[[#This Row],[50D EMA]])/Table2[[#This Row],[50D EMA]]</f>
        <v>-0.28641799983642663</v>
      </c>
      <c r="U715" s="1">
        <f>(Table2[[#This Row],[Close Price]]-Table2[[#This Row],[200D EMA]])/Table2[[#This Row],[200D EMA]]</f>
        <v>-0.3318659528157803</v>
      </c>
      <c r="V715">
        <v>0.91937531910874803</v>
      </c>
      <c r="W715">
        <v>9.16</v>
      </c>
      <c r="X715">
        <v>9.58</v>
      </c>
      <c r="Y715">
        <v>8.9</v>
      </c>
      <c r="Z715">
        <v>9.81</v>
      </c>
      <c r="AA715">
        <v>8.9</v>
      </c>
      <c r="AB715">
        <v>10.53</v>
      </c>
      <c r="AC715" s="1">
        <f>(Table2[[#This Row],[Close Price]]/Table2[[#This Row],[Day Low]])-1</f>
        <v>3.2751091703056012E-3</v>
      </c>
      <c r="AD715" s="1">
        <f>(Table2[[#This Row],[Day High]]/Table2[[#This Row],[Close Price]])-1</f>
        <v>4.2437431991295016E-2</v>
      </c>
      <c r="AE715" s="1">
        <f>(Table2[[#This Row],[Close Price]]/Table2[[#This Row],[Current Week Low]])-1</f>
        <v>3.2584269662921272E-2</v>
      </c>
      <c r="AF715" s="1">
        <f>(Table2[[#This Row],[Current Week High]]/Table2[[#This Row],[Close Price]])-1</f>
        <v>6.7464635473340806E-2</v>
      </c>
      <c r="AG715" s="1">
        <f>(Table2[[#This Row],[Close Price]]/Table2[[#This Row],[Current Month Low]])-1</f>
        <v>3.2584269662921272E-2</v>
      </c>
      <c r="AH715" s="1">
        <f>(Table2[[#This Row],[Current Month High]]/Table2[[#This Row],[Close Price]])-1</f>
        <v>0.14581066376496188</v>
      </c>
      <c r="AI715">
        <v>108.70511425462399</v>
      </c>
      <c r="AJ715">
        <v>3.2584269662921201</v>
      </c>
      <c r="AK715" t="str">
        <f>IF(AND(Table2[[#This Row],[20D EMA]]&gt;Table2[[#This Row],[50D EMA]],Table2[[#This Row],[50D EMA]]&gt;Table2[[#This Row],[200D EMA]]),"Uptrend","Downtrend/NoTrend")</f>
        <v>Downtrend/NoTrend</v>
      </c>
      <c r="AL715">
        <v>-0.44</v>
      </c>
      <c r="AM715" t="s">
        <v>3189</v>
      </c>
      <c r="AN715">
        <v>-12.23</v>
      </c>
      <c r="AO715" t="s">
        <v>3189</v>
      </c>
      <c r="AP715">
        <v>-8.0567211159449995E-3</v>
      </c>
      <c r="AQ715">
        <f>(Table2[[#This Row],[Sharpe Ratio]]-AVERAGE(Table2[Sharpe Ratio]))/_xlfn.STDEV.P(Table2[Sharpe Ratio])</f>
        <v>-0.80953822176814116</v>
      </c>
      <c r="AR7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5">
        <f>_xlfn.RANK.AVG(Table2[[#This Row],[1Y Return vs Nifty Z-Score]],Table2[1Y Return vs Nifty Z-Score])</f>
        <v>689</v>
      </c>
      <c r="AT715">
        <f>_xlfn.RANK.AVG(Table2[[#This Row],[6M Return vs Nifty Z-Score]],Table2[6M Return vs Nifty Z-Score])</f>
        <v>724</v>
      </c>
      <c r="AU715">
        <f>_xlfn.RANK.AVG(Table2[[#This Row],[Sharpe Ratio Z-Score]],Table2[Sharpe Ratio Z-Score])</f>
        <v>578</v>
      </c>
      <c r="AV715">
        <f>(Table2[[#This Row],[Rank 1Y]]+Table2[[#This Row],[Rank 6M]]+Table2[[#This Row],[Rank Sharpe]])/3</f>
        <v>663.66666666666663</v>
      </c>
    </row>
    <row r="716" spans="1:48" x14ac:dyDescent="0.3">
      <c r="A716" t="s">
        <v>1172</v>
      </c>
      <c r="B716" t="s">
        <v>1173</v>
      </c>
      <c r="C716" t="s">
        <v>3138</v>
      </c>
      <c r="D716" t="s">
        <v>325</v>
      </c>
      <c r="E716">
        <v>10708.110997919999</v>
      </c>
      <c r="F716">
        <v>902.35</v>
      </c>
      <c r="G716">
        <v>-42.803614454102402</v>
      </c>
      <c r="H716">
        <f>(Table2[[#This Row],[1Y Return vs Nifty]]-AVERAGE(Table2[1Y Return vs Nifty]))/_xlfn.STDEV.P(Table2[1Y Return vs Nifty])</f>
        <v>-1.164994988107714</v>
      </c>
      <c r="I716">
        <v>-8.1591341142193201</v>
      </c>
      <c r="J716">
        <f>(Table2[[#This Row],[1M Return vs Nifty]]-AVERAGE(Table2[1M Return vs Nifty]))/_xlfn.STDEV.P(Table2[1M Return vs Nifty])</f>
        <v>-0.71976296587177679</v>
      </c>
      <c r="K716">
        <v>-19.5329533463103</v>
      </c>
      <c r="L716">
        <f>(Table2[[#This Row],[6M Return vs Nifty]]-AVERAGE(Table2[6M Return vs Nifty]))/_xlfn.STDEV.P(Table2[6M Return vs Nifty])</f>
        <v>-0.94658932285824748</v>
      </c>
      <c r="M716">
        <v>-1.63252317267641</v>
      </c>
      <c r="N716">
        <f>(Table2[[#This Row],[1W Return vs Nifty]]-AVERAGE(Table2[1W Return vs Nifty]))/_xlfn.STDEV.P(Table2[1W Return vs Nifty])</f>
        <v>-0.67854802617330567</v>
      </c>
      <c r="O716">
        <v>956.99</v>
      </c>
      <c r="P716">
        <v>973.68537241925299</v>
      </c>
      <c r="Q716">
        <v>991.97211745501102</v>
      </c>
      <c r="R716">
        <v>22.5676139267187</v>
      </c>
      <c r="S716" s="1">
        <f>(Table2[[#This Row],[Close Price]]-Table2[[#This Row],[20D EMA]])/Table2[[#This Row],[20D EMA]]</f>
        <v>-5.7095685430359762E-2</v>
      </c>
      <c r="T716" s="1">
        <f>(Table2[[#This Row],[Close Price]]-Table2[[#This Row],[50D EMA]])/Table2[[#This Row],[50D EMA]]</f>
        <v>-7.3263268032886825E-2</v>
      </c>
      <c r="U716" s="1">
        <f>(Table2[[#This Row],[Close Price]]-Table2[[#This Row],[200D EMA]])/Table2[[#This Row],[200D EMA]]</f>
        <v>-9.034741589808408E-2</v>
      </c>
      <c r="V716">
        <v>0.70156860663229004</v>
      </c>
      <c r="W716">
        <v>898.6</v>
      </c>
      <c r="X716">
        <v>929.6</v>
      </c>
      <c r="Y716">
        <v>898.6</v>
      </c>
      <c r="Z716">
        <v>935.65</v>
      </c>
      <c r="AA716">
        <v>898.6</v>
      </c>
      <c r="AB716">
        <v>973.95</v>
      </c>
      <c r="AC716" s="1">
        <f>(Table2[[#This Row],[Close Price]]/Table2[[#This Row],[Day Low]])-1</f>
        <v>4.173158246160602E-3</v>
      </c>
      <c r="AD716" s="1">
        <f>(Table2[[#This Row],[Day High]]/Table2[[#This Row],[Close Price]])-1</f>
        <v>3.0198925029090606E-2</v>
      </c>
      <c r="AE716" s="1">
        <f>(Table2[[#This Row],[Close Price]]/Table2[[#This Row],[Current Week Low]])-1</f>
        <v>4.173158246160602E-3</v>
      </c>
      <c r="AF716" s="1">
        <f>(Table2[[#This Row],[Current Week High]]/Table2[[#This Row],[Close Price]])-1</f>
        <v>3.6903640494264867E-2</v>
      </c>
      <c r="AG716" s="1">
        <f>(Table2[[#This Row],[Close Price]]/Table2[[#This Row],[Current Month Low]])-1</f>
        <v>4.173158246160602E-3</v>
      </c>
      <c r="AH716" s="1">
        <f>(Table2[[#This Row],[Current Month High]]/Table2[[#This Row],[Close Price]])-1</f>
        <v>7.9348368149831039E-2</v>
      </c>
      <c r="AI716">
        <v>27.223361223472001</v>
      </c>
      <c r="AJ716">
        <v>10.0225568493568</v>
      </c>
      <c r="AK716" t="str">
        <f>IF(AND(Table2[[#This Row],[20D EMA]]&gt;Table2[[#This Row],[50D EMA]],Table2[[#This Row],[50D EMA]]&gt;Table2[[#This Row],[200D EMA]]),"Uptrend","Downtrend/NoTrend")</f>
        <v>Downtrend/NoTrend</v>
      </c>
      <c r="AL716">
        <v>-0.17</v>
      </c>
      <c r="AM716" t="s">
        <v>3189</v>
      </c>
      <c r="AN716">
        <v>-8.5399999999999991</v>
      </c>
      <c r="AO716" t="s">
        <v>3189</v>
      </c>
      <c r="AP716">
        <v>-5.9624429221961997E-2</v>
      </c>
      <c r="AQ716">
        <f>(Table2[[#This Row],[Sharpe Ratio]]-AVERAGE(Table2[Sharpe Ratio]))/_xlfn.STDEV.P(Table2[Sharpe Ratio])</f>
        <v>-1.4107949186446824</v>
      </c>
      <c r="AR7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6">
        <f>_xlfn.RANK.AVG(Table2[[#This Row],[1Y Return vs Nifty Z-Score]],Table2[1Y Return vs Nifty Z-Score])</f>
        <v>688</v>
      </c>
      <c r="AT716">
        <f>_xlfn.RANK.AVG(Table2[[#This Row],[6M Return vs Nifty Z-Score]],Table2[6M Return vs Nifty Z-Score])</f>
        <v>630</v>
      </c>
      <c r="AU716">
        <f>_xlfn.RANK.AVG(Table2[[#This Row],[Sharpe Ratio Z-Score]],Table2[Sharpe Ratio Z-Score])</f>
        <v>673</v>
      </c>
      <c r="AV716">
        <f>(Table2[[#This Row],[Rank 1Y]]+Table2[[#This Row],[Rank 6M]]+Table2[[#This Row],[Rank Sharpe]])/3</f>
        <v>663.66666666666663</v>
      </c>
    </row>
    <row r="717" spans="1:48" x14ac:dyDescent="0.3">
      <c r="A717" t="s">
        <v>1660</v>
      </c>
      <c r="B717" t="s">
        <v>1661</v>
      </c>
      <c r="C717" t="s">
        <v>3129</v>
      </c>
      <c r="D717" t="s">
        <v>24</v>
      </c>
      <c r="E717">
        <v>5403.9452541999999</v>
      </c>
      <c r="F717">
        <v>315.55</v>
      </c>
      <c r="G717">
        <v>-38.156797921679598</v>
      </c>
      <c r="H717">
        <f>(Table2[[#This Row],[1Y Return vs Nifty]]-AVERAGE(Table2[1Y Return vs Nifty]))/_xlfn.STDEV.P(Table2[1Y Return vs Nifty])</f>
        <v>-1.0869170055751234</v>
      </c>
      <c r="I717">
        <v>0.91257339624385303</v>
      </c>
      <c r="J717">
        <f>(Table2[[#This Row],[1M Return vs Nifty]]-AVERAGE(Table2[1M Return vs Nifty]))/_xlfn.STDEV.P(Table2[1M Return vs Nifty])</f>
        <v>0.27211590887949111</v>
      </c>
      <c r="K717">
        <v>-28.412416714938299</v>
      </c>
      <c r="L717">
        <f>(Table2[[#This Row],[6M Return vs Nifty]]-AVERAGE(Table2[6M Return vs Nifty]))/_xlfn.STDEV.P(Table2[6M Return vs Nifty])</f>
        <v>-1.2365168631204893</v>
      </c>
      <c r="M717">
        <v>4.5762979643063302</v>
      </c>
      <c r="N717">
        <f>(Table2[[#This Row],[1W Return vs Nifty]]-AVERAGE(Table2[1W Return vs Nifty]))/_xlfn.STDEV.P(Table2[1W Return vs Nifty])</f>
        <v>1.0397031266860084</v>
      </c>
      <c r="O717">
        <v>318.01</v>
      </c>
      <c r="P717">
        <v>325.37681375556798</v>
      </c>
      <c r="Q717">
        <v>341.04820710991697</v>
      </c>
      <c r="R717">
        <v>53.662690737952097</v>
      </c>
      <c r="S717" s="1">
        <f>(Table2[[#This Row],[Close Price]]-Table2[[#This Row],[20D EMA]])/Table2[[#This Row],[20D EMA]]</f>
        <v>-7.7356057985597292E-3</v>
      </c>
      <c r="T717" s="1">
        <f>(Table2[[#This Row],[Close Price]]-Table2[[#This Row],[50D EMA]])/Table2[[#This Row],[50D EMA]]</f>
        <v>-3.0201333777120767E-2</v>
      </c>
      <c r="U717" s="1">
        <f>(Table2[[#This Row],[Close Price]]-Table2[[#This Row],[200D EMA]])/Table2[[#This Row],[200D EMA]]</f>
        <v>-7.4764231502613077E-2</v>
      </c>
      <c r="V717">
        <v>0.89895135545649996</v>
      </c>
      <c r="W717">
        <v>313.3</v>
      </c>
      <c r="X717">
        <v>320.05</v>
      </c>
      <c r="Y717">
        <v>306.39999999999998</v>
      </c>
      <c r="Z717">
        <v>321.5</v>
      </c>
      <c r="AA717">
        <v>306.39999999999998</v>
      </c>
      <c r="AB717">
        <v>321.5</v>
      </c>
      <c r="AC717" s="1">
        <f>(Table2[[#This Row],[Close Price]]/Table2[[#This Row],[Day Low]])-1</f>
        <v>7.1816150654324673E-3</v>
      </c>
      <c r="AD717" s="1">
        <f>(Table2[[#This Row],[Day High]]/Table2[[#This Row],[Close Price]])-1</f>
        <v>1.4260814450958614E-2</v>
      </c>
      <c r="AE717" s="1">
        <f>(Table2[[#This Row],[Close Price]]/Table2[[#This Row],[Current Week Low]])-1</f>
        <v>2.9862924281984338E-2</v>
      </c>
      <c r="AF717" s="1">
        <f>(Table2[[#This Row],[Current Week High]]/Table2[[#This Row],[Close Price]])-1</f>
        <v>1.8855965774045247E-2</v>
      </c>
      <c r="AG717" s="1">
        <f>(Table2[[#This Row],[Close Price]]/Table2[[#This Row],[Current Month Low]])-1</f>
        <v>2.9862924281984338E-2</v>
      </c>
      <c r="AH717" s="1">
        <f>(Table2[[#This Row],[Current Month High]]/Table2[[#This Row],[Close Price]])-1</f>
        <v>1.8855965774045247E-2</v>
      </c>
      <c r="AI717">
        <v>33.813975598161903</v>
      </c>
      <c r="AJ717">
        <v>3.2052330335241299</v>
      </c>
      <c r="AK717" t="str">
        <f>IF(AND(Table2[[#This Row],[20D EMA]]&gt;Table2[[#This Row],[50D EMA]],Table2[[#This Row],[50D EMA]]&gt;Table2[[#This Row],[200D EMA]]),"Uptrend","Downtrend/NoTrend")</f>
        <v>Downtrend/NoTrend</v>
      </c>
      <c r="AL717">
        <v>-0.1</v>
      </c>
      <c r="AM717" t="s">
        <v>3189</v>
      </c>
      <c r="AN717">
        <v>-2.58</v>
      </c>
      <c r="AO717" t="s">
        <v>3189</v>
      </c>
      <c r="AP717">
        <v>-2.760400199311E-2</v>
      </c>
      <c r="AQ717">
        <f>(Table2[[#This Row],[Sharpe Ratio]]-AVERAGE(Table2[Sharpe Ratio]))/_xlfn.STDEV.P(Table2[Sharpe Ratio])</f>
        <v>-1.0374508819344528</v>
      </c>
      <c r="AR7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7">
        <f>_xlfn.RANK.AVG(Table2[[#This Row],[1Y Return vs Nifty Z-Score]],Table2[1Y Return vs Nifty Z-Score])</f>
        <v>678</v>
      </c>
      <c r="AT717">
        <f>_xlfn.RANK.AVG(Table2[[#This Row],[6M Return vs Nifty Z-Score]],Table2[6M Return vs Nifty Z-Score])</f>
        <v>693</v>
      </c>
      <c r="AU717">
        <f>_xlfn.RANK.AVG(Table2[[#This Row],[Sharpe Ratio Z-Score]],Table2[Sharpe Ratio Z-Score])</f>
        <v>620</v>
      </c>
      <c r="AV717">
        <f>(Table2[[#This Row],[Rank 1Y]]+Table2[[#This Row],[Rank 6M]]+Table2[[#This Row],[Rank Sharpe]])/3</f>
        <v>663.66666666666663</v>
      </c>
    </row>
    <row r="718" spans="1:48" x14ac:dyDescent="0.3">
      <c r="A718" t="s">
        <v>815</v>
      </c>
      <c r="B718" t="s">
        <v>816</v>
      </c>
      <c r="C718" t="s">
        <v>3143</v>
      </c>
      <c r="D718" t="s">
        <v>482</v>
      </c>
      <c r="E718">
        <v>19980.248463749998</v>
      </c>
      <c r="F718">
        <v>530.1</v>
      </c>
      <c r="G718">
        <v>-15.7697240058652</v>
      </c>
      <c r="H718">
        <f>(Table2[[#This Row],[1Y Return vs Nifty]]-AVERAGE(Table2[1Y Return vs Nifty]))/_xlfn.STDEV.P(Table2[1Y Return vs Nifty])</f>
        <v>-0.71075892961953691</v>
      </c>
      <c r="I718">
        <v>-10.986976473455201</v>
      </c>
      <c r="J718">
        <f>(Table2[[#This Row],[1M Return vs Nifty]]-AVERAGE(Table2[1M Return vs Nifty]))/_xlfn.STDEV.P(Table2[1M Return vs Nifty])</f>
        <v>-1.0289525086362179</v>
      </c>
      <c r="K718">
        <v>-34.5698601734981</v>
      </c>
      <c r="L718">
        <f>(Table2[[#This Row],[6M Return vs Nifty]]-AVERAGE(Table2[6M Return vs Nifty]))/_xlfn.STDEV.P(Table2[6M Return vs Nifty])</f>
        <v>-1.4375664493546534</v>
      </c>
      <c r="M718">
        <v>-4.1560812904388902</v>
      </c>
      <c r="N718">
        <f>(Table2[[#This Row],[1W Return vs Nifty]]-AVERAGE(Table2[1W Return vs Nifty]))/_xlfn.STDEV.P(Table2[1W Return vs Nifty])</f>
        <v>-1.3769264380307376</v>
      </c>
      <c r="O718">
        <v>570.61</v>
      </c>
      <c r="P718">
        <v>606.20837366466003</v>
      </c>
      <c r="Q718">
        <v>632.44183501799898</v>
      </c>
      <c r="R718">
        <v>24.547077953988602</v>
      </c>
      <c r="S718" s="1">
        <f>(Table2[[#This Row],[Close Price]]-Table2[[#This Row],[20D EMA]])/Table2[[#This Row],[20D EMA]]</f>
        <v>-7.099419919034014E-2</v>
      </c>
      <c r="T718" s="1">
        <f>(Table2[[#This Row],[Close Price]]-Table2[[#This Row],[50D EMA]])/Table2[[#This Row],[50D EMA]]</f>
        <v>-0.12554820581670378</v>
      </c>
      <c r="U718" s="1">
        <f>(Table2[[#This Row],[Close Price]]-Table2[[#This Row],[200D EMA]])/Table2[[#This Row],[200D EMA]]</f>
        <v>-0.16182015380922163</v>
      </c>
      <c r="V718">
        <v>0.78741953122261299</v>
      </c>
      <c r="W718">
        <v>529.29999999999995</v>
      </c>
      <c r="X718">
        <v>543.70000000000005</v>
      </c>
      <c r="Y718">
        <v>526.25</v>
      </c>
      <c r="Z718">
        <v>557.75</v>
      </c>
      <c r="AA718">
        <v>526.25</v>
      </c>
      <c r="AB718">
        <v>592.79999999999995</v>
      </c>
      <c r="AC718" s="1">
        <f>(Table2[[#This Row],[Close Price]]/Table2[[#This Row],[Day Low]])-1</f>
        <v>1.5114301908181194E-3</v>
      </c>
      <c r="AD718" s="1">
        <f>(Table2[[#This Row],[Day High]]/Table2[[#This Row],[Close Price]])-1</f>
        <v>2.5655536691190362E-2</v>
      </c>
      <c r="AE718" s="1">
        <f>(Table2[[#This Row],[Close Price]]/Table2[[#This Row],[Current Week Low]])-1</f>
        <v>7.3159144893111261E-3</v>
      </c>
      <c r="AF718" s="1">
        <f>(Table2[[#This Row],[Current Week High]]/Table2[[#This Row],[Close Price]])-1</f>
        <v>5.215996981701565E-2</v>
      </c>
      <c r="AG718" s="1">
        <f>(Table2[[#This Row],[Close Price]]/Table2[[#This Row],[Current Month Low]])-1</f>
        <v>7.3159144893111261E-3</v>
      </c>
      <c r="AH718" s="1">
        <f>(Table2[[#This Row],[Current Month High]]/Table2[[#This Row],[Close Price]])-1</f>
        <v>0.11827956989247301</v>
      </c>
      <c r="AI718">
        <v>45.114129409545299</v>
      </c>
      <c r="AJ718">
        <v>21.027397260273901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-0.25</v>
      </c>
      <c r="AM718" t="s">
        <v>3189</v>
      </c>
      <c r="AN718">
        <v>-7.62</v>
      </c>
      <c r="AO718" t="s">
        <v>3189</v>
      </c>
      <c r="AP718">
        <v>-0.12249261477242</v>
      </c>
      <c r="AQ718">
        <f>(Table2[[#This Row],[Sharpe Ratio]]-AVERAGE(Table2[Sharpe Ratio]))/_xlfn.STDEV.P(Table2[Sharpe Ratio])</f>
        <v>-2.1438101906241505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8">
        <f>_xlfn.RANK.AVG(Table2[[#This Row],[1Y Return vs Nifty Z-Score]],Table2[1Y Return vs Nifty Z-Score])</f>
        <v>555</v>
      </c>
      <c r="AT718">
        <f>_xlfn.RANK.AVG(Table2[[#This Row],[6M Return vs Nifty Z-Score]],Table2[6M Return vs Nifty Z-Score])</f>
        <v>714</v>
      </c>
      <c r="AU718">
        <f>_xlfn.RANK.AVG(Table2[[#This Row],[Sharpe Ratio Z-Score]],Table2[Sharpe Ratio Z-Score])</f>
        <v>724</v>
      </c>
      <c r="AV718">
        <f>(Table2[[#This Row],[Rank 1Y]]+Table2[[#This Row],[Rank 6M]]+Table2[[#This Row],[Rank Sharpe]])/3</f>
        <v>664.33333333333337</v>
      </c>
    </row>
    <row r="719" spans="1:48" x14ac:dyDescent="0.3">
      <c r="A719" t="s">
        <v>2303</v>
      </c>
      <c r="B719" t="s">
        <v>2304</v>
      </c>
      <c r="C719" t="s">
        <v>3129</v>
      </c>
      <c r="D719" t="s">
        <v>54</v>
      </c>
      <c r="E719">
        <v>2381.50520388</v>
      </c>
      <c r="F719">
        <v>229.25</v>
      </c>
      <c r="G719">
        <v>-89.550571079668899</v>
      </c>
      <c r="H719">
        <f>(Table2[[#This Row],[1Y Return vs Nifty]]-AVERAGE(Table2[1Y Return vs Nifty]))/_xlfn.STDEV.P(Table2[1Y Return vs Nifty])</f>
        <v>-1.950459195139733</v>
      </c>
      <c r="I719">
        <v>-26.943544737536001</v>
      </c>
      <c r="J719">
        <f>(Table2[[#This Row],[1M Return vs Nifty]]-AVERAGE(Table2[1M Return vs Nifty]))/_xlfn.STDEV.P(Table2[1M Return vs Nifty])</f>
        <v>-2.7736056465833627</v>
      </c>
      <c r="K719">
        <v>-63.970941064297399</v>
      </c>
      <c r="L719">
        <f>(Table2[[#This Row],[6M Return vs Nifty]]-AVERAGE(Table2[6M Return vs Nifty]))/_xlfn.STDEV.P(Table2[6M Return vs Nifty])</f>
        <v>-2.3975549880581748</v>
      </c>
      <c r="M719">
        <v>-3.9002025244014602</v>
      </c>
      <c r="N719">
        <f>(Table2[[#This Row],[1W Return vs Nifty]]-AVERAGE(Table2[1W Return vs Nifty]))/_xlfn.STDEV.P(Table2[1W Return vs Nifty])</f>
        <v>-1.3061136420045836</v>
      </c>
      <c r="O719">
        <v>262.11</v>
      </c>
      <c r="P719">
        <v>307.33600514545401</v>
      </c>
      <c r="Q719">
        <v>420.74301542447802</v>
      </c>
      <c r="R719">
        <v>13.180271993880099</v>
      </c>
      <c r="S719" s="1">
        <f>(Table2[[#This Row],[Close Price]]-Table2[[#This Row],[20D EMA]])/Table2[[#This Row],[20D EMA]]</f>
        <v>-0.1253672122391363</v>
      </c>
      <c r="T719" s="1">
        <f>(Table2[[#This Row],[Close Price]]-Table2[[#This Row],[50D EMA]])/Table2[[#This Row],[50D EMA]]</f>
        <v>-0.25407372985309018</v>
      </c>
      <c r="U719" s="1">
        <f>(Table2[[#This Row],[Close Price]]-Table2[[#This Row],[200D EMA]])/Table2[[#This Row],[200D EMA]]</f>
        <v>-0.45513058661540723</v>
      </c>
      <c r="V719">
        <v>0.96727109783770404</v>
      </c>
      <c r="W719">
        <v>228.55</v>
      </c>
      <c r="X719">
        <v>232.95</v>
      </c>
      <c r="Y719">
        <v>224.77</v>
      </c>
      <c r="Z719">
        <v>240.79</v>
      </c>
      <c r="AA719">
        <v>224.77</v>
      </c>
      <c r="AB719">
        <v>249</v>
      </c>
      <c r="AC719" s="1">
        <f>(Table2[[#This Row],[Close Price]]/Table2[[#This Row],[Day Low]])-1</f>
        <v>3.0627871362940429E-3</v>
      </c>
      <c r="AD719" s="1">
        <f>(Table2[[#This Row],[Day High]]/Table2[[#This Row],[Close Price]])-1</f>
        <v>1.613958560523443E-2</v>
      </c>
      <c r="AE719" s="1">
        <f>(Table2[[#This Row],[Close Price]]/Table2[[#This Row],[Current Week Low]])-1</f>
        <v>1.9931485518529968E-2</v>
      </c>
      <c r="AF719" s="1">
        <f>(Table2[[#This Row],[Current Week High]]/Table2[[#This Row],[Close Price]])-1</f>
        <v>5.0338058887677173E-2</v>
      </c>
      <c r="AG719" s="1">
        <f>(Table2[[#This Row],[Close Price]]/Table2[[#This Row],[Current Month Low]])-1</f>
        <v>1.9931485518529968E-2</v>
      </c>
      <c r="AH719" s="1">
        <f>(Table2[[#This Row],[Current Month High]]/Table2[[#This Row],[Close Price]])-1</f>
        <v>8.6150490730643403E-2</v>
      </c>
      <c r="AI719">
        <v>194.372955288985</v>
      </c>
      <c r="AJ719">
        <v>1.9931485518529899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-0.46</v>
      </c>
      <c r="AM719" t="s">
        <v>3189</v>
      </c>
      <c r="AN719">
        <v>-25.22</v>
      </c>
      <c r="AO719" t="s">
        <v>3189</v>
      </c>
      <c r="AQ719">
        <f>(Table2[[#This Row],[Sharpe Ratio]]-AVERAGE(Table2[Sharpe Ratio]))/_xlfn.STDEV.P(Table2[Sharpe Ratio])</f>
        <v>-0.71560041255099383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9">
        <f>_xlfn.RANK.AVG(Table2[[#This Row],[1Y Return vs Nifty Z-Score]],Table2[1Y Return vs Nifty Z-Score])</f>
        <v>730</v>
      </c>
      <c r="AT719">
        <f>_xlfn.RANK.AVG(Table2[[#This Row],[6M Return vs Nifty Z-Score]],Table2[6M Return vs Nifty Z-Score])</f>
        <v>729</v>
      </c>
      <c r="AU719">
        <f>_xlfn.RANK.AVG(Table2[[#This Row],[Sharpe Ratio Z-Score]],Table2[Sharpe Ratio Z-Score])</f>
        <v>539.5</v>
      </c>
      <c r="AV719">
        <f>(Table2[[#This Row],[Rank 1Y]]+Table2[[#This Row],[Rank 6M]]+Table2[[#This Row],[Rank Sharpe]])/3</f>
        <v>666.16666666666663</v>
      </c>
    </row>
    <row r="720" spans="1:48" x14ac:dyDescent="0.3">
      <c r="A720" t="s">
        <v>1859</v>
      </c>
      <c r="B720" t="s">
        <v>1860</v>
      </c>
      <c r="C720" t="s">
        <v>3140</v>
      </c>
      <c r="D720" t="s">
        <v>436</v>
      </c>
      <c r="E720">
        <v>4082.2908272999998</v>
      </c>
      <c r="F720">
        <v>1042.2</v>
      </c>
      <c r="G720">
        <v>-52.812250478387</v>
      </c>
      <c r="H720">
        <f>(Table2[[#This Row],[1Y Return vs Nifty]]-AVERAGE(Table2[1Y Return vs Nifty]))/_xlfn.STDEV.P(Table2[1Y Return vs Nifty])</f>
        <v>-1.3331647669717201</v>
      </c>
      <c r="I720">
        <v>-9.1893395628621395</v>
      </c>
      <c r="J720">
        <f>(Table2[[#This Row],[1M Return vs Nifty]]-AVERAGE(Table2[1M Return vs Nifty]))/_xlfn.STDEV.P(Table2[1M Return vs Nifty])</f>
        <v>-0.83240317390139973</v>
      </c>
      <c r="K720">
        <v>-15.7445231633069</v>
      </c>
      <c r="L720">
        <f>(Table2[[#This Row],[6M Return vs Nifty]]-AVERAGE(Table2[6M Return vs Nifty]))/_xlfn.STDEV.P(Table2[6M Return vs Nifty])</f>
        <v>-0.82289150477905371</v>
      </c>
      <c r="M720">
        <v>-0.33398318220827999</v>
      </c>
      <c r="N720">
        <f>(Table2[[#This Row],[1W Return vs Nifty]]-AVERAGE(Table2[1W Return vs Nifty]))/_xlfn.STDEV.P(Table2[1W Return vs Nifty])</f>
        <v>-0.31918546983139801</v>
      </c>
      <c r="O720">
        <v>1083.05</v>
      </c>
      <c r="P720">
        <v>1107.03725302717</v>
      </c>
      <c r="Q720">
        <v>1180.7490973732899</v>
      </c>
      <c r="R720">
        <v>37.368767904351998</v>
      </c>
      <c r="S720" s="1">
        <f>(Table2[[#This Row],[Close Price]]-Table2[[#This Row],[20D EMA]])/Table2[[#This Row],[20D EMA]]</f>
        <v>-3.7717556899496713E-2</v>
      </c>
      <c r="T720" s="1">
        <f>(Table2[[#This Row],[Close Price]]-Table2[[#This Row],[50D EMA]])/Table2[[#This Row],[50D EMA]]</f>
        <v>-5.8568266650353307E-2</v>
      </c>
      <c r="U720" s="1">
        <f>(Table2[[#This Row],[Close Price]]-Table2[[#This Row],[200D EMA]])/Table2[[#This Row],[200D EMA]]</f>
        <v>-0.11733999854965636</v>
      </c>
      <c r="V720">
        <v>1.2378555539795799</v>
      </c>
      <c r="W720">
        <v>1038.95</v>
      </c>
      <c r="X720">
        <v>1064</v>
      </c>
      <c r="Y720">
        <v>1015</v>
      </c>
      <c r="Z720">
        <v>1086.8499999999999</v>
      </c>
      <c r="AA720">
        <v>1015</v>
      </c>
      <c r="AB720">
        <v>1110</v>
      </c>
      <c r="AC720" s="1">
        <f>(Table2[[#This Row],[Close Price]]/Table2[[#This Row],[Day Low]])-1</f>
        <v>3.1281582366813332E-3</v>
      </c>
      <c r="AD720" s="1">
        <f>(Table2[[#This Row],[Day High]]/Table2[[#This Row],[Close Price]])-1</f>
        <v>2.0917290347342021E-2</v>
      </c>
      <c r="AE720" s="1">
        <f>(Table2[[#This Row],[Close Price]]/Table2[[#This Row],[Current Week Low]])-1</f>
        <v>2.6798029556650338E-2</v>
      </c>
      <c r="AF720" s="1">
        <f>(Table2[[#This Row],[Current Week High]]/Table2[[#This Row],[Close Price]])-1</f>
        <v>4.2842064862790075E-2</v>
      </c>
      <c r="AG720" s="1">
        <f>(Table2[[#This Row],[Close Price]]/Table2[[#This Row],[Current Month Low]])-1</f>
        <v>2.6798029556650338E-2</v>
      </c>
      <c r="AH720" s="1">
        <f>(Table2[[#This Row],[Current Month High]]/Table2[[#This Row],[Close Price]])-1</f>
        <v>6.5054691997697089E-2</v>
      </c>
      <c r="AI720">
        <v>38.912876607177097</v>
      </c>
      <c r="AJ720">
        <v>4.4445557949591699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-0.12</v>
      </c>
      <c r="AM720" t="s">
        <v>3189</v>
      </c>
      <c r="AN720">
        <v>-5.15</v>
      </c>
      <c r="AO720" t="s">
        <v>3189</v>
      </c>
      <c r="AP720">
        <v>-8.0089426037757996E-2</v>
      </c>
      <c r="AQ720">
        <f>(Table2[[#This Row],[Sharpe Ratio]]-AVERAGE(Table2[Sharpe Ratio]))/_xlfn.STDEV.P(Table2[Sharpe Ratio])</f>
        <v>-1.649407741261453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0">
        <f>_xlfn.RANK.AVG(Table2[[#This Row],[1Y Return vs Nifty Z-Score]],Table2[1Y Return vs Nifty Z-Score])</f>
        <v>714</v>
      </c>
      <c r="AT720">
        <f>_xlfn.RANK.AVG(Table2[[#This Row],[6M Return vs Nifty Z-Score]],Table2[6M Return vs Nifty Z-Score])</f>
        <v>596</v>
      </c>
      <c r="AU720">
        <f>_xlfn.RANK.AVG(Table2[[#This Row],[Sharpe Ratio Z-Score]],Table2[Sharpe Ratio Z-Score])</f>
        <v>693</v>
      </c>
      <c r="AV720">
        <f>(Table2[[#This Row],[Rank 1Y]]+Table2[[#This Row],[Rank 6M]]+Table2[[#This Row],[Rank Sharpe]])/3</f>
        <v>667.66666666666663</v>
      </c>
    </row>
    <row r="721" spans="1:48" x14ac:dyDescent="0.3">
      <c r="A721" t="s">
        <v>1374</v>
      </c>
      <c r="B721" t="s">
        <v>1375</v>
      </c>
      <c r="C721" t="s">
        <v>3143</v>
      </c>
      <c r="D721" t="s">
        <v>482</v>
      </c>
      <c r="E721">
        <v>8196.4135920000008</v>
      </c>
      <c r="F721">
        <v>736.8</v>
      </c>
      <c r="G721">
        <v>-44.550852075266299</v>
      </c>
      <c r="H721">
        <f>(Table2[[#This Row],[1Y Return vs Nifty]]-AVERAGE(Table2[1Y Return vs Nifty]))/_xlfn.STDEV.P(Table2[1Y Return vs Nifty])</f>
        <v>-1.1943528909888916</v>
      </c>
      <c r="I721">
        <v>-3.43107651378237</v>
      </c>
      <c r="J721">
        <f>(Table2[[#This Row],[1M Return vs Nifty]]-AVERAGE(Table2[1M Return vs Nifty]))/_xlfn.STDEV.P(Table2[1M Return vs Nifty])</f>
        <v>-0.2028084182222194</v>
      </c>
      <c r="K721">
        <v>-26.062587015011701</v>
      </c>
      <c r="L721">
        <f>(Table2[[#This Row],[6M Return vs Nifty]]-AVERAGE(Table2[6M Return vs Nifty]))/_xlfn.STDEV.P(Table2[6M Return vs Nifty])</f>
        <v>-1.1597914669279774</v>
      </c>
      <c r="M721">
        <v>1.01297876603476</v>
      </c>
      <c r="N721">
        <f>(Table2[[#This Row],[1W Return vs Nifty]]-AVERAGE(Table2[1W Return vs Nifty]))/_xlfn.STDEV.P(Table2[1W Return vs Nifty])</f>
        <v>5.3577550613889607E-2</v>
      </c>
      <c r="O721">
        <v>749.57</v>
      </c>
      <c r="P721">
        <v>762.92601803468597</v>
      </c>
      <c r="Q721">
        <v>821.00946636222398</v>
      </c>
      <c r="R721">
        <v>45.993100454264699</v>
      </c>
      <c r="S721" s="1">
        <f>(Table2[[#This Row],[Close Price]]-Table2[[#This Row],[20D EMA]])/Table2[[#This Row],[20D EMA]]</f>
        <v>-1.703643422228757E-2</v>
      </c>
      <c r="T721" s="1">
        <f>(Table2[[#This Row],[Close Price]]-Table2[[#This Row],[50D EMA]])/Table2[[#This Row],[50D EMA]]</f>
        <v>-3.4244497391748681E-2</v>
      </c>
      <c r="U721" s="1">
        <f>(Table2[[#This Row],[Close Price]]-Table2[[#This Row],[200D EMA]])/Table2[[#This Row],[200D EMA]]</f>
        <v>-0.10256820391529001</v>
      </c>
      <c r="V721">
        <v>0.72278831751438999</v>
      </c>
      <c r="W721">
        <v>735.05</v>
      </c>
      <c r="X721">
        <v>745.4</v>
      </c>
      <c r="Y721">
        <v>715.75</v>
      </c>
      <c r="Z721">
        <v>752</v>
      </c>
      <c r="AA721">
        <v>715.75</v>
      </c>
      <c r="AB721">
        <v>784.1</v>
      </c>
      <c r="AC721" s="1">
        <f>(Table2[[#This Row],[Close Price]]/Table2[[#This Row],[Day Low]])-1</f>
        <v>2.3807904224202314E-3</v>
      </c>
      <c r="AD721" s="1">
        <f>(Table2[[#This Row],[Day High]]/Table2[[#This Row],[Close Price]])-1</f>
        <v>1.1672095548317163E-2</v>
      </c>
      <c r="AE721" s="1">
        <f>(Table2[[#This Row],[Close Price]]/Table2[[#This Row],[Current Week Low]])-1</f>
        <v>2.9409710094306707E-2</v>
      </c>
      <c r="AF721" s="1">
        <f>(Table2[[#This Row],[Current Week High]]/Table2[[#This Row],[Close Price]])-1</f>
        <v>2.0629750271444092E-2</v>
      </c>
      <c r="AG721" s="1">
        <f>(Table2[[#This Row],[Close Price]]/Table2[[#This Row],[Current Month Low]])-1</f>
        <v>2.9409710094306707E-2</v>
      </c>
      <c r="AH721" s="1">
        <f>(Table2[[#This Row],[Current Month High]]/Table2[[#This Row],[Close Price]])-1</f>
        <v>6.4196525515743952E-2</v>
      </c>
      <c r="AI721">
        <v>50.149294245385398</v>
      </c>
      <c r="AJ721">
        <v>2.9409710094306698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-0.09</v>
      </c>
      <c r="AM721" t="s">
        <v>3189</v>
      </c>
      <c r="AN721">
        <v>-1.48</v>
      </c>
      <c r="AO721" t="s">
        <v>3189</v>
      </c>
      <c r="AP721">
        <v>-3.5686886219106997E-2</v>
      </c>
      <c r="AQ721">
        <f>(Table2[[#This Row],[Sharpe Ratio]]-AVERAGE(Table2[Sharpe Ratio]))/_xlfn.STDEV.P(Table2[Sharpe Ratio])</f>
        <v>-1.1316937414574533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1">
        <f>_xlfn.RANK.AVG(Table2[[#This Row],[1Y Return vs Nifty Z-Score]],Table2[1Y Return vs Nifty Z-Score])</f>
        <v>696</v>
      </c>
      <c r="AT721">
        <f>_xlfn.RANK.AVG(Table2[[#This Row],[6M Return vs Nifty Z-Score]],Table2[6M Return vs Nifty Z-Score])</f>
        <v>680</v>
      </c>
      <c r="AU721">
        <f>_xlfn.RANK.AVG(Table2[[#This Row],[Sharpe Ratio Z-Score]],Table2[Sharpe Ratio Z-Score])</f>
        <v>638</v>
      </c>
      <c r="AV721">
        <f>(Table2[[#This Row],[Rank 1Y]]+Table2[[#This Row],[Rank 6M]]+Table2[[#This Row],[Rank Sharpe]])/3</f>
        <v>671.33333333333337</v>
      </c>
    </row>
    <row r="722" spans="1:48" x14ac:dyDescent="0.3">
      <c r="A722" t="s">
        <v>1861</v>
      </c>
      <c r="B722" t="s">
        <v>1862</v>
      </c>
      <c r="C722" t="s">
        <v>3129</v>
      </c>
      <c r="D722" t="s">
        <v>54</v>
      </c>
      <c r="E722">
        <v>4064.393208</v>
      </c>
      <c r="F722">
        <v>555.70000000000005</v>
      </c>
      <c r="G722">
        <v>-57.291231812412597</v>
      </c>
      <c r="H722">
        <f>(Table2[[#This Row],[1Y Return vs Nifty]]-AVERAGE(Table2[1Y Return vs Nifty]))/_xlfn.STDEV.P(Table2[1Y Return vs Nifty])</f>
        <v>-1.4084227040823798</v>
      </c>
      <c r="I722">
        <v>-10.6724038863051</v>
      </c>
      <c r="J722">
        <f>(Table2[[#This Row],[1M Return vs Nifty]]-AVERAGE(Table2[1M Return vs Nifty]))/_xlfn.STDEV.P(Table2[1M Return vs Nifty])</f>
        <v>-0.99455789181130816</v>
      </c>
      <c r="K722">
        <v>-48.022216423630702</v>
      </c>
      <c r="L722">
        <f>(Table2[[#This Row],[6M Return vs Nifty]]-AVERAGE(Table2[6M Return vs Nifty]))/_xlfn.STDEV.P(Table2[6M Return vs Nifty])</f>
        <v>-1.8768056687102004</v>
      </c>
      <c r="M722">
        <v>-3.2042248385900902</v>
      </c>
      <c r="N722">
        <f>(Table2[[#This Row],[1W Return vs Nifty]]-AVERAGE(Table2[1W Return vs Nifty]))/_xlfn.STDEV.P(Table2[1W Return vs Nifty])</f>
        <v>-1.1135063121063851</v>
      </c>
      <c r="O722">
        <v>582.84</v>
      </c>
      <c r="P722">
        <v>616.04303746899302</v>
      </c>
      <c r="Q722">
        <v>737.18807424324598</v>
      </c>
      <c r="R722">
        <v>21.049791302446099</v>
      </c>
      <c r="S722" s="1">
        <f>(Table2[[#This Row],[Close Price]]-Table2[[#This Row],[20D EMA]])/Table2[[#This Row],[20D EMA]]</f>
        <v>-4.6565095051815227E-2</v>
      </c>
      <c r="T722" s="1">
        <f>(Table2[[#This Row],[Close Price]]-Table2[[#This Row],[50D EMA]])/Table2[[#This Row],[50D EMA]]</f>
        <v>-9.7952632849990118E-2</v>
      </c>
      <c r="U722" s="1">
        <f>(Table2[[#This Row],[Close Price]]-Table2[[#This Row],[200D EMA]])/Table2[[#This Row],[200D EMA]]</f>
        <v>-0.24618965035422058</v>
      </c>
      <c r="V722">
        <v>0.897740919356384</v>
      </c>
      <c r="W722">
        <v>550.54999999999995</v>
      </c>
      <c r="X722">
        <v>569</v>
      </c>
      <c r="Y722">
        <v>535.25</v>
      </c>
      <c r="Z722">
        <v>573.5</v>
      </c>
      <c r="AA722">
        <v>535.25</v>
      </c>
      <c r="AB722">
        <v>590.70000000000005</v>
      </c>
      <c r="AC722" s="1">
        <f>(Table2[[#This Row],[Close Price]]/Table2[[#This Row],[Day Low]])-1</f>
        <v>9.3542820815548655E-3</v>
      </c>
      <c r="AD722" s="1">
        <f>(Table2[[#This Row],[Day High]]/Table2[[#This Row],[Close Price]])-1</f>
        <v>2.3933777217923335E-2</v>
      </c>
      <c r="AE722" s="1">
        <f>(Table2[[#This Row],[Close Price]]/Table2[[#This Row],[Current Week Low]])-1</f>
        <v>3.8206445586174809E-2</v>
      </c>
      <c r="AF722" s="1">
        <f>(Table2[[#This Row],[Current Week High]]/Table2[[#This Row],[Close Price]])-1</f>
        <v>3.203167176534083E-2</v>
      </c>
      <c r="AG722" s="1">
        <f>(Table2[[#This Row],[Close Price]]/Table2[[#This Row],[Current Month Low]])-1</f>
        <v>3.8206445586174809E-2</v>
      </c>
      <c r="AH722" s="1">
        <f>(Table2[[#This Row],[Current Month High]]/Table2[[#This Row],[Close Price]])-1</f>
        <v>6.2983624257693105E-2</v>
      </c>
      <c r="AI722">
        <v>123.717833363325</v>
      </c>
      <c r="AJ722">
        <v>3.82064455861748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-0.21</v>
      </c>
      <c r="AM722" t="s">
        <v>3189</v>
      </c>
      <c r="AN722">
        <v>-7.93</v>
      </c>
      <c r="AO722" t="s">
        <v>3189</v>
      </c>
      <c r="AP722">
        <v>-1.496117212192E-3</v>
      </c>
      <c r="AQ722">
        <f>(Table2[[#This Row],[Sharpe Ratio]]-AVERAGE(Table2[Sharpe Ratio]))/_xlfn.STDEV.P(Table2[Sharpe Ratio])</f>
        <v>-0.73304447834684672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2">
        <f>_xlfn.RANK.AVG(Table2[[#This Row],[1Y Return vs Nifty Z-Score]],Table2[1Y Return vs Nifty Z-Score])</f>
        <v>721</v>
      </c>
      <c r="AT722">
        <f>_xlfn.RANK.AVG(Table2[[#This Row],[6M Return vs Nifty Z-Score]],Table2[6M Return vs Nifty Z-Score])</f>
        <v>727</v>
      </c>
      <c r="AU722">
        <f>_xlfn.RANK.AVG(Table2[[#This Row],[Sharpe Ratio Z-Score]],Table2[Sharpe Ratio Z-Score])</f>
        <v>569</v>
      </c>
      <c r="AV722">
        <f>(Table2[[#This Row],[Rank 1Y]]+Table2[[#This Row],[Rank 6M]]+Table2[[#This Row],[Rank Sharpe]])/3</f>
        <v>672.33333333333337</v>
      </c>
    </row>
    <row r="723" spans="1:48" x14ac:dyDescent="0.3">
      <c r="A723" t="s">
        <v>2210</v>
      </c>
      <c r="B723" t="s">
        <v>2211</v>
      </c>
      <c r="C723" t="s">
        <v>3146</v>
      </c>
      <c r="D723" t="s">
        <v>1971</v>
      </c>
      <c r="E723">
        <v>2645.8850932979999</v>
      </c>
      <c r="F723">
        <v>14.44</v>
      </c>
      <c r="G723">
        <v>-44.563269407661799</v>
      </c>
      <c r="H723">
        <f>(Table2[[#This Row],[1Y Return vs Nifty]]-AVERAGE(Table2[1Y Return vs Nifty]))/_xlfn.STDEV.P(Table2[1Y Return vs Nifty])</f>
        <v>-1.194561532809612</v>
      </c>
      <c r="I723">
        <v>4.0558410481321898</v>
      </c>
      <c r="J723">
        <f>(Table2[[#This Row],[1M Return vs Nifty]]-AVERAGE(Table2[1M Return vs Nifty]))/_xlfn.STDEV.P(Table2[1M Return vs Nifty])</f>
        <v>0.61579330125585541</v>
      </c>
      <c r="K723">
        <v>-33.111649282505098</v>
      </c>
      <c r="L723">
        <f>(Table2[[#This Row],[6M Return vs Nifty]]-AVERAGE(Table2[6M Return vs Nifty]))/_xlfn.STDEV.P(Table2[6M Return vs Nifty])</f>
        <v>-1.3899537188035123</v>
      </c>
      <c r="M723">
        <v>0.54165084764750104</v>
      </c>
      <c r="N723">
        <f>(Table2[[#This Row],[1W Return vs Nifty]]-AVERAGE(Table2[1W Return vs Nifty]))/_xlfn.STDEV.P(Table2[1W Return vs Nifty])</f>
        <v>-7.6859406946342274E-2</v>
      </c>
      <c r="O723">
        <v>14.25</v>
      </c>
      <c r="P723">
        <v>14.548384005101299</v>
      </c>
      <c r="Q723">
        <v>16.2402136589516</v>
      </c>
      <c r="R723">
        <v>53.8641648502986</v>
      </c>
      <c r="S723" s="1">
        <f>(Table2[[#This Row],[Close Price]]-Table2[[#This Row],[20D EMA]])/Table2[[#This Row],[20D EMA]]</f>
        <v>1.3333333333333298E-2</v>
      </c>
      <c r="T723" s="1">
        <f>(Table2[[#This Row],[Close Price]]-Table2[[#This Row],[50D EMA]])/Table2[[#This Row],[50D EMA]]</f>
        <v>-7.4498999382540147E-3</v>
      </c>
      <c r="U723" s="1">
        <f>(Table2[[#This Row],[Close Price]]-Table2[[#This Row],[200D EMA]])/Table2[[#This Row],[200D EMA]]</f>
        <v>-0.11084913639417072</v>
      </c>
      <c r="V723">
        <v>1.82403323497821</v>
      </c>
      <c r="W723">
        <v>14.37</v>
      </c>
      <c r="X723">
        <v>14.76</v>
      </c>
      <c r="Y723">
        <v>13.55</v>
      </c>
      <c r="Z723">
        <v>15</v>
      </c>
      <c r="AA723">
        <v>13.55</v>
      </c>
      <c r="AB723">
        <v>15.6</v>
      </c>
      <c r="AC723" s="1">
        <f>(Table2[[#This Row],[Close Price]]/Table2[[#This Row],[Day Low]])-1</f>
        <v>4.8712595685456161E-3</v>
      </c>
      <c r="AD723" s="1">
        <f>(Table2[[#This Row],[Day High]]/Table2[[#This Row],[Close Price]])-1</f>
        <v>2.2160664819944609E-2</v>
      </c>
      <c r="AE723" s="1">
        <f>(Table2[[#This Row],[Close Price]]/Table2[[#This Row],[Current Week Low]])-1</f>
        <v>6.5682656826568264E-2</v>
      </c>
      <c r="AF723" s="1">
        <f>(Table2[[#This Row],[Current Week High]]/Table2[[#This Row],[Close Price]])-1</f>
        <v>3.8781163434903121E-2</v>
      </c>
      <c r="AG723" s="1">
        <f>(Table2[[#This Row],[Close Price]]/Table2[[#This Row],[Current Month Low]])-1</f>
        <v>6.5682656826568264E-2</v>
      </c>
      <c r="AH723" s="1">
        <f>(Table2[[#This Row],[Current Month High]]/Table2[[#This Row],[Close Price]])-1</f>
        <v>8.033240997229929E-2</v>
      </c>
      <c r="AI723">
        <v>80.4016620498615</v>
      </c>
      <c r="AJ723">
        <v>12.3735408560311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-0.08</v>
      </c>
      <c r="AM723" t="s">
        <v>3189</v>
      </c>
      <c r="AN723">
        <v>7.12</v>
      </c>
      <c r="AO723" t="s">
        <v>3188</v>
      </c>
      <c r="AP723">
        <v>-2.3086628864857999E-2</v>
      </c>
      <c r="AQ723">
        <f>(Table2[[#This Row],[Sharpe Ratio]]-AVERAGE(Table2[Sharpe Ratio]))/_xlfn.STDEV.P(Table2[Sharpe Ratio])</f>
        <v>-0.9847803067739731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3">
        <f>_xlfn.RANK.AVG(Table2[[#This Row],[1Y Return vs Nifty Z-Score]],Table2[1Y Return vs Nifty Z-Score])</f>
        <v>697</v>
      </c>
      <c r="AT723">
        <f>_xlfn.RANK.AVG(Table2[[#This Row],[6M Return vs Nifty Z-Score]],Table2[6M Return vs Nifty Z-Score])</f>
        <v>709</v>
      </c>
      <c r="AU723">
        <f>_xlfn.RANK.AVG(Table2[[#This Row],[Sharpe Ratio Z-Score]],Table2[Sharpe Ratio Z-Score])</f>
        <v>614</v>
      </c>
      <c r="AV723">
        <f>(Table2[[#This Row],[Rank 1Y]]+Table2[[#This Row],[Rank 6M]]+Table2[[#This Row],[Rank Sharpe]])/3</f>
        <v>673.33333333333337</v>
      </c>
    </row>
    <row r="724" spans="1:48" x14ac:dyDescent="0.3">
      <c r="A724" t="s">
        <v>1501</v>
      </c>
      <c r="B724" t="s">
        <v>1502</v>
      </c>
      <c r="C724" t="s">
        <v>3133</v>
      </c>
      <c r="D724" t="s">
        <v>51</v>
      </c>
      <c r="E724">
        <v>6827.9342115199997</v>
      </c>
      <c r="F724">
        <v>207.19</v>
      </c>
      <c r="G724">
        <v>-36.918900543243197</v>
      </c>
      <c r="H724">
        <f>(Table2[[#This Row],[1Y Return vs Nifty]]-AVERAGE(Table2[1Y Return vs Nifty]))/_xlfn.STDEV.P(Table2[1Y Return vs Nifty])</f>
        <v>-1.0661172754337866</v>
      </c>
      <c r="I724">
        <v>-8.4268714726127705</v>
      </c>
      <c r="J724">
        <f>(Table2[[#This Row],[1M Return vs Nifty]]-AVERAGE(Table2[1M Return vs Nifty]))/_xlfn.STDEV.P(Table2[1M Return vs Nifty])</f>
        <v>-0.74903673042667185</v>
      </c>
      <c r="K724">
        <v>-64.522808645050205</v>
      </c>
      <c r="L724">
        <f>(Table2[[#This Row],[6M Return vs Nifty]]-AVERAGE(Table2[6M Return vs Nifty]))/_xlfn.STDEV.P(Table2[6M Return vs Nifty])</f>
        <v>-2.4155742763412302</v>
      </c>
      <c r="M724">
        <v>9.8836858593042795E-2</v>
      </c>
      <c r="N724">
        <f>(Table2[[#This Row],[1W Return vs Nifty]]-AVERAGE(Table2[1W Return vs Nifty]))/_xlfn.STDEV.P(Table2[1W Return vs Nifty])</f>
        <v>-0.19940531870775072</v>
      </c>
      <c r="O724">
        <v>215.18</v>
      </c>
      <c r="P724">
        <v>220.868200355265</v>
      </c>
      <c r="Q724">
        <v>250.36006527151301</v>
      </c>
      <c r="R724">
        <v>31.005283647795402</v>
      </c>
      <c r="S724" s="1">
        <f>(Table2[[#This Row],[Close Price]]-Table2[[#This Row],[20D EMA]])/Table2[[#This Row],[20D EMA]]</f>
        <v>-3.7131703689934049E-2</v>
      </c>
      <c r="T724" s="1">
        <f>(Table2[[#This Row],[Close Price]]-Table2[[#This Row],[50D EMA]])/Table2[[#This Row],[50D EMA]]</f>
        <v>-6.1929242567575198E-2</v>
      </c>
      <c r="U724" s="1">
        <f>(Table2[[#This Row],[Close Price]]-Table2[[#This Row],[200D EMA]])/Table2[[#This Row],[200D EMA]]</f>
        <v>-0.1724319141101657</v>
      </c>
      <c r="V724">
        <v>0.67340850390543905</v>
      </c>
      <c r="W724">
        <v>0</v>
      </c>
      <c r="X724">
        <v>0</v>
      </c>
      <c r="Y724">
        <v>198.7</v>
      </c>
      <c r="Z724">
        <v>212.21</v>
      </c>
      <c r="AA724">
        <v>198.7</v>
      </c>
      <c r="AB724">
        <v>217.5</v>
      </c>
      <c r="AC724" s="1" t="e">
        <f>(Table2[[#This Row],[Close Price]]/Table2[[#This Row],[Day Low]])-1</f>
        <v>#DIV/0!</v>
      </c>
      <c r="AD724" s="1">
        <f>(Table2[[#This Row],[Day High]]/Table2[[#This Row],[Close Price]])-1</f>
        <v>-1</v>
      </c>
      <c r="AE724" s="1">
        <f>(Table2[[#This Row],[Close Price]]/Table2[[#This Row],[Current Week Low]])-1</f>
        <v>4.2727730246602924E-2</v>
      </c>
      <c r="AF724" s="1">
        <f>(Table2[[#This Row],[Current Week High]]/Table2[[#This Row],[Close Price]])-1</f>
        <v>2.4228968579564691E-2</v>
      </c>
      <c r="AG724" s="1">
        <f>(Table2[[#This Row],[Close Price]]/Table2[[#This Row],[Current Month Low]])-1</f>
        <v>4.2727730246602924E-2</v>
      </c>
      <c r="AH724" s="1">
        <f>(Table2[[#This Row],[Current Month High]]/Table2[[#This Row],[Close Price]])-1</f>
        <v>4.9761088855639679E-2</v>
      </c>
      <c r="AI724">
        <v>128.196341522274</v>
      </c>
      <c r="AJ724">
        <v>5.6552779194288503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-0.18</v>
      </c>
      <c r="AM724" t="s">
        <v>3189</v>
      </c>
      <c r="AN724">
        <v>-5.66</v>
      </c>
      <c r="AO724" t="s">
        <v>3189</v>
      </c>
      <c r="AP724">
        <v>-2.9999866775301001E-2</v>
      </c>
      <c r="AQ724">
        <f>(Table2[[#This Row],[Sharpe Ratio]]-AVERAGE(Table2[Sharpe Ratio]))/_xlfn.STDEV.P(Table2[Sharpe Ratio])</f>
        <v>-1.0653856069399046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4">
        <f>_xlfn.RANK.AVG(Table2[[#This Row],[1Y Return vs Nifty Z-Score]],Table2[1Y Return vs Nifty Z-Score])</f>
        <v>671</v>
      </c>
      <c r="AT724">
        <f>_xlfn.RANK.AVG(Table2[[#This Row],[6M Return vs Nifty Z-Score]],Table2[6M Return vs Nifty Z-Score])</f>
        <v>730</v>
      </c>
      <c r="AU724">
        <f>_xlfn.RANK.AVG(Table2[[#This Row],[Sharpe Ratio Z-Score]],Table2[Sharpe Ratio Z-Score])</f>
        <v>625</v>
      </c>
      <c r="AV724">
        <f>(Table2[[#This Row],[Rank 1Y]]+Table2[[#This Row],[Rank 6M]]+Table2[[#This Row],[Rank Sharpe]])/3</f>
        <v>675.33333333333337</v>
      </c>
    </row>
    <row r="725" spans="1:48" x14ac:dyDescent="0.3">
      <c r="A725" t="s">
        <v>1583</v>
      </c>
      <c r="B725" t="s">
        <v>1584</v>
      </c>
      <c r="C725" t="s">
        <v>3141</v>
      </c>
      <c r="D725" t="s">
        <v>446</v>
      </c>
      <c r="E725">
        <v>6134.4814683149998</v>
      </c>
      <c r="F725">
        <v>546.85</v>
      </c>
      <c r="G725">
        <v>-45.137737921551</v>
      </c>
      <c r="H725">
        <f>(Table2[[#This Row],[1Y Return vs Nifty]]-AVERAGE(Table2[1Y Return vs Nifty]))/_xlfn.STDEV.P(Table2[1Y Return vs Nifty])</f>
        <v>-1.2042140211917125</v>
      </c>
      <c r="I725">
        <v>-2.5712564993507399</v>
      </c>
      <c r="J725">
        <f>(Table2[[#This Row],[1M Return vs Nifty]]-AVERAGE(Table2[1M Return vs Nifty]))/_xlfn.STDEV.P(Table2[1M Return vs Nifty])</f>
        <v>-0.10879774741747682</v>
      </c>
      <c r="K725">
        <v>-22.122174109201101</v>
      </c>
      <c r="L725">
        <f>(Table2[[#This Row],[6M Return vs Nifty]]-AVERAGE(Table2[6M Return vs Nifty]))/_xlfn.STDEV.P(Table2[6M Return vs Nifty])</f>
        <v>-1.0311311893896307</v>
      </c>
      <c r="M725">
        <v>1.0671999220538</v>
      </c>
      <c r="N725">
        <f>(Table2[[#This Row],[1W Return vs Nifty]]-AVERAGE(Table2[1W Return vs Nifty]))/_xlfn.STDEV.P(Table2[1W Return vs Nifty])</f>
        <v>6.8582905379891965E-2</v>
      </c>
      <c r="O725">
        <v>564.13</v>
      </c>
      <c r="P725">
        <v>585.95105680033498</v>
      </c>
      <c r="Q725">
        <v>623.024673049434</v>
      </c>
      <c r="R725">
        <v>27.981160442700499</v>
      </c>
      <c r="S725" s="1">
        <f>(Table2[[#This Row],[Close Price]]-Table2[[#This Row],[20D EMA]])/Table2[[#This Row],[20D EMA]]</f>
        <v>-3.0631237480722481E-2</v>
      </c>
      <c r="T725" s="1">
        <f>(Table2[[#This Row],[Close Price]]-Table2[[#This Row],[50D EMA]])/Table2[[#This Row],[50D EMA]]</f>
        <v>-6.6730926323184003E-2</v>
      </c>
      <c r="U725" s="1">
        <f>(Table2[[#This Row],[Close Price]]-Table2[[#This Row],[200D EMA]])/Table2[[#This Row],[200D EMA]]</f>
        <v>-0.12226590108637621</v>
      </c>
      <c r="V725">
        <v>0.78754567195525405</v>
      </c>
      <c r="W725">
        <v>545.29999999999995</v>
      </c>
      <c r="X725">
        <v>552.79999999999995</v>
      </c>
      <c r="Y725">
        <v>541.75</v>
      </c>
      <c r="Z725">
        <v>558.95000000000005</v>
      </c>
      <c r="AA725">
        <v>541.75</v>
      </c>
      <c r="AB725">
        <v>566.95000000000005</v>
      </c>
      <c r="AC725" s="1">
        <f>(Table2[[#This Row],[Close Price]]/Table2[[#This Row],[Day Low]])-1</f>
        <v>2.8424720337429932E-3</v>
      </c>
      <c r="AD725" s="1">
        <f>(Table2[[#This Row],[Day High]]/Table2[[#This Row],[Close Price]])-1</f>
        <v>1.0880497394166522E-2</v>
      </c>
      <c r="AE725" s="1">
        <f>(Table2[[#This Row],[Close Price]]/Table2[[#This Row],[Current Week Low]])-1</f>
        <v>9.4139363174896573E-3</v>
      </c>
      <c r="AF725" s="1">
        <f>(Table2[[#This Row],[Current Week High]]/Table2[[#This Row],[Close Price]])-1</f>
        <v>2.2126725793179203E-2</v>
      </c>
      <c r="AG725" s="1">
        <f>(Table2[[#This Row],[Close Price]]/Table2[[#This Row],[Current Month Low]])-1</f>
        <v>9.4139363174896573E-3</v>
      </c>
      <c r="AH725" s="1">
        <f>(Table2[[#This Row],[Current Month High]]/Table2[[#This Row],[Close Price]])-1</f>
        <v>3.6755965987016692E-2</v>
      </c>
      <c r="AI725">
        <v>41.903629880223001</v>
      </c>
      <c r="AJ725">
        <v>4.8911479812026402</v>
      </c>
      <c r="AK725" t="str">
        <f>IF(AND(Table2[[#This Row],[20D EMA]]&gt;Table2[[#This Row],[50D EMA]],Table2[[#This Row],[50D EMA]]&gt;Table2[[#This Row],[200D EMA]]),"Uptrend","Downtrend/NoTrend")</f>
        <v>Downtrend/NoTrend</v>
      </c>
      <c r="AL725">
        <v>-0.25</v>
      </c>
      <c r="AM725" t="s">
        <v>3189</v>
      </c>
      <c r="AN725">
        <v>-5.36</v>
      </c>
      <c r="AO725" t="s">
        <v>3189</v>
      </c>
      <c r="AP725">
        <v>-8.6426393617496003E-2</v>
      </c>
      <c r="AQ725">
        <f>(Table2[[#This Row],[Sharpe Ratio]]-AVERAGE(Table2[Sharpe Ratio]))/_xlfn.STDEV.P(Table2[Sharpe Ratio])</f>
        <v>-1.7232939839343637</v>
      </c>
      <c r="AR7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5">
        <f>_xlfn.RANK.AVG(Table2[[#This Row],[1Y Return vs Nifty Z-Score]],Table2[1Y Return vs Nifty Z-Score])</f>
        <v>701</v>
      </c>
      <c r="AT725">
        <f>_xlfn.RANK.AVG(Table2[[#This Row],[6M Return vs Nifty Z-Score]],Table2[6M Return vs Nifty Z-Score])</f>
        <v>649</v>
      </c>
      <c r="AU725">
        <f>_xlfn.RANK.AVG(Table2[[#This Row],[Sharpe Ratio Z-Score]],Table2[Sharpe Ratio Z-Score])</f>
        <v>702</v>
      </c>
      <c r="AV725">
        <f>(Table2[[#This Row],[Rank 1Y]]+Table2[[#This Row],[Rank 6M]]+Table2[[#This Row],[Rank Sharpe]])/3</f>
        <v>684</v>
      </c>
    </row>
    <row r="726" spans="1:48" x14ac:dyDescent="0.3">
      <c r="A726" t="s">
        <v>2324</v>
      </c>
      <c r="B726" t="s">
        <v>2325</v>
      </c>
      <c r="C726" t="s">
        <v>3143</v>
      </c>
      <c r="D726" t="s">
        <v>406</v>
      </c>
      <c r="E726">
        <v>2342.4257527200002</v>
      </c>
      <c r="F726">
        <v>200.2</v>
      </c>
      <c r="G726">
        <v>-57.8966027409951</v>
      </c>
      <c r="H726">
        <f>(Table2[[#This Row],[1Y Return vs Nifty]]-AVERAGE(Table2[1Y Return vs Nifty]))/_xlfn.STDEV.P(Table2[1Y Return vs Nifty])</f>
        <v>-1.4185944292748438</v>
      </c>
      <c r="I726">
        <v>-8.5445877583236296</v>
      </c>
      <c r="J726">
        <f>(Table2[[#This Row],[1M Return vs Nifty]]-AVERAGE(Table2[1M Return vs Nifty]))/_xlfn.STDEV.P(Table2[1M Return vs Nifty])</f>
        <v>-0.7619075485032154</v>
      </c>
      <c r="K726">
        <v>-26.9489764211528</v>
      </c>
      <c r="L726">
        <f>(Table2[[#This Row],[6M Return vs Nifty]]-AVERAGE(Table2[6M Return vs Nifty]))/_xlfn.STDEV.P(Table2[6M Return vs Nifty])</f>
        <v>-1.1887333848759654</v>
      </c>
      <c r="M726">
        <v>-0.24977123334244</v>
      </c>
      <c r="N726">
        <f>(Table2[[#This Row],[1W Return vs Nifty]]-AVERAGE(Table2[1W Return vs Nifty]))/_xlfn.STDEV.P(Table2[1W Return vs Nifty])</f>
        <v>-0.2958803568267131</v>
      </c>
      <c r="O726">
        <v>207.52</v>
      </c>
      <c r="P726">
        <v>212.997744999231</v>
      </c>
      <c r="Q726">
        <v>242.92300273095</v>
      </c>
      <c r="R726">
        <v>25.655648062778599</v>
      </c>
      <c r="S726" s="1">
        <f>(Table2[[#This Row],[Close Price]]-Table2[[#This Row],[20D EMA]])/Table2[[#This Row],[20D EMA]]</f>
        <v>-3.527370855821136E-2</v>
      </c>
      <c r="T726" s="1">
        <f>(Table2[[#This Row],[Close Price]]-Table2[[#This Row],[50D EMA]])/Table2[[#This Row],[50D EMA]]</f>
        <v>-6.008394595575281E-2</v>
      </c>
      <c r="U726" s="1">
        <f>(Table2[[#This Row],[Close Price]]-Table2[[#This Row],[200D EMA]])/Table2[[#This Row],[200D EMA]]</f>
        <v>-0.17587055260579001</v>
      </c>
      <c r="V726">
        <v>0.46899558374172401</v>
      </c>
      <c r="W726">
        <v>199.45</v>
      </c>
      <c r="X726">
        <v>202.89</v>
      </c>
      <c r="Y726">
        <v>195.91</v>
      </c>
      <c r="Z726">
        <v>205.19</v>
      </c>
      <c r="AA726">
        <v>195.91</v>
      </c>
      <c r="AB726">
        <v>210.51</v>
      </c>
      <c r="AC726" s="1">
        <f>(Table2[[#This Row],[Close Price]]/Table2[[#This Row],[Day Low]])-1</f>
        <v>3.760340937578377E-3</v>
      </c>
      <c r="AD726" s="1">
        <f>(Table2[[#This Row],[Day High]]/Table2[[#This Row],[Close Price]])-1</f>
        <v>1.3436563436563409E-2</v>
      </c>
      <c r="AE726" s="1">
        <f>(Table2[[#This Row],[Close Price]]/Table2[[#This Row],[Current Week Low]])-1</f>
        <v>2.1897810218977964E-2</v>
      </c>
      <c r="AF726" s="1">
        <f>(Table2[[#This Row],[Current Week High]]/Table2[[#This Row],[Close Price]])-1</f>
        <v>2.4925074925074897E-2</v>
      </c>
      <c r="AG726" s="1">
        <f>(Table2[[#This Row],[Close Price]]/Table2[[#This Row],[Current Month Low]])-1</f>
        <v>2.1897810218977964E-2</v>
      </c>
      <c r="AH726" s="1">
        <f>(Table2[[#This Row],[Current Month High]]/Table2[[#This Row],[Close Price]])-1</f>
        <v>5.1498501498501437E-2</v>
      </c>
      <c r="AI726">
        <v>115.65934065934</v>
      </c>
      <c r="AJ726">
        <v>4.5430809399477701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-0.06</v>
      </c>
      <c r="AM726" t="s">
        <v>3189</v>
      </c>
      <c r="AN726">
        <v>-5.03</v>
      </c>
      <c r="AO726" t="s">
        <v>3189</v>
      </c>
      <c r="AP726">
        <v>-4.0495528022564002E-2</v>
      </c>
      <c r="AQ726">
        <f>(Table2[[#This Row],[Sharpe Ratio]]-AVERAGE(Table2[Sharpe Ratio]))/_xlfn.STDEV.P(Table2[Sharpe Ratio])</f>
        <v>-1.1877603807051196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6">
        <f>_xlfn.RANK.AVG(Table2[[#This Row],[1Y Return vs Nifty Z-Score]],Table2[1Y Return vs Nifty Z-Score])</f>
        <v>723</v>
      </c>
      <c r="AT726">
        <f>_xlfn.RANK.AVG(Table2[[#This Row],[6M Return vs Nifty Z-Score]],Table2[6M Return vs Nifty Z-Score])</f>
        <v>685</v>
      </c>
      <c r="AU726">
        <f>_xlfn.RANK.AVG(Table2[[#This Row],[Sharpe Ratio Z-Score]],Table2[Sharpe Ratio Z-Score])</f>
        <v>645</v>
      </c>
      <c r="AV726">
        <f>(Table2[[#This Row],[Rank 1Y]]+Table2[[#This Row],[Rank 6M]]+Table2[[#This Row],[Rank Sharpe]])/3</f>
        <v>684.33333333333337</v>
      </c>
    </row>
    <row r="727" spans="1:48" x14ac:dyDescent="0.3">
      <c r="A727" t="s">
        <v>1353</v>
      </c>
      <c r="B727" t="s">
        <v>1354</v>
      </c>
      <c r="C727" t="s">
        <v>3138</v>
      </c>
      <c r="D727" t="s">
        <v>83</v>
      </c>
      <c r="E727">
        <v>8310.0915460550004</v>
      </c>
      <c r="F727">
        <v>277.89999999999998</v>
      </c>
      <c r="G727">
        <v>-69.917717567064898</v>
      </c>
      <c r="H727">
        <f>(Table2[[#This Row],[1Y Return vs Nifty]]-AVERAGE(Table2[1Y Return vs Nifty]))/_xlfn.STDEV.P(Table2[1Y Return vs Nifty])</f>
        <v>-1.6205788172667615</v>
      </c>
      <c r="I727">
        <v>-6.0187078275240804</v>
      </c>
      <c r="J727">
        <f>(Table2[[#This Row],[1M Return vs Nifty]]-AVERAGE(Table2[1M Return vs Nifty]))/_xlfn.STDEV.P(Table2[1M Return vs Nifty])</f>
        <v>-0.48573385786905271</v>
      </c>
      <c r="K727">
        <v>-19.7949827174651</v>
      </c>
      <c r="L727">
        <f>(Table2[[#This Row],[6M Return vs Nifty]]-AVERAGE(Table2[6M Return vs Nifty]))/_xlfn.STDEV.P(Table2[6M Return vs Nifty])</f>
        <v>-0.95514496725943743</v>
      </c>
      <c r="M727">
        <v>-0.55108499719841697</v>
      </c>
      <c r="N727">
        <f>(Table2[[#This Row],[1W Return vs Nifty]]-AVERAGE(Table2[1W Return vs Nifty]))/_xlfn.STDEV.P(Table2[1W Return vs Nifty])</f>
        <v>-0.37926699507822353</v>
      </c>
      <c r="O727">
        <v>285.66000000000003</v>
      </c>
      <c r="P727">
        <v>290.80759329556201</v>
      </c>
      <c r="Q727">
        <v>328.31767427418202</v>
      </c>
      <c r="R727">
        <v>31.066006550982301</v>
      </c>
      <c r="S727" s="1">
        <f>(Table2[[#This Row],[Close Price]]-Table2[[#This Row],[20D EMA]])/Table2[[#This Row],[20D EMA]]</f>
        <v>-2.7165161380662491E-2</v>
      </c>
      <c r="T727" s="1">
        <f>(Table2[[#This Row],[Close Price]]-Table2[[#This Row],[50D EMA]])/Table2[[#This Row],[50D EMA]]</f>
        <v>-4.4385337911185208E-2</v>
      </c>
      <c r="U727" s="1">
        <f>(Table2[[#This Row],[Close Price]]-Table2[[#This Row],[200D EMA]])/Table2[[#This Row],[200D EMA]]</f>
        <v>-0.15356369219427901</v>
      </c>
      <c r="V727">
        <v>0.29560039020513401</v>
      </c>
      <c r="W727">
        <v>274</v>
      </c>
      <c r="X727">
        <v>279.64999999999998</v>
      </c>
      <c r="Y727">
        <v>269.7</v>
      </c>
      <c r="Z727">
        <v>286.89999999999998</v>
      </c>
      <c r="AA727">
        <v>269.7</v>
      </c>
      <c r="AB727">
        <v>292.95</v>
      </c>
      <c r="AC727" s="1">
        <f>(Table2[[#This Row],[Close Price]]/Table2[[#This Row],[Day Low]])-1</f>
        <v>1.4233576642335599E-2</v>
      </c>
      <c r="AD727" s="1">
        <f>(Table2[[#This Row],[Day High]]/Table2[[#This Row],[Close Price]])-1</f>
        <v>6.297229219143663E-3</v>
      </c>
      <c r="AE727" s="1">
        <f>(Table2[[#This Row],[Close Price]]/Table2[[#This Row],[Current Week Low]])-1</f>
        <v>3.040415276232844E-2</v>
      </c>
      <c r="AF727" s="1">
        <f>(Table2[[#This Row],[Current Week High]]/Table2[[#This Row],[Close Price]])-1</f>
        <v>3.2385750269881219E-2</v>
      </c>
      <c r="AG727" s="1">
        <f>(Table2[[#This Row],[Close Price]]/Table2[[#This Row],[Current Month Low]])-1</f>
        <v>3.040415276232844E-2</v>
      </c>
      <c r="AH727" s="1">
        <f>(Table2[[#This Row],[Current Month High]]/Table2[[#This Row],[Close Price]])-1</f>
        <v>5.4156171284634791E-2</v>
      </c>
      <c r="AI727">
        <v>78.481468154012205</v>
      </c>
      <c r="AJ727">
        <v>6.4750957854406099</v>
      </c>
      <c r="AK727" t="str">
        <f>IF(AND(Table2[[#This Row],[20D EMA]]&gt;Table2[[#This Row],[50D EMA]],Table2[[#This Row],[50D EMA]]&gt;Table2[[#This Row],[200D EMA]]),"Uptrend","Downtrend/NoTrend")</f>
        <v>Downtrend/NoTrend</v>
      </c>
      <c r="AL727">
        <v>-0.14000000000000001</v>
      </c>
      <c r="AM727" t="s">
        <v>3189</v>
      </c>
      <c r="AN727">
        <v>-2.0099999999999998</v>
      </c>
      <c r="AO727" t="s">
        <v>3189</v>
      </c>
      <c r="AP727">
        <v>-9.8382856419024001E-2</v>
      </c>
      <c r="AQ727">
        <f>(Table2[[#This Row],[Sharpe Ratio]]-AVERAGE(Table2[Sharpe Ratio]))/_xlfn.STDEV.P(Table2[Sharpe Ratio])</f>
        <v>-1.8627010585244237</v>
      </c>
      <c r="AR7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7">
        <f>_xlfn.RANK.AVG(Table2[[#This Row],[1Y Return vs Nifty Z-Score]],Table2[1Y Return vs Nifty Z-Score])</f>
        <v>727</v>
      </c>
      <c r="AT727">
        <f>_xlfn.RANK.AVG(Table2[[#This Row],[6M Return vs Nifty Z-Score]],Table2[6M Return vs Nifty Z-Score])</f>
        <v>633</v>
      </c>
      <c r="AU727">
        <f>_xlfn.RANK.AVG(Table2[[#This Row],[Sharpe Ratio Z-Score]],Table2[Sharpe Ratio Z-Score])</f>
        <v>710</v>
      </c>
      <c r="AV727">
        <f>(Table2[[#This Row],[Rank 1Y]]+Table2[[#This Row],[Rank 6M]]+Table2[[#This Row],[Rank Sharpe]])/3</f>
        <v>690</v>
      </c>
    </row>
    <row r="728" spans="1:48" x14ac:dyDescent="0.3">
      <c r="A728" t="s">
        <v>1585</v>
      </c>
      <c r="B728" t="s">
        <v>1586</v>
      </c>
      <c r="C728" t="s">
        <v>3130</v>
      </c>
      <c r="D728" t="s">
        <v>728</v>
      </c>
      <c r="E728">
        <v>6099.7898694199903</v>
      </c>
      <c r="F728">
        <v>123.2</v>
      </c>
      <c r="G728">
        <v>-47.875329159223398</v>
      </c>
      <c r="H728">
        <f>(Table2[[#This Row],[1Y Return vs Nifty]]-AVERAGE(Table2[1Y Return vs Nifty]))/_xlfn.STDEV.P(Table2[1Y Return vs Nifty])</f>
        <v>-1.2502123082652317</v>
      </c>
      <c r="I728">
        <v>-6.2317701129823204</v>
      </c>
      <c r="J728">
        <f>(Table2[[#This Row],[1M Return vs Nifty]]-AVERAGE(Table2[1M Return vs Nifty]))/_xlfn.STDEV.P(Table2[1M Return vs Nifty])</f>
        <v>-0.50902958027947054</v>
      </c>
      <c r="K728">
        <v>-23.109661681350399</v>
      </c>
      <c r="L728">
        <f>(Table2[[#This Row],[6M Return vs Nifty]]-AVERAGE(Table2[6M Return vs Nifty]))/_xlfn.STDEV.P(Table2[6M Return vs Nifty])</f>
        <v>-1.0633741111684742</v>
      </c>
      <c r="M728">
        <v>3.25812675403114</v>
      </c>
      <c r="N728">
        <f>(Table2[[#This Row],[1W Return vs Nifty]]-AVERAGE(Table2[1W Return vs Nifty]))/_xlfn.STDEV.P(Table2[1W Return vs Nifty])</f>
        <v>0.6749077570416534</v>
      </c>
      <c r="O728">
        <v>126.06</v>
      </c>
      <c r="P728">
        <v>130.218648110228</v>
      </c>
      <c r="Q728">
        <v>136.36680860215</v>
      </c>
      <c r="R728">
        <v>40.627637317810603</v>
      </c>
      <c r="S728" s="1">
        <f>(Table2[[#This Row],[Close Price]]-Table2[[#This Row],[20D EMA]])/Table2[[#This Row],[20D EMA]]</f>
        <v>-2.2687609075043625E-2</v>
      </c>
      <c r="T728" s="1">
        <f>(Table2[[#This Row],[Close Price]]-Table2[[#This Row],[50D EMA]])/Table2[[#This Row],[50D EMA]]</f>
        <v>-5.3898947747382742E-2</v>
      </c>
      <c r="U728" s="1">
        <f>(Table2[[#This Row],[Close Price]]-Table2[[#This Row],[200D EMA]])/Table2[[#This Row],[200D EMA]]</f>
        <v>-9.6554350263957173E-2</v>
      </c>
      <c r="V728">
        <v>1.0462941537461501</v>
      </c>
      <c r="W728">
        <v>121.4</v>
      </c>
      <c r="X728">
        <v>124.88</v>
      </c>
      <c r="Y728">
        <v>117.54</v>
      </c>
      <c r="Z728">
        <v>125.69</v>
      </c>
      <c r="AA728">
        <v>117.54</v>
      </c>
      <c r="AB728">
        <v>128.1</v>
      </c>
      <c r="AC728" s="1">
        <f>(Table2[[#This Row],[Close Price]]/Table2[[#This Row],[Day Low]])-1</f>
        <v>1.4827018121911006E-2</v>
      </c>
      <c r="AD728" s="1">
        <f>(Table2[[#This Row],[Day High]]/Table2[[#This Row],[Close Price]])-1</f>
        <v>1.3636363636363669E-2</v>
      </c>
      <c r="AE728" s="1">
        <f>(Table2[[#This Row],[Close Price]]/Table2[[#This Row],[Current Week Low]])-1</f>
        <v>4.815381997617818E-2</v>
      </c>
      <c r="AF728" s="1">
        <f>(Table2[[#This Row],[Current Week High]]/Table2[[#This Row],[Close Price]])-1</f>
        <v>2.0211038961038819E-2</v>
      </c>
      <c r="AG728" s="1">
        <f>(Table2[[#This Row],[Close Price]]/Table2[[#This Row],[Current Month Low]])-1</f>
        <v>4.815381997617818E-2</v>
      </c>
      <c r="AH728" s="1">
        <f>(Table2[[#This Row],[Current Month High]]/Table2[[#This Row],[Close Price]])-1</f>
        <v>3.9772727272727293E-2</v>
      </c>
      <c r="AI728">
        <v>37.946428571428498</v>
      </c>
      <c r="AJ728">
        <v>12.511415525114099</v>
      </c>
      <c r="AK728" t="str">
        <f>IF(AND(Table2[[#This Row],[20D EMA]]&gt;Table2[[#This Row],[50D EMA]],Table2[[#This Row],[50D EMA]]&gt;Table2[[#This Row],[200D EMA]]),"Uptrend","Downtrend/NoTrend")</f>
        <v>Downtrend/NoTrend</v>
      </c>
      <c r="AL728">
        <v>-0.2</v>
      </c>
      <c r="AM728" t="s">
        <v>3189</v>
      </c>
      <c r="AN728">
        <v>-3.69</v>
      </c>
      <c r="AO728" t="s">
        <v>3189</v>
      </c>
      <c r="AP728">
        <v>-0.103787319894333</v>
      </c>
      <c r="AQ728">
        <f>(Table2[[#This Row],[Sharpe Ratio]]-AVERAGE(Table2[Sharpe Ratio]))/_xlfn.STDEV.P(Table2[Sharpe Ratio])</f>
        <v>-1.9257147152662299</v>
      </c>
      <c r="AR7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8">
        <f>_xlfn.RANK.AVG(Table2[[#This Row],[1Y Return vs Nifty Z-Score]],Table2[1Y Return vs Nifty Z-Score])</f>
        <v>710</v>
      </c>
      <c r="AT728">
        <f>_xlfn.RANK.AVG(Table2[[#This Row],[6M Return vs Nifty Z-Score]],Table2[6M Return vs Nifty Z-Score])</f>
        <v>660</v>
      </c>
      <c r="AU728">
        <f>_xlfn.RANK.AVG(Table2[[#This Row],[Sharpe Ratio Z-Score]],Table2[Sharpe Ratio Z-Score])</f>
        <v>716</v>
      </c>
      <c r="AV728">
        <f>(Table2[[#This Row],[Rank 1Y]]+Table2[[#This Row],[Rank 6M]]+Table2[[#This Row],[Rank Sharpe]])/3</f>
        <v>695.33333333333337</v>
      </c>
    </row>
    <row r="729" spans="1:48" x14ac:dyDescent="0.3">
      <c r="A729" t="s">
        <v>1069</v>
      </c>
      <c r="B729" t="s">
        <v>1070</v>
      </c>
      <c r="C729" t="s">
        <v>3146</v>
      </c>
      <c r="D729" t="s">
        <v>612</v>
      </c>
      <c r="E729">
        <v>12656.764397339901</v>
      </c>
      <c r="F729">
        <v>128.94</v>
      </c>
      <c r="G729">
        <v>-77.8016372196643</v>
      </c>
      <c r="H729">
        <f>(Table2[[#This Row],[1Y Return vs Nifty]]-AVERAGE(Table2[1Y Return vs Nifty]))/_xlfn.STDEV.P(Table2[1Y Return vs Nifty])</f>
        <v>-1.7530481189120874</v>
      </c>
      <c r="I729">
        <v>-6.08990032051556</v>
      </c>
      <c r="J729">
        <f>(Table2[[#This Row],[1M Return vs Nifty]]-AVERAGE(Table2[1M Return vs Nifty]))/_xlfn.STDEV.P(Table2[1M Return vs Nifty])</f>
        <v>-0.49351787534951941</v>
      </c>
      <c r="K729">
        <v>-22.317248742270401</v>
      </c>
      <c r="L729">
        <f>(Table2[[#This Row],[6M Return vs Nifty]]-AVERAGE(Table2[6M Return vs Nifty]))/_xlfn.STDEV.P(Table2[6M Return vs Nifty])</f>
        <v>-1.0375006631050316</v>
      </c>
      <c r="M729">
        <v>-4.9041291304434402</v>
      </c>
      <c r="N729">
        <f>(Table2[[#This Row],[1W Return vs Nifty]]-AVERAGE(Table2[1W Return vs Nifty]))/_xlfn.STDEV.P(Table2[1W Return vs Nifty])</f>
        <v>-1.5839438468308829</v>
      </c>
      <c r="O729">
        <v>132.75</v>
      </c>
      <c r="P729">
        <v>136.357757322796</v>
      </c>
      <c r="Q729">
        <v>161.787929722277</v>
      </c>
      <c r="R729">
        <v>42.634430606419599</v>
      </c>
      <c r="S729" s="1">
        <f>(Table2[[#This Row],[Close Price]]-Table2[[#This Row],[20D EMA]])/Table2[[#This Row],[20D EMA]]</f>
        <v>-2.8700564971751431E-2</v>
      </c>
      <c r="T729" s="1">
        <f>(Table2[[#This Row],[Close Price]]-Table2[[#This Row],[50D EMA]])/Table2[[#This Row],[50D EMA]]</f>
        <v>-5.4399232346100793E-2</v>
      </c>
      <c r="U729" s="1">
        <f>(Table2[[#This Row],[Close Price]]-Table2[[#This Row],[200D EMA]])/Table2[[#This Row],[200D EMA]]</f>
        <v>-0.20303078096532493</v>
      </c>
      <c r="V729">
        <v>1.36125465977442</v>
      </c>
      <c r="W729">
        <v>126.85</v>
      </c>
      <c r="X729">
        <v>131.5</v>
      </c>
      <c r="Y729">
        <v>125.23</v>
      </c>
      <c r="Z729">
        <v>133.27000000000001</v>
      </c>
      <c r="AA729">
        <v>125.23</v>
      </c>
      <c r="AB729">
        <v>143.55000000000001</v>
      </c>
      <c r="AC729" s="1">
        <f>(Table2[[#This Row],[Close Price]]/Table2[[#This Row],[Day Low]])-1</f>
        <v>1.6476152936539146E-2</v>
      </c>
      <c r="AD729" s="1">
        <f>(Table2[[#This Row],[Day High]]/Table2[[#This Row],[Close Price]])-1</f>
        <v>1.9854195749961168E-2</v>
      </c>
      <c r="AE729" s="1">
        <f>(Table2[[#This Row],[Close Price]]/Table2[[#This Row],[Current Week Low]])-1</f>
        <v>2.9625489100055802E-2</v>
      </c>
      <c r="AF729" s="1">
        <f>(Table2[[#This Row],[Current Week High]]/Table2[[#This Row],[Close Price]])-1</f>
        <v>3.358151078020799E-2</v>
      </c>
      <c r="AG729" s="1">
        <f>(Table2[[#This Row],[Close Price]]/Table2[[#This Row],[Current Month Low]])-1</f>
        <v>2.9625489100055802E-2</v>
      </c>
      <c r="AH729" s="1">
        <f>(Table2[[#This Row],[Current Month High]]/Table2[[#This Row],[Close Price]])-1</f>
        <v>0.11330851558864596</v>
      </c>
      <c r="AI729">
        <v>132.43369008841299</v>
      </c>
      <c r="AJ729">
        <v>2.9625489100055802</v>
      </c>
      <c r="AK729" t="str">
        <f>IF(AND(Table2[[#This Row],[20D EMA]]&gt;Table2[[#This Row],[50D EMA]],Table2[[#This Row],[50D EMA]]&gt;Table2[[#This Row],[200D EMA]]),"Uptrend","Downtrend/NoTrend")</f>
        <v>Downtrend/NoTrend</v>
      </c>
      <c r="AL729">
        <v>-0.1</v>
      </c>
      <c r="AM729" t="s">
        <v>3189</v>
      </c>
      <c r="AN729">
        <v>0.61</v>
      </c>
      <c r="AO729" t="s">
        <v>3188</v>
      </c>
      <c r="AP729">
        <v>-9.9847150334892998E-2</v>
      </c>
      <c r="AQ729">
        <f>(Table2[[#This Row],[Sharpe Ratio]]-AVERAGE(Table2[Sharpe Ratio]))/_xlfn.STDEV.P(Table2[Sharpe Ratio])</f>
        <v>-1.8797740787428476</v>
      </c>
      <c r="AR7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9">
        <f>_xlfn.RANK.AVG(Table2[[#This Row],[1Y Return vs Nifty Z-Score]],Table2[1Y Return vs Nifty Z-Score])</f>
        <v>729</v>
      </c>
      <c r="AT729">
        <f>_xlfn.RANK.AVG(Table2[[#This Row],[6M Return vs Nifty Z-Score]],Table2[6M Return vs Nifty Z-Score])</f>
        <v>651</v>
      </c>
      <c r="AU729">
        <f>_xlfn.RANK.AVG(Table2[[#This Row],[Sharpe Ratio Z-Score]],Table2[Sharpe Ratio Z-Score])</f>
        <v>711</v>
      </c>
      <c r="AV729">
        <f>(Table2[[#This Row],[Rank 1Y]]+Table2[[#This Row],[Rank 6M]]+Table2[[#This Row],[Rank Sharpe]])/3</f>
        <v>697</v>
      </c>
    </row>
    <row r="730" spans="1:48" x14ac:dyDescent="0.3">
      <c r="A730" t="s">
        <v>2397</v>
      </c>
      <c r="B730" t="s">
        <v>2398</v>
      </c>
      <c r="C730" t="s">
        <v>3138</v>
      </c>
      <c r="D730" t="s">
        <v>1221</v>
      </c>
      <c r="E730">
        <v>2184.0740929499998</v>
      </c>
      <c r="F730">
        <v>290.5</v>
      </c>
      <c r="G730">
        <v>-72.358805978491503</v>
      </c>
      <c r="H730">
        <f>(Table2[[#This Row],[1Y Return vs Nifty]]-AVERAGE(Table2[1Y Return vs Nifty]))/_xlfn.STDEV.P(Table2[1Y Return vs Nifty])</f>
        <v>-1.6615951253172325</v>
      </c>
      <c r="I730">
        <v>-19.0837636000931</v>
      </c>
      <c r="J730">
        <f>(Table2[[#This Row],[1M Return vs Nifty]]-AVERAGE(Table2[1M Return vs Nifty]))/_xlfn.STDEV.P(Table2[1M Return vs Nifty])</f>
        <v>-1.9142359125607025</v>
      </c>
      <c r="K730">
        <v>-37.560359537239201</v>
      </c>
      <c r="L730">
        <f>(Table2[[#This Row],[6M Return vs Nifty]]-AVERAGE(Table2[6M Return vs Nifty]))/_xlfn.STDEV.P(Table2[6M Return vs Nifty])</f>
        <v>-1.5352106524659077</v>
      </c>
      <c r="M730">
        <v>-4.5908994879229601</v>
      </c>
      <c r="N730">
        <f>(Table2[[#This Row],[1W Return vs Nifty]]-AVERAGE(Table2[1W Return vs Nifty]))/_xlfn.STDEV.P(Table2[1W Return vs Nifty])</f>
        <v>-1.4972595661121642</v>
      </c>
      <c r="O730">
        <v>324.83</v>
      </c>
      <c r="P730">
        <v>355.95941410393198</v>
      </c>
      <c r="Q730">
        <v>404.19559366115999</v>
      </c>
      <c r="R730">
        <v>9.3305393582837297</v>
      </c>
      <c r="S730" s="1">
        <f>(Table2[[#This Row],[Close Price]]-Table2[[#This Row],[20D EMA]])/Table2[[#This Row],[20D EMA]]</f>
        <v>-0.10568605116522484</v>
      </c>
      <c r="T730" s="1">
        <f>(Table2[[#This Row],[Close Price]]-Table2[[#This Row],[50D EMA]])/Table2[[#This Row],[50D EMA]]</f>
        <v>-0.18389572381085931</v>
      </c>
      <c r="U730" s="1">
        <f>(Table2[[#This Row],[Close Price]]-Table2[[#This Row],[200D EMA]])/Table2[[#This Row],[200D EMA]]</f>
        <v>-0.28128855297831823</v>
      </c>
      <c r="V730">
        <v>1.00159424672143</v>
      </c>
      <c r="W730">
        <v>287</v>
      </c>
      <c r="X730">
        <v>305.45</v>
      </c>
      <c r="Y730">
        <v>281.05</v>
      </c>
      <c r="Z730">
        <v>309.8</v>
      </c>
      <c r="AA730">
        <v>281.05</v>
      </c>
      <c r="AB730">
        <v>329.8</v>
      </c>
      <c r="AC730" s="1">
        <f>(Table2[[#This Row],[Close Price]]/Table2[[#This Row],[Day Low]])-1</f>
        <v>1.2195121951219523E-2</v>
      </c>
      <c r="AD730" s="1">
        <f>(Table2[[#This Row],[Day High]]/Table2[[#This Row],[Close Price]])-1</f>
        <v>5.1462994836488862E-2</v>
      </c>
      <c r="AE730" s="1">
        <f>(Table2[[#This Row],[Close Price]]/Table2[[#This Row],[Current Week Low]])-1</f>
        <v>3.3623910336239016E-2</v>
      </c>
      <c r="AF730" s="1">
        <f>(Table2[[#This Row],[Current Week High]]/Table2[[#This Row],[Close Price]])-1</f>
        <v>6.6437177280550763E-2</v>
      </c>
      <c r="AG730" s="1">
        <f>(Table2[[#This Row],[Close Price]]/Table2[[#This Row],[Current Month Low]])-1</f>
        <v>3.3623910336239016E-2</v>
      </c>
      <c r="AH730" s="1">
        <f>(Table2[[#This Row],[Current Month High]]/Table2[[#This Row],[Close Price]])-1</f>
        <v>0.13528399311531847</v>
      </c>
      <c r="AI730">
        <v>90.843373493975804</v>
      </c>
      <c r="AJ730">
        <v>3.3623910336238998</v>
      </c>
      <c r="AK730" t="str">
        <f>IF(AND(Table2[[#This Row],[20D EMA]]&gt;Table2[[#This Row],[50D EMA]],Table2[[#This Row],[50D EMA]]&gt;Table2[[#This Row],[200D EMA]]),"Uptrend","Downtrend/NoTrend")</f>
        <v>Downtrend/NoTrend</v>
      </c>
      <c r="AL730">
        <v>-0.36</v>
      </c>
      <c r="AM730" t="s">
        <v>3189</v>
      </c>
      <c r="AN730">
        <v>-14.12</v>
      </c>
      <c r="AO730" t="s">
        <v>3189</v>
      </c>
      <c r="AP730">
        <v>-5.0405481007717003E-2</v>
      </c>
      <c r="AQ730">
        <f>(Table2[[#This Row],[Sharpe Ratio]]-AVERAGE(Table2[Sharpe Ratio]))/_xlfn.STDEV.P(Table2[Sharpe Ratio])</f>
        <v>-1.3033060548662654</v>
      </c>
      <c r="AR7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0">
        <f>_xlfn.RANK.AVG(Table2[[#This Row],[1Y Return vs Nifty Z-Score]],Table2[1Y Return vs Nifty Z-Score])</f>
        <v>728</v>
      </c>
      <c r="AT730">
        <f>_xlfn.RANK.AVG(Table2[[#This Row],[6M Return vs Nifty Z-Score]],Table2[6M Return vs Nifty Z-Score])</f>
        <v>721</v>
      </c>
      <c r="AU730">
        <f>_xlfn.RANK.AVG(Table2[[#This Row],[Sharpe Ratio Z-Score]],Table2[Sharpe Ratio Z-Score])</f>
        <v>661</v>
      </c>
      <c r="AV730">
        <f>(Table2[[#This Row],[Rank 1Y]]+Table2[[#This Row],[Rank 6M]]+Table2[[#This Row],[Rank Sharpe]])/3</f>
        <v>703.33333333333337</v>
      </c>
    </row>
    <row r="731" spans="1:48" x14ac:dyDescent="0.3">
      <c r="A731" t="s">
        <v>1705</v>
      </c>
      <c r="B731" t="s">
        <v>1706</v>
      </c>
      <c r="C731" t="s">
        <v>3138</v>
      </c>
      <c r="D731" t="s">
        <v>469</v>
      </c>
      <c r="E731">
        <v>4955.1881854800004</v>
      </c>
      <c r="F731">
        <v>300.10000000000002</v>
      </c>
      <c r="G731">
        <v>-54.773818522971702</v>
      </c>
      <c r="H731">
        <f>(Table2[[#This Row],[1Y Return vs Nifty]]-AVERAGE(Table2[1Y Return vs Nifty]))/_xlfn.STDEV.P(Table2[1Y Return vs Nifty])</f>
        <v>-1.3661239497698665</v>
      </c>
      <c r="I731">
        <v>-3.3192257412976001</v>
      </c>
      <c r="J731">
        <f>(Table2[[#This Row],[1M Return vs Nifty]]-AVERAGE(Table2[1M Return vs Nifty]))/_xlfn.STDEV.P(Table2[1M Return vs Nifty])</f>
        <v>-0.19057892138005442</v>
      </c>
      <c r="K731">
        <v>-31.6677289287089</v>
      </c>
      <c r="L731">
        <f>(Table2[[#This Row],[6M Return vs Nifty]]-AVERAGE(Table2[6M Return vs Nifty]))/_xlfn.STDEV.P(Table2[6M Return vs Nifty])</f>
        <v>-1.3428075953125604</v>
      </c>
      <c r="M731">
        <v>2.5320378058064099</v>
      </c>
      <c r="N731">
        <f>(Table2[[#This Row],[1W Return vs Nifty]]-AVERAGE(Table2[1W Return vs Nifty]))/_xlfn.STDEV.P(Table2[1W Return vs Nifty])</f>
        <v>0.4739673297302236</v>
      </c>
      <c r="O731">
        <v>305.56</v>
      </c>
      <c r="P731">
        <v>313.13334218417498</v>
      </c>
      <c r="Q731">
        <v>349.40513313352301</v>
      </c>
      <c r="R731">
        <v>33.709814397637103</v>
      </c>
      <c r="S731" s="1">
        <f>(Table2[[#This Row],[Close Price]]-Table2[[#This Row],[20D EMA]])/Table2[[#This Row],[20D EMA]]</f>
        <v>-1.7868830998821767E-2</v>
      </c>
      <c r="T731" s="1">
        <f>(Table2[[#This Row],[Close Price]]-Table2[[#This Row],[50D EMA]])/Table2[[#This Row],[50D EMA]]</f>
        <v>-4.1622339203051591E-2</v>
      </c>
      <c r="U731" s="1">
        <f>(Table2[[#This Row],[Close Price]]-Table2[[#This Row],[200D EMA]])/Table2[[#This Row],[200D EMA]]</f>
        <v>-0.14111164507328899</v>
      </c>
      <c r="V731">
        <v>0.53723823864710096</v>
      </c>
      <c r="W731">
        <v>298.39999999999998</v>
      </c>
      <c r="X731">
        <v>306.35000000000002</v>
      </c>
      <c r="Y731">
        <v>290.3</v>
      </c>
      <c r="Z731">
        <v>306.35000000000002</v>
      </c>
      <c r="AA731">
        <v>290.3</v>
      </c>
      <c r="AB731">
        <v>311.7</v>
      </c>
      <c r="AC731" s="1">
        <f>(Table2[[#This Row],[Close Price]]/Table2[[#This Row],[Day Low]])-1</f>
        <v>5.6970509383380552E-3</v>
      </c>
      <c r="AD731" s="1">
        <f>(Table2[[#This Row],[Day High]]/Table2[[#This Row],[Close Price]])-1</f>
        <v>2.0826391202932282E-2</v>
      </c>
      <c r="AE731" s="1">
        <f>(Table2[[#This Row],[Close Price]]/Table2[[#This Row],[Current Week Low]])-1</f>
        <v>3.3758181191870573E-2</v>
      </c>
      <c r="AF731" s="1">
        <f>(Table2[[#This Row],[Current Week High]]/Table2[[#This Row],[Close Price]])-1</f>
        <v>2.0826391202932282E-2</v>
      </c>
      <c r="AG731" s="1">
        <f>(Table2[[#This Row],[Close Price]]/Table2[[#This Row],[Current Month Low]])-1</f>
        <v>3.3758181191870573E-2</v>
      </c>
      <c r="AH731" s="1">
        <f>(Table2[[#This Row],[Current Month High]]/Table2[[#This Row],[Close Price]])-1</f>
        <v>3.8653782072642251E-2</v>
      </c>
      <c r="AI731">
        <v>80.739753415528099</v>
      </c>
      <c r="AJ731">
        <v>14.258518941557201</v>
      </c>
      <c r="AK731" t="str">
        <f>IF(AND(Table2[[#This Row],[20D EMA]]&gt;Table2[[#This Row],[50D EMA]],Table2[[#This Row],[50D EMA]]&gt;Table2[[#This Row],[200D EMA]]),"Uptrend","Downtrend/NoTrend")</f>
        <v>Downtrend/NoTrend</v>
      </c>
      <c r="AL731">
        <v>-0.11</v>
      </c>
      <c r="AM731" t="s">
        <v>3189</v>
      </c>
      <c r="AN731">
        <v>-2.04</v>
      </c>
      <c r="AO731" t="s">
        <v>3189</v>
      </c>
      <c r="AP731">
        <v>-0.11413251630383101</v>
      </c>
      <c r="AQ731">
        <f>(Table2[[#This Row],[Sharpe Ratio]]-AVERAGE(Table2[Sharpe Ratio]))/_xlfn.STDEV.P(Table2[Sharpe Ratio])</f>
        <v>-2.0463351354897932</v>
      </c>
      <c r="AR7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1">
        <f>_xlfn.RANK.AVG(Table2[[#This Row],[1Y Return vs Nifty Z-Score]],Table2[1Y Return vs Nifty Z-Score])</f>
        <v>719</v>
      </c>
      <c r="AT731">
        <f>_xlfn.RANK.AVG(Table2[[#This Row],[6M Return vs Nifty Z-Score]],Table2[6M Return vs Nifty Z-Score])</f>
        <v>705</v>
      </c>
      <c r="AU731">
        <f>_xlfn.RANK.AVG(Table2[[#This Row],[Sharpe Ratio Z-Score]],Table2[Sharpe Ratio Z-Score])</f>
        <v>722</v>
      </c>
      <c r="AV731">
        <f>(Table2[[#This Row],[Rank 1Y]]+Table2[[#This Row],[Rank 6M]]+Table2[[#This Row],[Rank Sharpe]])/3</f>
        <v>715.33333333333337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2C28E-987F-4CB5-91A8-B002B5735D87}">
  <dimension ref="A1:Q1477"/>
  <sheetViews>
    <sheetView workbookViewId="0"/>
  </sheetViews>
  <sheetFormatPr defaultRowHeight="14.4" x14ac:dyDescent="0.3"/>
  <cols>
    <col min="1" max="1" width="48.5546875" bestFit="1" customWidth="1"/>
    <col min="2" max="2" width="14.109375" bestFit="1" customWidth="1"/>
    <col min="3" max="3" width="42.44140625" bestFit="1" customWidth="1"/>
    <col min="4" max="4" width="12.77734375" customWidth="1"/>
    <col min="5" max="5" width="12.33203125" customWidth="1"/>
    <col min="6" max="6" width="18.21875" customWidth="1"/>
    <col min="7" max="8" width="18.88671875" customWidth="1"/>
    <col min="9" max="9" width="19" customWidth="1"/>
    <col min="10" max="11" width="12" bestFit="1" customWidth="1"/>
    <col min="12" max="12" width="23.21875" customWidth="1"/>
    <col min="13" max="13" width="17.21875" customWidth="1"/>
    <col min="14" max="14" width="23.109375" customWidth="1"/>
    <col min="15" max="15" width="22.6640625" customWidth="1"/>
    <col min="16" max="16" width="13.77734375" customWidth="1"/>
  </cols>
  <sheetData>
    <row r="1" spans="1:17" x14ac:dyDescent="0.3">
      <c r="A1" t="s">
        <v>0</v>
      </c>
      <c r="B1" t="s">
        <v>1</v>
      </c>
      <c r="C1" t="s">
        <v>3126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">
        <v>3127</v>
      </c>
      <c r="D2" t="s">
        <v>18</v>
      </c>
      <c r="E2">
        <v>1876309.13672727</v>
      </c>
      <c r="F2">
        <v>2749.2</v>
      </c>
      <c r="G2">
        <v>-8.4100263960464101</v>
      </c>
      <c r="H2">
        <v>-4.6618580682158104</v>
      </c>
      <c r="I2">
        <v>-16.415005425880501</v>
      </c>
      <c r="J2">
        <v>-0.24376487685890899</v>
      </c>
      <c r="K2">
        <v>2941.1779900725101</v>
      </c>
      <c r="L2">
        <v>2862.3009082847302</v>
      </c>
      <c r="M2">
        <v>21.6212143976982</v>
      </c>
      <c r="N2">
        <v>1.5891827218516801</v>
      </c>
      <c r="O2">
        <v>17.037683689800598</v>
      </c>
      <c r="P2">
        <v>23.821105256046401</v>
      </c>
      <c r="Q2">
        <v>-3.6927807784970998E-2</v>
      </c>
    </row>
    <row r="3" spans="1:17" x14ac:dyDescent="0.3">
      <c r="A3" t="s">
        <v>19</v>
      </c>
      <c r="B3" t="s">
        <v>20</v>
      </c>
      <c r="C3" t="s">
        <v>3128</v>
      </c>
      <c r="D3" t="s">
        <v>21</v>
      </c>
      <c r="E3">
        <v>1538501.26484155</v>
      </c>
      <c r="F3">
        <v>4252.95</v>
      </c>
      <c r="G3">
        <v>-11.1392049040529</v>
      </c>
      <c r="H3">
        <v>-4.9347053667880703</v>
      </c>
      <c r="I3">
        <v>-2.5671576033515699</v>
      </c>
      <c r="J3">
        <v>3.3074422632160898</v>
      </c>
      <c r="K3">
        <v>4314.0771473782497</v>
      </c>
      <c r="L3">
        <v>4050.1455836087198</v>
      </c>
      <c r="M3">
        <v>33.472533338349798</v>
      </c>
      <c r="N3">
        <v>0.97516006680531797</v>
      </c>
      <c r="O3">
        <v>7.9779917469050998</v>
      </c>
      <c r="P3">
        <v>28.4491090305043</v>
      </c>
      <c r="Q3">
        <v>-4.1997726170363001E-2</v>
      </c>
    </row>
    <row r="4" spans="1:17" x14ac:dyDescent="0.3">
      <c r="A4" t="s">
        <v>22</v>
      </c>
      <c r="B4" t="s">
        <v>23</v>
      </c>
      <c r="C4" t="s">
        <v>3129</v>
      </c>
      <c r="D4" t="s">
        <v>24</v>
      </c>
      <c r="E4">
        <v>1264913.9697519599</v>
      </c>
      <c r="F4">
        <v>1633.15</v>
      </c>
      <c r="G4">
        <v>-20.321667112678199</v>
      </c>
      <c r="H4">
        <v>0.82060817287434795</v>
      </c>
      <c r="I4">
        <v>-4.8677253909640399</v>
      </c>
      <c r="J4">
        <v>-1.0056313198245199</v>
      </c>
      <c r="K4">
        <v>1665.78113055104</v>
      </c>
      <c r="L4">
        <v>1599.38040691899</v>
      </c>
      <c r="M4">
        <v>28.335089515579199</v>
      </c>
      <c r="N4">
        <v>0.96323996736018702</v>
      </c>
      <c r="O4">
        <v>9.8490646909346893</v>
      </c>
      <c r="P4">
        <v>19.7719188881962</v>
      </c>
      <c r="Q4">
        <v>-7.6137970694753004E-2</v>
      </c>
    </row>
    <row r="5" spans="1:17" x14ac:dyDescent="0.3">
      <c r="A5" t="s">
        <v>25</v>
      </c>
      <c r="B5" t="s">
        <v>26</v>
      </c>
      <c r="C5" t="s">
        <v>3130</v>
      </c>
      <c r="D5" t="s">
        <v>27</v>
      </c>
      <c r="E5">
        <v>982262.67585506896</v>
      </c>
      <c r="F5">
        <v>1678.1</v>
      </c>
      <c r="G5">
        <v>53.473038210198197</v>
      </c>
      <c r="H5">
        <v>7.76288872182701</v>
      </c>
      <c r="I5">
        <v>28.994102494050601</v>
      </c>
      <c r="J5">
        <v>1.64975624491122</v>
      </c>
      <c r="K5">
        <v>1596.0545839999099</v>
      </c>
      <c r="L5">
        <v>1362.74467431025</v>
      </c>
      <c r="M5">
        <v>34.8254576794656</v>
      </c>
      <c r="N5">
        <v>0.93925484726185604</v>
      </c>
      <c r="O5">
        <v>6.0127525177283898</v>
      </c>
      <c r="P5">
        <v>87.402981741024007</v>
      </c>
      <c r="Q5">
        <v>0.162394440646037</v>
      </c>
    </row>
    <row r="6" spans="1:17" x14ac:dyDescent="0.3">
      <c r="A6" t="s">
        <v>28</v>
      </c>
      <c r="B6" t="s">
        <v>29</v>
      </c>
      <c r="C6" t="s">
        <v>3129</v>
      </c>
      <c r="D6" t="s">
        <v>24</v>
      </c>
      <c r="E6">
        <v>873581.00837242499</v>
      </c>
      <c r="F6">
        <v>1244.1500000000001</v>
      </c>
      <c r="G6">
        <v>4.5223260370356799</v>
      </c>
      <c r="H6">
        <v>2.5548420513069101</v>
      </c>
      <c r="I6">
        <v>2.0533638672953298</v>
      </c>
      <c r="J6">
        <v>1.23190565126331</v>
      </c>
      <c r="K6">
        <v>1241.8042233807901</v>
      </c>
      <c r="L6">
        <v>1143.54195196359</v>
      </c>
      <c r="M6">
        <v>30.064462413390402</v>
      </c>
      <c r="N6">
        <v>0.96126814816513995</v>
      </c>
      <c r="O6">
        <v>9.5004621629224602</v>
      </c>
      <c r="P6">
        <v>38.392658509454897</v>
      </c>
      <c r="Q6">
        <v>9.6204301035009002E-2</v>
      </c>
    </row>
    <row r="7" spans="1:17" x14ac:dyDescent="0.3">
      <c r="A7" t="s">
        <v>30</v>
      </c>
      <c r="B7" t="s">
        <v>31</v>
      </c>
      <c r="C7" t="s">
        <v>3128</v>
      </c>
      <c r="D7" t="s">
        <v>21</v>
      </c>
      <c r="E7">
        <v>794478.60700357496</v>
      </c>
      <c r="F7">
        <v>1952.75</v>
      </c>
      <c r="G7">
        <v>4.0333162915771901</v>
      </c>
      <c r="H7">
        <v>2.6025126714396198</v>
      </c>
      <c r="I7">
        <v>20.3009353507606</v>
      </c>
      <c r="J7">
        <v>6.53319531565272</v>
      </c>
      <c r="K7">
        <v>1866.23189348389</v>
      </c>
      <c r="L7">
        <v>1677.66977296547</v>
      </c>
      <c r="M7">
        <v>56.534003186877101</v>
      </c>
      <c r="N7">
        <v>1.05554736411688</v>
      </c>
      <c r="O7">
        <v>1.2418384329791301</v>
      </c>
      <c r="P7">
        <v>44.471571782635998</v>
      </c>
      <c r="Q7">
        <v>-2.8734911611047999E-2</v>
      </c>
    </row>
    <row r="8" spans="1:17" x14ac:dyDescent="0.3">
      <c r="A8" t="s">
        <v>32</v>
      </c>
      <c r="B8" t="s">
        <v>33</v>
      </c>
      <c r="C8" t="s">
        <v>3129</v>
      </c>
      <c r="D8" t="s">
        <v>34</v>
      </c>
      <c r="E8">
        <v>710979.24955461</v>
      </c>
      <c r="F8">
        <v>797.4</v>
      </c>
      <c r="G8">
        <v>8.2529183296253201</v>
      </c>
      <c r="H8">
        <v>-0.52698657618609301</v>
      </c>
      <c r="I8">
        <v>-5.9864881619316996</v>
      </c>
      <c r="J8">
        <v>2.1018708336774501</v>
      </c>
      <c r="K8">
        <v>804.63483111621895</v>
      </c>
      <c r="L8">
        <v>768.65680446860597</v>
      </c>
      <c r="M8">
        <v>51.525838499118699</v>
      </c>
      <c r="N8">
        <v>1.1397237721776801</v>
      </c>
      <c r="O8">
        <v>14.3717080511662</v>
      </c>
      <c r="P8">
        <v>46.796759941089803</v>
      </c>
      <c r="Q8">
        <v>7.4593428417133997E-2</v>
      </c>
    </row>
    <row r="9" spans="1:17" x14ac:dyDescent="0.3">
      <c r="A9" t="s">
        <v>35</v>
      </c>
      <c r="B9" t="s">
        <v>36</v>
      </c>
      <c r="C9" t="s">
        <v>3131</v>
      </c>
      <c r="D9" t="s">
        <v>37</v>
      </c>
      <c r="E9">
        <v>669339.81076224998</v>
      </c>
      <c r="F9">
        <v>2768.95</v>
      </c>
      <c r="G9">
        <v>-17.7718510118743</v>
      </c>
      <c r="H9">
        <v>-1.68005256962831</v>
      </c>
      <c r="I9">
        <v>11.964442003655799</v>
      </c>
      <c r="J9">
        <v>0.20349484530135101</v>
      </c>
      <c r="K9">
        <v>2819.7691760356602</v>
      </c>
      <c r="L9">
        <v>2614.65949938521</v>
      </c>
      <c r="M9">
        <v>33.584892202662502</v>
      </c>
      <c r="N9">
        <v>0.90241277215850502</v>
      </c>
      <c r="O9">
        <v>9.6083352895501992</v>
      </c>
      <c r="P9">
        <v>27.480951175157099</v>
      </c>
      <c r="Q9">
        <v>-4.5761337990116002E-2</v>
      </c>
    </row>
    <row r="10" spans="1:17" x14ac:dyDescent="0.3">
      <c r="A10" t="s">
        <v>38</v>
      </c>
      <c r="B10" t="s">
        <v>39</v>
      </c>
      <c r="C10" t="s">
        <v>3131</v>
      </c>
      <c r="D10" t="s">
        <v>40</v>
      </c>
      <c r="E10">
        <v>629820.13258885499</v>
      </c>
      <c r="F10">
        <v>491.7</v>
      </c>
      <c r="G10">
        <v>-12.7062419456008</v>
      </c>
      <c r="H10">
        <v>1.0025942651491799</v>
      </c>
      <c r="I10">
        <v>4.99688171905074</v>
      </c>
      <c r="J10">
        <v>2.3680848870770301</v>
      </c>
      <c r="K10">
        <v>500.45853433889999</v>
      </c>
      <c r="L10">
        <v>463.22804234183099</v>
      </c>
      <c r="M10">
        <v>30.467223985418801</v>
      </c>
      <c r="N10">
        <v>0.96409103178683597</v>
      </c>
      <c r="O10">
        <v>7.4842383567215798</v>
      </c>
      <c r="P10">
        <v>23.1250782521597</v>
      </c>
      <c r="Q10">
        <v>0.12304676524159</v>
      </c>
    </row>
    <row r="11" spans="1:17" x14ac:dyDescent="0.3">
      <c r="A11" t="s">
        <v>41</v>
      </c>
      <c r="B11" t="s">
        <v>42</v>
      </c>
      <c r="C11" t="s">
        <v>3129</v>
      </c>
      <c r="D11" t="s">
        <v>43</v>
      </c>
      <c r="E11">
        <v>614252.15173261496</v>
      </c>
      <c r="F11">
        <v>970.95</v>
      </c>
      <c r="G11">
        <v>24.801829598861001</v>
      </c>
      <c r="H11">
        <v>-7.8690818522439798</v>
      </c>
      <c r="I11">
        <v>-11.1784880587704</v>
      </c>
      <c r="J11">
        <v>0.75561925923080697</v>
      </c>
      <c r="K11">
        <v>1029.3750804488</v>
      </c>
      <c r="L11">
        <v>969.61248168493</v>
      </c>
      <c r="M11">
        <v>25.650050262808399</v>
      </c>
      <c r="N11">
        <v>0.61419605082592099</v>
      </c>
      <c r="O11">
        <v>25.856120294556799</v>
      </c>
      <c r="P11">
        <v>62.542897798610497</v>
      </c>
      <c r="Q11">
        <v>-3.0820847308506E-2</v>
      </c>
    </row>
    <row r="12" spans="1:17" x14ac:dyDescent="0.3">
      <c r="A12" t="s">
        <v>44</v>
      </c>
      <c r="B12" t="s">
        <v>45</v>
      </c>
      <c r="C12" t="s">
        <v>3128</v>
      </c>
      <c r="D12" t="s">
        <v>21</v>
      </c>
      <c r="E12">
        <v>480771.63301733998</v>
      </c>
      <c r="F12">
        <v>1809.7</v>
      </c>
      <c r="G12">
        <v>16.790865649660599</v>
      </c>
      <c r="H12">
        <v>1.9111878184783</v>
      </c>
      <c r="I12">
        <v>7.1439452098726397</v>
      </c>
      <c r="J12">
        <v>2.4158329080057102</v>
      </c>
      <c r="K12">
        <v>1721.3700616782701</v>
      </c>
      <c r="L12">
        <v>1549.68769157716</v>
      </c>
      <c r="M12">
        <v>47.518633316644099</v>
      </c>
      <c r="N12">
        <v>1.00756317086154</v>
      </c>
      <c r="O12">
        <v>1.0416091064817199</v>
      </c>
      <c r="P12">
        <v>49.741425675396101</v>
      </c>
      <c r="Q12">
        <v>1.1311437126469001E-2</v>
      </c>
    </row>
    <row r="13" spans="1:17" x14ac:dyDescent="0.3">
      <c r="A13" t="s">
        <v>46</v>
      </c>
      <c r="B13" t="s">
        <v>47</v>
      </c>
      <c r="C13" t="s">
        <v>3132</v>
      </c>
      <c r="D13" t="s">
        <v>48</v>
      </c>
      <c r="E13">
        <v>480416.3430855</v>
      </c>
      <c r="F13">
        <v>3487.1</v>
      </c>
      <c r="G13">
        <v>-14.6187868311389</v>
      </c>
      <c r="H13">
        <v>-1.26359441055962</v>
      </c>
      <c r="I13">
        <v>-18.2075269981103</v>
      </c>
      <c r="J13">
        <v>1.3631594500809201</v>
      </c>
      <c r="K13">
        <v>3629.7153037377602</v>
      </c>
      <c r="L13">
        <v>3481.0666597231898</v>
      </c>
      <c r="M13">
        <v>21.7633473022609</v>
      </c>
      <c r="N13">
        <v>1.14193389249938</v>
      </c>
      <c r="O13">
        <v>12.411459378853399</v>
      </c>
      <c r="P13">
        <v>22.0909265969924</v>
      </c>
      <c r="Q13">
        <v>0.116420985573804</v>
      </c>
    </row>
    <row r="14" spans="1:17" x14ac:dyDescent="0.3">
      <c r="A14" t="s">
        <v>49</v>
      </c>
      <c r="B14" t="s">
        <v>50</v>
      </c>
      <c r="C14" t="s">
        <v>3133</v>
      </c>
      <c r="D14" t="s">
        <v>51</v>
      </c>
      <c r="E14">
        <v>458284.97594485001</v>
      </c>
      <c r="F14">
        <v>1930.85</v>
      </c>
      <c r="G14">
        <v>43.897644088383799</v>
      </c>
      <c r="H14">
        <v>4.7372969920715704</v>
      </c>
      <c r="I14">
        <v>10.1551996582788</v>
      </c>
      <c r="J14">
        <v>3.3289108469952602</v>
      </c>
      <c r="K14">
        <v>1812.1545518462101</v>
      </c>
      <c r="L14">
        <v>1583.63939382842</v>
      </c>
      <c r="M14">
        <v>61.957330177223298</v>
      </c>
      <c r="N14">
        <v>1.0537245427828701</v>
      </c>
      <c r="O14">
        <v>1.52782453323665</v>
      </c>
      <c r="P14">
        <v>80.731969860064595</v>
      </c>
      <c r="Q14">
        <v>0.14103625041791701</v>
      </c>
    </row>
    <row r="15" spans="1:17" x14ac:dyDescent="0.3">
      <c r="A15" t="s">
        <v>52</v>
      </c>
      <c r="B15" t="s">
        <v>53</v>
      </c>
      <c r="C15" t="s">
        <v>3129</v>
      </c>
      <c r="D15" t="s">
        <v>54</v>
      </c>
      <c r="E15">
        <v>446014.45803357498</v>
      </c>
      <c r="F15">
        <v>7300.45</v>
      </c>
      <c r="G15">
        <v>-37.090734821671496</v>
      </c>
      <c r="H15">
        <v>-2.0679760620566099</v>
      </c>
      <c r="I15">
        <v>-8.8455525322149597</v>
      </c>
      <c r="J15">
        <v>-2.99872309683066</v>
      </c>
      <c r="K15">
        <v>7248.34374896192</v>
      </c>
      <c r="L15">
        <v>7066.9573218314799</v>
      </c>
      <c r="M15">
        <v>28.909012906644602</v>
      </c>
      <c r="N15">
        <v>0.97558057300268897</v>
      </c>
      <c r="O15">
        <v>11.9520029587217</v>
      </c>
      <c r="P15">
        <v>17.981350399172499</v>
      </c>
      <c r="Q15">
        <v>-6.5851203160135999E-2</v>
      </c>
    </row>
    <row r="16" spans="1:17" x14ac:dyDescent="0.3">
      <c r="A16" t="s">
        <v>55</v>
      </c>
      <c r="B16" t="s">
        <v>56</v>
      </c>
      <c r="C16" t="s">
        <v>3134</v>
      </c>
      <c r="D16" t="s">
        <v>57</v>
      </c>
      <c r="E16">
        <v>417392.99373802898</v>
      </c>
      <c r="F16">
        <v>418.45</v>
      </c>
      <c r="G16">
        <v>50.259958375438501</v>
      </c>
      <c r="H16">
        <v>8.2257823780080699</v>
      </c>
      <c r="I16">
        <v>4.97634655612688</v>
      </c>
      <c r="J16">
        <v>4.0573469499356897E-2</v>
      </c>
      <c r="K16">
        <v>411.33910507597</v>
      </c>
      <c r="L16">
        <v>360.23701019757402</v>
      </c>
      <c r="M16">
        <v>53.550278682836797</v>
      </c>
      <c r="N16">
        <v>1.1318430194348901</v>
      </c>
      <c r="O16">
        <v>7.1693153303859303</v>
      </c>
      <c r="P16">
        <v>83.732162458836399</v>
      </c>
      <c r="Q16">
        <v>0.186544405050387</v>
      </c>
    </row>
    <row r="17" spans="1:17" x14ac:dyDescent="0.3">
      <c r="A17" t="s">
        <v>58</v>
      </c>
      <c r="B17" t="s">
        <v>59</v>
      </c>
      <c r="C17" t="s">
        <v>3135</v>
      </c>
      <c r="D17" t="s">
        <v>60</v>
      </c>
      <c r="E17">
        <v>396328.02472004999</v>
      </c>
      <c r="F17">
        <v>12760.7</v>
      </c>
      <c r="G17">
        <v>-3.4736530428616899</v>
      </c>
      <c r="H17">
        <v>2.55844830684297</v>
      </c>
      <c r="I17">
        <v>-11.318641153233401</v>
      </c>
      <c r="J17">
        <v>-0.59786411854314003</v>
      </c>
      <c r="K17">
        <v>12556.8535959613</v>
      </c>
      <c r="L17">
        <v>11952.082145443699</v>
      </c>
      <c r="M17">
        <v>42.297594254013497</v>
      </c>
      <c r="N17">
        <v>1.0471836826249401</v>
      </c>
      <c r="O17">
        <v>7.2041502425415498</v>
      </c>
      <c r="P17">
        <v>31.044964647527902</v>
      </c>
      <c r="Q17">
        <v>5.8870885981268002E-2</v>
      </c>
    </row>
    <row r="18" spans="1:17" x14ac:dyDescent="0.3">
      <c r="A18" t="s">
        <v>61</v>
      </c>
      <c r="B18" t="s">
        <v>62</v>
      </c>
      <c r="C18" t="s">
        <v>3127</v>
      </c>
      <c r="D18" t="s">
        <v>63</v>
      </c>
      <c r="E18">
        <v>371432.74355715001</v>
      </c>
      <c r="F18">
        <v>288.5</v>
      </c>
      <c r="G18">
        <v>30.746728333644601</v>
      </c>
      <c r="H18">
        <v>-5.0302652178009799</v>
      </c>
      <c r="I18">
        <v>-3.0618915099036501</v>
      </c>
      <c r="J18">
        <v>2.3143632253731998</v>
      </c>
      <c r="K18">
        <v>302.02738092203998</v>
      </c>
      <c r="L18">
        <v>275.264739172818</v>
      </c>
      <c r="M18">
        <v>48.172977140186802</v>
      </c>
      <c r="N18">
        <v>0.83573095077557402</v>
      </c>
      <c r="O18">
        <v>19.584055459272001</v>
      </c>
      <c r="P18">
        <v>60.3668704836019</v>
      </c>
      <c r="Q18">
        <v>6.7102791262273004E-2</v>
      </c>
    </row>
    <row r="19" spans="1:17" x14ac:dyDescent="0.3">
      <c r="A19" t="s">
        <v>64</v>
      </c>
      <c r="B19" t="s">
        <v>65</v>
      </c>
      <c r="C19" t="s">
        <v>3129</v>
      </c>
      <c r="D19" t="s">
        <v>24</v>
      </c>
      <c r="E19">
        <v>364520.3869788</v>
      </c>
      <c r="F19">
        <v>1170.1500000000001</v>
      </c>
      <c r="G19">
        <v>-10.5760195327696</v>
      </c>
      <c r="H19">
        <v>5.1995478304566099E-2</v>
      </c>
      <c r="I19">
        <v>-1.9836783971813301</v>
      </c>
      <c r="J19">
        <v>-2.2228012025837298</v>
      </c>
      <c r="K19">
        <v>1201.41446500507</v>
      </c>
      <c r="L19">
        <v>1145.8465156447101</v>
      </c>
      <c r="M19">
        <v>28.472672881804002</v>
      </c>
      <c r="N19">
        <v>1.2313422047323901</v>
      </c>
      <c r="O19">
        <v>14.485322394564699</v>
      </c>
      <c r="P19">
        <v>22.992432205171301</v>
      </c>
      <c r="Q19">
        <v>3.7859774945683003E-2</v>
      </c>
    </row>
    <row r="20" spans="1:17" x14ac:dyDescent="0.3">
      <c r="A20" t="s">
        <v>66</v>
      </c>
      <c r="B20" t="s">
        <v>67</v>
      </c>
      <c r="C20" t="s">
        <v>3135</v>
      </c>
      <c r="D20" t="s">
        <v>60</v>
      </c>
      <c r="E20">
        <v>361559.41890216002</v>
      </c>
      <c r="F20">
        <v>3153</v>
      </c>
      <c r="G20">
        <v>80.059863576938099</v>
      </c>
      <c r="H20">
        <v>17.506926379072599</v>
      </c>
      <c r="I20">
        <v>40.465407190630302</v>
      </c>
      <c r="J20">
        <v>5.7731936016660397</v>
      </c>
      <c r="K20">
        <v>2889.5667356117101</v>
      </c>
      <c r="L20">
        <v>2434.6151930201399</v>
      </c>
      <c r="M20">
        <v>49.801511464649501</v>
      </c>
      <c r="N20">
        <v>1.32253993782135</v>
      </c>
      <c r="O20">
        <v>2.1915635902315098</v>
      </c>
      <c r="P20">
        <v>117.448275862068</v>
      </c>
      <c r="Q20">
        <v>0.195288932775743</v>
      </c>
    </row>
    <row r="21" spans="1:17" x14ac:dyDescent="0.3">
      <c r="A21" t="s">
        <v>68</v>
      </c>
      <c r="B21" t="s">
        <v>69</v>
      </c>
      <c r="C21" t="s">
        <v>3129</v>
      </c>
      <c r="D21" t="s">
        <v>24</v>
      </c>
      <c r="E21">
        <v>359658.89473499998</v>
      </c>
      <c r="F21">
        <v>1800.8</v>
      </c>
      <c r="G21">
        <v>-23.291176214740499</v>
      </c>
      <c r="H21">
        <v>2.2686916424345398</v>
      </c>
      <c r="I21">
        <v>-9.1964515572896595</v>
      </c>
      <c r="J21">
        <v>8.48233971678755E-2</v>
      </c>
      <c r="K21">
        <v>1818.88093073905</v>
      </c>
      <c r="L21">
        <v>1786.5710867287701</v>
      </c>
      <c r="M21">
        <v>34.889083915254801</v>
      </c>
      <c r="N21">
        <v>1.0880275569240001</v>
      </c>
      <c r="O21">
        <v>7.8409595735228796</v>
      </c>
      <c r="P21">
        <v>16.643456294329098</v>
      </c>
      <c r="Q21">
        <v>-9.2452774442656996E-2</v>
      </c>
    </row>
    <row r="22" spans="1:17" x14ac:dyDescent="0.3">
      <c r="A22" t="s">
        <v>70</v>
      </c>
      <c r="B22" t="s">
        <v>71</v>
      </c>
      <c r="C22" t="s">
        <v>3136</v>
      </c>
      <c r="D22" t="s">
        <v>72</v>
      </c>
      <c r="E22">
        <v>354614.448703865</v>
      </c>
      <c r="F22">
        <v>3153.75</v>
      </c>
      <c r="G22">
        <v>1.3675235642921699</v>
      </c>
      <c r="H22">
        <v>6.4554364835493203</v>
      </c>
      <c r="I22">
        <v>-11.728452558624101</v>
      </c>
      <c r="J22">
        <v>3.250936600493</v>
      </c>
      <c r="K22">
        <v>3074.6729869431501</v>
      </c>
      <c r="L22">
        <v>3012.6438295278299</v>
      </c>
      <c r="M22">
        <v>56.786901799939102</v>
      </c>
      <c r="N22">
        <v>0.92245194274695697</v>
      </c>
      <c r="O22">
        <v>18.712643678160902</v>
      </c>
      <c r="P22">
        <v>47.233893557422903</v>
      </c>
      <c r="Q22">
        <v>7.4202800993561996E-2</v>
      </c>
    </row>
    <row r="23" spans="1:17" x14ac:dyDescent="0.3">
      <c r="A23" t="s">
        <v>73</v>
      </c>
      <c r="B23" t="s">
        <v>74</v>
      </c>
      <c r="C23" t="s">
        <v>3135</v>
      </c>
      <c r="D23" t="s">
        <v>60</v>
      </c>
      <c r="E23">
        <v>342598.28946900001</v>
      </c>
      <c r="F23">
        <v>939.15</v>
      </c>
      <c r="G23">
        <v>20.960180392458099</v>
      </c>
      <c r="H23">
        <v>-12.1845781168368</v>
      </c>
      <c r="I23">
        <v>-17.207449950092698</v>
      </c>
      <c r="J23">
        <v>0.58522062647168904</v>
      </c>
      <c r="K23">
        <v>1002.50104253778</v>
      </c>
      <c r="L23">
        <v>939.47780924706399</v>
      </c>
      <c r="M23">
        <v>27.1042324878382</v>
      </c>
      <c r="N23">
        <v>1.1252627325564499</v>
      </c>
      <c r="O23">
        <v>25.539051269765199</v>
      </c>
      <c r="P23">
        <v>53.030796806257101</v>
      </c>
      <c r="Q23">
        <v>0.118079152087634</v>
      </c>
    </row>
    <row r="24" spans="1:17" x14ac:dyDescent="0.3">
      <c r="A24" t="s">
        <v>75</v>
      </c>
      <c r="B24" t="s">
        <v>76</v>
      </c>
      <c r="C24" t="s">
        <v>3137</v>
      </c>
      <c r="D24" t="s">
        <v>77</v>
      </c>
      <c r="E24">
        <v>329995.74469994998</v>
      </c>
      <c r="F24">
        <v>11350.15</v>
      </c>
      <c r="G24">
        <v>11.9193245861401</v>
      </c>
      <c r="H24">
        <v>6.9951684982655499E-2</v>
      </c>
      <c r="I24">
        <v>5.8526977489294003</v>
      </c>
      <c r="J24">
        <v>-0.41114882119986201</v>
      </c>
      <c r="K24">
        <v>11501.0600408519</v>
      </c>
      <c r="L24">
        <v>10560.740435608999</v>
      </c>
      <c r="M24">
        <v>33.655837987165398</v>
      </c>
      <c r="N24">
        <v>1.0192693802449</v>
      </c>
      <c r="O24">
        <v>6.9413179561503604</v>
      </c>
      <c r="P24">
        <v>40.347091700464901</v>
      </c>
      <c r="Q24">
        <v>4.9427110907207E-2</v>
      </c>
    </row>
    <row r="25" spans="1:17" x14ac:dyDescent="0.3">
      <c r="A25" t="s">
        <v>78</v>
      </c>
      <c r="B25" t="s">
        <v>79</v>
      </c>
      <c r="C25" t="s">
        <v>3135</v>
      </c>
      <c r="D25" t="s">
        <v>80</v>
      </c>
      <c r="E25">
        <v>328809.07796352002</v>
      </c>
      <c r="F25">
        <v>11818.1</v>
      </c>
      <c r="G25">
        <v>107.985937074573</v>
      </c>
      <c r="H25">
        <v>9.4726190290142505</v>
      </c>
      <c r="I25">
        <v>21.289899255859499</v>
      </c>
      <c r="J25">
        <v>3.23654224138452</v>
      </c>
      <c r="K25">
        <v>11136.0071954348</v>
      </c>
      <c r="L25">
        <v>9214.5054988184002</v>
      </c>
      <c r="M25">
        <v>40.360790616680802</v>
      </c>
      <c r="N25">
        <v>1.1132074771114799</v>
      </c>
      <c r="O25">
        <v>8.0884406122811505</v>
      </c>
      <c r="P25">
        <v>138.409941396596</v>
      </c>
      <c r="Q25">
        <v>0.18469057779852499</v>
      </c>
    </row>
    <row r="26" spans="1:17" x14ac:dyDescent="0.3">
      <c r="A26" t="s">
        <v>81</v>
      </c>
      <c r="B26" t="s">
        <v>82</v>
      </c>
      <c r="C26" t="s">
        <v>3138</v>
      </c>
      <c r="D26" t="s">
        <v>83</v>
      </c>
      <c r="E26">
        <v>325560.46313559997</v>
      </c>
      <c r="F26">
        <v>3493.45</v>
      </c>
      <c r="G26">
        <v>-21.1164048146079</v>
      </c>
      <c r="H26">
        <v>-5.2598344180312404</v>
      </c>
      <c r="I26">
        <v>-15.383423483496401</v>
      </c>
      <c r="J26">
        <v>-2.3966803387279398</v>
      </c>
      <c r="K26">
        <v>3612.8018112879399</v>
      </c>
      <c r="L26">
        <v>3476.32685344129</v>
      </c>
      <c r="M26">
        <v>35.945031152088099</v>
      </c>
      <c r="N26">
        <v>1.07759540018652</v>
      </c>
      <c r="O26">
        <v>11.2639367960039</v>
      </c>
      <c r="P26">
        <v>14.327557148233501</v>
      </c>
      <c r="Q26">
        <v>4.7326880176904999E-2</v>
      </c>
    </row>
    <row r="27" spans="1:17" x14ac:dyDescent="0.3">
      <c r="A27" t="s">
        <v>84</v>
      </c>
      <c r="B27" t="s">
        <v>85</v>
      </c>
      <c r="C27" t="s">
        <v>3134</v>
      </c>
      <c r="D27" t="s">
        <v>86</v>
      </c>
      <c r="E27">
        <v>315150.96040681499</v>
      </c>
      <c r="F27">
        <v>329.75</v>
      </c>
      <c r="G27">
        <v>39.994000206858999</v>
      </c>
      <c r="H27">
        <v>0.170096037202073</v>
      </c>
      <c r="I27">
        <v>6.9343909879933099</v>
      </c>
      <c r="J27">
        <v>-2.0148125314012302</v>
      </c>
      <c r="K27">
        <v>338.486030446928</v>
      </c>
      <c r="L27">
        <v>302.911389901468</v>
      </c>
      <c r="M27">
        <v>38.1568742936063</v>
      </c>
      <c r="N27">
        <v>1.38327420341704</v>
      </c>
      <c r="O27">
        <v>11.068991660348701</v>
      </c>
      <c r="P27">
        <v>70.193548387096698</v>
      </c>
      <c r="Q27">
        <v>0.121021505380773</v>
      </c>
    </row>
    <row r="28" spans="1:17" x14ac:dyDescent="0.3">
      <c r="A28" t="s">
        <v>87</v>
      </c>
      <c r="B28" t="s">
        <v>88</v>
      </c>
      <c r="C28" t="s">
        <v>3139</v>
      </c>
      <c r="D28" t="s">
        <v>89</v>
      </c>
      <c r="E28">
        <v>308288.04463034001</v>
      </c>
      <c r="F28">
        <v>4645.3999999999996</v>
      </c>
      <c r="G28">
        <v>-5.7390539756909797</v>
      </c>
      <c r="H28">
        <v>-15.154007311862401</v>
      </c>
      <c r="I28">
        <v>-11.8310649483583</v>
      </c>
      <c r="J28">
        <v>-6.49015540868941</v>
      </c>
      <c r="K28">
        <v>5013.99611423228</v>
      </c>
      <c r="L28">
        <v>4631.55658009338</v>
      </c>
      <c r="M28">
        <v>16.181195013785199</v>
      </c>
      <c r="N28">
        <v>1.79628566238311</v>
      </c>
      <c r="O28">
        <v>18.070564429327899</v>
      </c>
      <c r="P28">
        <v>28.325966850828699</v>
      </c>
      <c r="Q28">
        <v>-1.7480338104617001E-2</v>
      </c>
    </row>
    <row r="29" spans="1:17" x14ac:dyDescent="0.3">
      <c r="A29" t="s">
        <v>90</v>
      </c>
      <c r="B29" t="s">
        <v>91</v>
      </c>
      <c r="C29" t="s">
        <v>3127</v>
      </c>
      <c r="D29" t="s">
        <v>92</v>
      </c>
      <c r="E29">
        <v>306410.85241843999</v>
      </c>
      <c r="F29">
        <v>486.95</v>
      </c>
      <c r="G29">
        <v>41.165881777128497</v>
      </c>
      <c r="H29">
        <v>1.4812460079094401</v>
      </c>
      <c r="I29">
        <v>0.377295356497301</v>
      </c>
      <c r="J29">
        <v>0.66133066372735305</v>
      </c>
      <c r="K29">
        <v>500.87840972903399</v>
      </c>
      <c r="L29">
        <v>454.31145196442498</v>
      </c>
      <c r="M29">
        <v>42.901330155415202</v>
      </c>
      <c r="N29">
        <v>0.784393334040005</v>
      </c>
      <c r="O29">
        <v>11.6233699558476</v>
      </c>
      <c r="P29">
        <v>72.036742624977904</v>
      </c>
      <c r="Q29">
        <v>0.12155840820675</v>
      </c>
    </row>
    <row r="30" spans="1:17" x14ac:dyDescent="0.3">
      <c r="A30" t="s">
        <v>93</v>
      </c>
      <c r="B30" t="s">
        <v>94</v>
      </c>
      <c r="C30" t="s">
        <v>3140</v>
      </c>
      <c r="D30" t="s">
        <v>95</v>
      </c>
      <c r="E30">
        <v>305378.84265464998</v>
      </c>
      <c r="F30">
        <v>1408.15</v>
      </c>
      <c r="G30">
        <v>50.204077211579701</v>
      </c>
      <c r="H30">
        <v>-0.95213761005016495</v>
      </c>
      <c r="I30">
        <v>-6.52330754900178</v>
      </c>
      <c r="J30">
        <v>0.82511311147804101</v>
      </c>
      <c r="K30">
        <v>1452.5316265878</v>
      </c>
      <c r="L30">
        <v>1329.5594228887801</v>
      </c>
      <c r="M30">
        <v>35.997190032512997</v>
      </c>
      <c r="N30">
        <v>1.01953171731058</v>
      </c>
      <c r="O30">
        <v>15.1439832404218</v>
      </c>
      <c r="P30">
        <v>86.633532140490402</v>
      </c>
      <c r="Q30">
        <v>7.1655649720794995E-2</v>
      </c>
    </row>
    <row r="31" spans="1:17" x14ac:dyDescent="0.3">
      <c r="A31" t="s">
        <v>96</v>
      </c>
      <c r="B31" t="s">
        <v>97</v>
      </c>
      <c r="C31" t="s">
        <v>3129</v>
      </c>
      <c r="D31" t="s">
        <v>43</v>
      </c>
      <c r="E31">
        <v>300333.89767178497</v>
      </c>
      <c r="F31">
        <v>1866.95</v>
      </c>
      <c r="G31">
        <v>-12.8978090964595</v>
      </c>
      <c r="H31">
        <v>-1.4820982104179601</v>
      </c>
      <c r="I31">
        <v>-1.17807087197606</v>
      </c>
      <c r="J31">
        <v>-2.72400539918995</v>
      </c>
      <c r="K31">
        <v>1801.72239296204</v>
      </c>
      <c r="L31">
        <v>1666.6704675503199</v>
      </c>
      <c r="M31">
        <v>41.517315767658097</v>
      </c>
      <c r="N31">
        <v>0.87839281017517201</v>
      </c>
      <c r="O31">
        <v>8.7281394788291102</v>
      </c>
      <c r="P31">
        <v>31.5633698601176</v>
      </c>
      <c r="Q31">
        <v>-3.2274269134199E-2</v>
      </c>
    </row>
    <row r="32" spans="1:17" x14ac:dyDescent="0.3">
      <c r="A32" t="s">
        <v>98</v>
      </c>
      <c r="B32" t="s">
        <v>99</v>
      </c>
      <c r="C32" t="s">
        <v>3138</v>
      </c>
      <c r="D32" t="s">
        <v>100</v>
      </c>
      <c r="E32">
        <v>294550.92704275</v>
      </c>
      <c r="F32">
        <v>3078.85</v>
      </c>
      <c r="G32">
        <v>-30.377011628541101</v>
      </c>
      <c r="H32">
        <v>-5.8910616455591098</v>
      </c>
      <c r="I32">
        <v>-2.5714200181050701</v>
      </c>
      <c r="J32">
        <v>-0.33179721430783299</v>
      </c>
      <c r="K32">
        <v>3163.5865167608799</v>
      </c>
      <c r="L32">
        <v>3060.3510183112799</v>
      </c>
      <c r="M32">
        <v>22.105960392180801</v>
      </c>
      <c r="N32">
        <v>0.82013880752860402</v>
      </c>
      <c r="O32">
        <v>11.176250872890799</v>
      </c>
      <c r="P32">
        <v>15.308415415152901</v>
      </c>
      <c r="Q32">
        <v>-6.9816395257332006E-2</v>
      </c>
    </row>
    <row r="33" spans="1:17" x14ac:dyDescent="0.3">
      <c r="A33" t="s">
        <v>101</v>
      </c>
      <c r="B33" t="s">
        <v>102</v>
      </c>
      <c r="C33" t="s">
        <v>3134</v>
      </c>
      <c r="D33" t="s">
        <v>103</v>
      </c>
      <c r="E33">
        <v>285315.92993735999</v>
      </c>
      <c r="F33">
        <v>1784.45</v>
      </c>
      <c r="G33">
        <v>65.147073008399403</v>
      </c>
      <c r="H33">
        <v>-3.3872113663724401</v>
      </c>
      <c r="I33">
        <v>-17.206487718871202</v>
      </c>
      <c r="J33">
        <v>0.416473166232526</v>
      </c>
      <c r="K33">
        <v>1874.0887667601601</v>
      </c>
      <c r="L33">
        <v>1741.37579876668</v>
      </c>
      <c r="M33">
        <v>25.896743760997399</v>
      </c>
      <c r="N33">
        <v>0.56803595758034298</v>
      </c>
      <c r="O33">
        <v>21.835859788730399</v>
      </c>
      <c r="P33">
        <v>118.80326160259899</v>
      </c>
      <c r="Q33">
        <v>5.1825504194078997E-2</v>
      </c>
    </row>
    <row r="34" spans="1:17" x14ac:dyDescent="0.3">
      <c r="A34" t="s">
        <v>104</v>
      </c>
      <c r="B34" t="s">
        <v>105</v>
      </c>
      <c r="C34" t="s">
        <v>3141</v>
      </c>
      <c r="D34" t="s">
        <v>106</v>
      </c>
      <c r="E34">
        <v>284674.11037499999</v>
      </c>
      <c r="F34">
        <v>4386.55</v>
      </c>
      <c r="G34">
        <v>100.333569223959</v>
      </c>
      <c r="H34">
        <v>-6.9086912187559397</v>
      </c>
      <c r="I34">
        <v>13.354089018413401</v>
      </c>
      <c r="J34">
        <v>3.43686553663973</v>
      </c>
      <c r="K34">
        <v>4575.9210025105504</v>
      </c>
      <c r="L34">
        <v>4066.84360819514</v>
      </c>
      <c r="M34">
        <v>30.940078713387699</v>
      </c>
      <c r="N34">
        <v>0.66472162025221804</v>
      </c>
      <c r="O34">
        <v>29.367042436538899</v>
      </c>
      <c r="P34">
        <v>148.136101368933</v>
      </c>
      <c r="Q34">
        <v>0.24204388844567501</v>
      </c>
    </row>
    <row r="35" spans="1:17" x14ac:dyDescent="0.3">
      <c r="A35" t="s">
        <v>107</v>
      </c>
      <c r="B35" t="s">
        <v>108</v>
      </c>
      <c r="C35" t="s">
        <v>3128</v>
      </c>
      <c r="D35" t="s">
        <v>21</v>
      </c>
      <c r="E35">
        <v>278800.03822798497</v>
      </c>
      <c r="F35">
        <v>531.15</v>
      </c>
      <c r="G35">
        <v>2.9226645116869499</v>
      </c>
      <c r="H35">
        <v>1.7221892944306301</v>
      </c>
      <c r="I35">
        <v>1.3021384726519101</v>
      </c>
      <c r="J35">
        <v>0.73339918812556504</v>
      </c>
      <c r="K35">
        <v>526.77643329953196</v>
      </c>
      <c r="L35">
        <v>492.986647021414</v>
      </c>
      <c r="M35">
        <v>45.587747893366299</v>
      </c>
      <c r="N35">
        <v>0.75198685899025797</v>
      </c>
      <c r="O35">
        <v>9.1781982490821701</v>
      </c>
      <c r="P35">
        <v>41.6211171843754</v>
      </c>
      <c r="Q35">
        <v>-0.101873663786144</v>
      </c>
    </row>
    <row r="36" spans="1:17" x14ac:dyDescent="0.3">
      <c r="A36" t="s">
        <v>109</v>
      </c>
      <c r="B36" t="s">
        <v>110</v>
      </c>
      <c r="C36" t="s">
        <v>3139</v>
      </c>
      <c r="D36" t="s">
        <v>111</v>
      </c>
      <c r="E36">
        <v>261400.59469712901</v>
      </c>
      <c r="F36">
        <v>8220.85</v>
      </c>
      <c r="G36">
        <v>267.38229321243699</v>
      </c>
      <c r="H36">
        <v>13.0045274192323</v>
      </c>
      <c r="I36">
        <v>100.33318640508099</v>
      </c>
      <c r="J36">
        <v>9.5038569636152896</v>
      </c>
      <c r="K36">
        <v>6980.9940641394396</v>
      </c>
      <c r="L36">
        <v>5172.3917420308799</v>
      </c>
      <c r="M36">
        <v>39.820985423310297</v>
      </c>
      <c r="N36">
        <v>1.9823238302967701</v>
      </c>
      <c r="O36">
        <v>1.23284088628305</v>
      </c>
      <c r="P36">
        <v>322.66580976863702</v>
      </c>
      <c r="Q36">
        <v>0.275116454409424</v>
      </c>
    </row>
    <row r="37" spans="1:17" x14ac:dyDescent="0.3">
      <c r="A37" t="s">
        <v>112</v>
      </c>
      <c r="B37" t="s">
        <v>113</v>
      </c>
      <c r="C37" t="s">
        <v>3141</v>
      </c>
      <c r="D37" t="s">
        <v>114</v>
      </c>
      <c r="E37">
        <v>258075.006994675</v>
      </c>
      <c r="F37">
        <v>7677.2</v>
      </c>
      <c r="G37">
        <v>88.719182447056795</v>
      </c>
      <c r="H37">
        <v>11.1530497485293</v>
      </c>
      <c r="I37">
        <v>26.633552348795799</v>
      </c>
      <c r="J37">
        <v>2.25979213264685</v>
      </c>
      <c r="K37">
        <v>7024.3991745694302</v>
      </c>
      <c r="L37">
        <v>6144.1279821870603</v>
      </c>
      <c r="M37">
        <v>58.762388549624902</v>
      </c>
      <c r="N37">
        <v>1.07477589815661</v>
      </c>
      <c r="O37">
        <v>3.7969572239879099</v>
      </c>
      <c r="P37">
        <v>136.512630930375</v>
      </c>
      <c r="Q37">
        <v>0.17273665720423301</v>
      </c>
    </row>
    <row r="38" spans="1:17" x14ac:dyDescent="0.3">
      <c r="A38" t="s">
        <v>115</v>
      </c>
      <c r="B38" t="s">
        <v>116</v>
      </c>
      <c r="C38" t="s">
        <v>3136</v>
      </c>
      <c r="D38" t="s">
        <v>117</v>
      </c>
      <c r="E38">
        <v>251941.29673900001</v>
      </c>
      <c r="F38">
        <v>994.5</v>
      </c>
      <c r="G38">
        <v>3.2469859676105499</v>
      </c>
      <c r="H38">
        <v>7.4341753635360899</v>
      </c>
      <c r="I38">
        <v>3.3782235516460499</v>
      </c>
      <c r="J38">
        <v>-1.6200657571207</v>
      </c>
      <c r="K38">
        <v>960.85284156802902</v>
      </c>
      <c r="L38">
        <v>892.794999261508</v>
      </c>
      <c r="M38">
        <v>74.591763074179099</v>
      </c>
      <c r="N38">
        <v>1.4166817780873699</v>
      </c>
      <c r="O38">
        <v>6.8878833584715897</v>
      </c>
      <c r="P38">
        <v>37.551867219917</v>
      </c>
      <c r="Q38">
        <v>4.3800727487540998E-2</v>
      </c>
    </row>
    <row r="39" spans="1:17" x14ac:dyDescent="0.3">
      <c r="A39" t="s">
        <v>118</v>
      </c>
      <c r="B39" t="s">
        <v>119</v>
      </c>
      <c r="C39" t="s">
        <v>3131</v>
      </c>
      <c r="D39" t="s">
        <v>120</v>
      </c>
      <c r="E39">
        <v>250502.49252540001</v>
      </c>
      <c r="F39">
        <v>2516</v>
      </c>
      <c r="G39">
        <v>-18.075333219855299</v>
      </c>
      <c r="H39">
        <v>2.90795761817389</v>
      </c>
      <c r="I39">
        <v>-9.8034913178213401</v>
      </c>
      <c r="J39">
        <v>-0.92567862378505295</v>
      </c>
      <c r="K39">
        <v>2581.5830569233999</v>
      </c>
      <c r="L39">
        <v>2506.0649630092298</v>
      </c>
      <c r="M39">
        <v>37.252459408540702</v>
      </c>
      <c r="N39">
        <v>1.0943231102959099</v>
      </c>
      <c r="O39">
        <v>10.413354531001501</v>
      </c>
      <c r="P39">
        <v>10.3508771929824</v>
      </c>
      <c r="Q39">
        <v>7.1307402260609998E-3</v>
      </c>
    </row>
    <row r="40" spans="1:17" x14ac:dyDescent="0.3">
      <c r="A40" t="s">
        <v>121</v>
      </c>
      <c r="B40" t="s">
        <v>122</v>
      </c>
      <c r="C40" t="s">
        <v>3134</v>
      </c>
      <c r="D40" t="s">
        <v>57</v>
      </c>
      <c r="E40">
        <v>247654.04940161001</v>
      </c>
      <c r="F40">
        <v>634.29999999999995</v>
      </c>
      <c r="G40">
        <v>59.278464020320399</v>
      </c>
      <c r="H40">
        <v>0.65158683571378395</v>
      </c>
      <c r="I40">
        <v>-7.4185942999422299</v>
      </c>
      <c r="J40">
        <v>3.0577359896598799</v>
      </c>
      <c r="K40">
        <v>663.08525106508705</v>
      </c>
      <c r="L40">
        <v>611.48554956449198</v>
      </c>
      <c r="M40">
        <v>36.105432542127197</v>
      </c>
      <c r="N40">
        <v>0.32750196908926199</v>
      </c>
      <c r="O40">
        <v>41.234431656944601</v>
      </c>
      <c r="P40">
        <v>119.21548297909099</v>
      </c>
      <c r="Q40">
        <v>0.170860798566631</v>
      </c>
    </row>
    <row r="41" spans="1:17" x14ac:dyDescent="0.3">
      <c r="A41" t="s">
        <v>123</v>
      </c>
      <c r="B41" t="s">
        <v>124</v>
      </c>
      <c r="C41" t="s">
        <v>3139</v>
      </c>
      <c r="D41" t="s">
        <v>125</v>
      </c>
      <c r="E41">
        <v>239682.28780580001</v>
      </c>
      <c r="F41">
        <v>279.95</v>
      </c>
      <c r="G41">
        <v>141.41029343344201</v>
      </c>
      <c r="H41">
        <v>7.4027435233566496</v>
      </c>
      <c r="I41">
        <v>34.196719411572097</v>
      </c>
      <c r="J41">
        <v>6.1524486273763497</v>
      </c>
      <c r="K41">
        <v>261.27014316884703</v>
      </c>
      <c r="L41">
        <v>203.92013933499501</v>
      </c>
      <c r="M41">
        <v>48.430531034732198</v>
      </c>
      <c r="N41">
        <v>0.79588831901681201</v>
      </c>
      <c r="O41">
        <v>6.5368815859974996</v>
      </c>
      <c r="P41">
        <v>177.178217821782</v>
      </c>
      <c r="Q41">
        <v>7.4288792048899002E-2</v>
      </c>
    </row>
    <row r="42" spans="1:17" x14ac:dyDescent="0.3">
      <c r="A42" t="s">
        <v>126</v>
      </c>
      <c r="B42" t="s">
        <v>127</v>
      </c>
      <c r="C42" t="s">
        <v>3127</v>
      </c>
      <c r="D42" t="s">
        <v>18</v>
      </c>
      <c r="E42">
        <v>238154.685329295</v>
      </c>
      <c r="F42">
        <v>164.74</v>
      </c>
      <c r="G42">
        <v>59.7786997439921</v>
      </c>
      <c r="H42">
        <v>-6.3848348874579601</v>
      </c>
      <c r="I42">
        <v>-12.7938964749393</v>
      </c>
      <c r="J42">
        <v>-2.3849528580632802</v>
      </c>
      <c r="K42">
        <v>171.333764593316</v>
      </c>
      <c r="L42">
        <v>158.61432221671399</v>
      </c>
      <c r="M42">
        <v>38.478101656330502</v>
      </c>
      <c r="N42">
        <v>0.988690712831784</v>
      </c>
      <c r="O42">
        <v>19.460968799320099</v>
      </c>
      <c r="P42">
        <v>92.678362573099406</v>
      </c>
      <c r="Q42">
        <v>8.1222264455632007E-2</v>
      </c>
    </row>
    <row r="43" spans="1:17" x14ac:dyDescent="0.3">
      <c r="A43" t="s">
        <v>128</v>
      </c>
      <c r="B43" t="s">
        <v>129</v>
      </c>
      <c r="C43" t="s">
        <v>3136</v>
      </c>
      <c r="D43" t="s">
        <v>130</v>
      </c>
      <c r="E43">
        <v>218554.625275</v>
      </c>
      <c r="F43">
        <v>505.45</v>
      </c>
      <c r="G43">
        <v>34.0756424485376</v>
      </c>
      <c r="H43">
        <v>5.2129816437273204</v>
      </c>
      <c r="I43">
        <v>16.539079300275102</v>
      </c>
      <c r="J43">
        <v>1.9598742064677499</v>
      </c>
      <c r="K43">
        <v>529.74144592832704</v>
      </c>
      <c r="L43">
        <v>492.02465191737298</v>
      </c>
      <c r="M43">
        <v>58.722844176183202</v>
      </c>
      <c r="N43">
        <v>1.00163138696166</v>
      </c>
      <c r="O43">
        <v>59.7981996240973</v>
      </c>
      <c r="P43">
        <v>77.600140548137702</v>
      </c>
      <c r="Q43">
        <v>4.6138977741029999E-2</v>
      </c>
    </row>
    <row r="44" spans="1:17" x14ac:dyDescent="0.3">
      <c r="A44" t="s">
        <v>131</v>
      </c>
      <c r="B44" t="s">
        <v>132</v>
      </c>
      <c r="C44" t="s">
        <v>3129</v>
      </c>
      <c r="D44" t="s">
        <v>54</v>
      </c>
      <c r="E44">
        <v>215249.26828943999</v>
      </c>
      <c r="F44">
        <v>343</v>
      </c>
      <c r="G44">
        <v>28.126045832427099</v>
      </c>
      <c r="H44">
        <v>1.8846713907872099</v>
      </c>
      <c r="I44">
        <v>-17.048333309096201</v>
      </c>
      <c r="J44">
        <v>3.4784038502482999</v>
      </c>
      <c r="K44">
        <v>343.17043266526298</v>
      </c>
      <c r="L44">
        <v>314.62940071246697</v>
      </c>
      <c r="M44">
        <v>34.356830922058201</v>
      </c>
      <c r="N44">
        <v>1.24785343493879</v>
      </c>
      <c r="O44">
        <v>15.072886297376</v>
      </c>
      <c r="P44">
        <v>67.931456548347597</v>
      </c>
    </row>
    <row r="45" spans="1:17" x14ac:dyDescent="0.3">
      <c r="A45" t="s">
        <v>133</v>
      </c>
      <c r="B45" t="s">
        <v>134</v>
      </c>
      <c r="C45" t="s">
        <v>3142</v>
      </c>
      <c r="D45" t="s">
        <v>135</v>
      </c>
      <c r="E45">
        <v>209126.70948141001</v>
      </c>
      <c r="F45">
        <v>851.95</v>
      </c>
      <c r="G45">
        <v>29.4890919738287</v>
      </c>
      <c r="H45">
        <v>2.8848199635824399</v>
      </c>
      <c r="I45">
        <v>-16.7768458233787</v>
      </c>
      <c r="J45">
        <v>-2.7601468419017898</v>
      </c>
      <c r="K45">
        <v>858.80679025629001</v>
      </c>
      <c r="L45">
        <v>804.90690402539701</v>
      </c>
      <c r="M45">
        <v>34.266777286588798</v>
      </c>
      <c r="N45">
        <v>1.1593535665836701</v>
      </c>
      <c r="O45">
        <v>13.5747403016608</v>
      </c>
      <c r="P45">
        <v>65.910418695228799</v>
      </c>
      <c r="Q45">
        <v>0.10060361149325001</v>
      </c>
    </row>
    <row r="46" spans="1:17" x14ac:dyDescent="0.3">
      <c r="A46" t="s">
        <v>136</v>
      </c>
      <c r="B46" t="s">
        <v>137</v>
      </c>
      <c r="C46" t="s">
        <v>3136</v>
      </c>
      <c r="D46" t="s">
        <v>117</v>
      </c>
      <c r="E46">
        <v>208162.888446175</v>
      </c>
      <c r="F46">
        <v>159.06</v>
      </c>
      <c r="G46">
        <v>0.76949141386154096</v>
      </c>
      <c r="H46">
        <v>6.27045508745889</v>
      </c>
      <c r="I46">
        <v>-14.5116235109698</v>
      </c>
      <c r="J46">
        <v>-0.31421426463843199</v>
      </c>
      <c r="K46">
        <v>158.70626952511901</v>
      </c>
      <c r="L46">
        <v>153.712615846994</v>
      </c>
      <c r="M46">
        <v>75.1549107148263</v>
      </c>
      <c r="N46">
        <v>1.3788843627293901</v>
      </c>
      <c r="O46">
        <v>16.0568338991575</v>
      </c>
      <c r="P46">
        <v>38.795811518324598</v>
      </c>
      <c r="Q46">
        <v>1.0398629836707E-2</v>
      </c>
    </row>
    <row r="47" spans="1:17" x14ac:dyDescent="0.3">
      <c r="A47" t="s">
        <v>138</v>
      </c>
      <c r="B47" t="s">
        <v>139</v>
      </c>
      <c r="C47" t="s">
        <v>3141</v>
      </c>
      <c r="D47" t="s">
        <v>140</v>
      </c>
      <c r="E47">
        <v>202627.06913988001</v>
      </c>
      <c r="F47">
        <v>282.39999999999998</v>
      </c>
      <c r="G47">
        <v>79.997988429871</v>
      </c>
      <c r="H47">
        <v>-0.14696953568885801</v>
      </c>
      <c r="I47">
        <v>13.447315466504801</v>
      </c>
      <c r="J47">
        <v>4.0955312702257904</v>
      </c>
      <c r="K47">
        <v>289.81285575956201</v>
      </c>
      <c r="L47">
        <v>253.359756356617</v>
      </c>
      <c r="M47">
        <v>33.916060432055602</v>
      </c>
      <c r="N47">
        <v>1.4366323222109401</v>
      </c>
      <c r="O47">
        <v>20.573654390934799</v>
      </c>
      <c r="P47">
        <v>122.362204724409</v>
      </c>
      <c r="Q47">
        <v>0.202160848768135</v>
      </c>
    </row>
    <row r="48" spans="1:17" x14ac:dyDescent="0.3">
      <c r="A48" t="s">
        <v>141</v>
      </c>
      <c r="B48" t="s">
        <v>142</v>
      </c>
      <c r="C48" t="s">
        <v>3129</v>
      </c>
      <c r="D48" t="s">
        <v>143</v>
      </c>
      <c r="E48">
        <v>198732.77074199999</v>
      </c>
      <c r="F48">
        <v>153.47999999999999</v>
      </c>
      <c r="G48">
        <v>85.348705212431597</v>
      </c>
      <c r="H48">
        <v>-10.2525616306374</v>
      </c>
      <c r="I48">
        <v>-6.0645962715774697</v>
      </c>
      <c r="J48">
        <v>2.8243010635113999</v>
      </c>
      <c r="K48">
        <v>167.21711471720499</v>
      </c>
      <c r="L48">
        <v>152.11302769529999</v>
      </c>
      <c r="M48">
        <v>25.880501016805098</v>
      </c>
      <c r="N48">
        <v>0.474509364711871</v>
      </c>
      <c r="O48">
        <v>49.2051081574146</v>
      </c>
      <c r="P48">
        <v>133.42965779467599</v>
      </c>
      <c r="Q48">
        <v>0.163642538582566</v>
      </c>
    </row>
    <row r="49" spans="1:17" x14ac:dyDescent="0.3">
      <c r="A49" t="s">
        <v>144</v>
      </c>
      <c r="B49" t="s">
        <v>145</v>
      </c>
      <c r="C49" t="s">
        <v>3136</v>
      </c>
      <c r="D49" t="s">
        <v>146</v>
      </c>
      <c r="E49">
        <v>198586.50724171899</v>
      </c>
      <c r="F49">
        <v>496.25</v>
      </c>
      <c r="G49">
        <v>98.6184425729286</v>
      </c>
      <c r="H49">
        <v>7.73576463173577</v>
      </c>
      <c r="I49">
        <v>36.488626007815299</v>
      </c>
      <c r="J49">
        <v>-0.22990706220923199</v>
      </c>
      <c r="K49">
        <v>466.00008771585601</v>
      </c>
      <c r="L49">
        <v>396.57171172102602</v>
      </c>
      <c r="M49">
        <v>73.788186367790502</v>
      </c>
      <c r="N49">
        <v>1.1882715913940001</v>
      </c>
      <c r="O49">
        <v>5.5214105793450701</v>
      </c>
      <c r="P49">
        <v>134.96685606060601</v>
      </c>
      <c r="Q49">
        <v>5.6007539827778001E-2</v>
      </c>
    </row>
    <row r="50" spans="1:17" x14ac:dyDescent="0.3">
      <c r="A50" t="s">
        <v>147</v>
      </c>
      <c r="B50" t="s">
        <v>148</v>
      </c>
      <c r="C50" t="s">
        <v>3131</v>
      </c>
      <c r="D50" t="s">
        <v>149</v>
      </c>
      <c r="E50">
        <v>188065.93497545001</v>
      </c>
      <c r="F50">
        <v>592.4</v>
      </c>
      <c r="G50">
        <v>31.3958329040724</v>
      </c>
      <c r="H50">
        <v>-2.3515311843693198</v>
      </c>
      <c r="I50">
        <v>-7.1109396492335</v>
      </c>
      <c r="J50">
        <v>3.3799260598942502</v>
      </c>
      <c r="K50">
        <v>614.56291601043904</v>
      </c>
      <c r="L50">
        <v>566.98126202885896</v>
      </c>
      <c r="M50">
        <v>23.353401951374298</v>
      </c>
      <c r="N50">
        <v>1.39359334163024</v>
      </c>
      <c r="O50">
        <v>14.976367319378801</v>
      </c>
      <c r="P50">
        <v>78.832337136992095</v>
      </c>
      <c r="Q50">
        <v>0.199940977240808</v>
      </c>
    </row>
    <row r="51" spans="1:17" x14ac:dyDescent="0.3">
      <c r="A51" t="s">
        <v>150</v>
      </c>
      <c r="B51" t="s">
        <v>151</v>
      </c>
      <c r="C51" t="s">
        <v>3137</v>
      </c>
      <c r="D51" t="s">
        <v>77</v>
      </c>
      <c r="E51">
        <v>184219.47040237999</v>
      </c>
      <c r="F51">
        <v>2715.75</v>
      </c>
      <c r="G51">
        <v>16.306711768152599</v>
      </c>
      <c r="H51">
        <v>1.89756196369587</v>
      </c>
      <c r="I51">
        <v>7.6784853798142603</v>
      </c>
      <c r="J51">
        <v>1.6838558373504899</v>
      </c>
      <c r="K51">
        <v>2701.7765755067899</v>
      </c>
      <c r="L51">
        <v>2452.1486435912898</v>
      </c>
      <c r="M51">
        <v>51.306661060035097</v>
      </c>
      <c r="N51">
        <v>0.906343724311095</v>
      </c>
      <c r="O51">
        <v>5.9652029826014799</v>
      </c>
      <c r="P51">
        <v>49.150646605847001</v>
      </c>
      <c r="Q51">
        <v>7.6651377069795995E-2</v>
      </c>
    </row>
    <row r="52" spans="1:17" x14ac:dyDescent="0.3">
      <c r="A52" t="s">
        <v>152</v>
      </c>
      <c r="B52" t="s">
        <v>153</v>
      </c>
      <c r="C52" t="s">
        <v>3128</v>
      </c>
      <c r="D52" t="s">
        <v>21</v>
      </c>
      <c r="E52">
        <v>181027.95478890999</v>
      </c>
      <c r="F52">
        <v>6440.55</v>
      </c>
      <c r="G52">
        <v>-4.3281863900819397</v>
      </c>
      <c r="H52">
        <v>3.6816250290802901</v>
      </c>
      <c r="I52">
        <v>21.306351176657799</v>
      </c>
      <c r="J52">
        <v>5.8450908502412897</v>
      </c>
      <c r="K52">
        <v>6022.91383701224</v>
      </c>
      <c r="L52">
        <v>5522.0856911078599</v>
      </c>
      <c r="M52">
        <v>37.936863170906904</v>
      </c>
      <c r="N52">
        <v>1.59093511132647</v>
      </c>
      <c r="O52">
        <v>2.0867783030952198</v>
      </c>
      <c r="P52">
        <v>42.693666847603303</v>
      </c>
      <c r="Q52">
        <v>-3.0583908172924001E-2</v>
      </c>
    </row>
    <row r="53" spans="1:17" x14ac:dyDescent="0.3">
      <c r="A53" t="s">
        <v>154</v>
      </c>
      <c r="B53" t="s">
        <v>155</v>
      </c>
      <c r="C53" t="s">
        <v>3129</v>
      </c>
      <c r="D53" t="s">
        <v>43</v>
      </c>
      <c r="E53">
        <v>180155.94616873999</v>
      </c>
      <c r="F53">
        <v>1737.4</v>
      </c>
      <c r="G53">
        <v>7.9951421905944704</v>
      </c>
      <c r="H53">
        <v>-9.7254186446062896</v>
      </c>
      <c r="I53">
        <v>4.68680816216607</v>
      </c>
      <c r="J53">
        <v>-1.88788009125282</v>
      </c>
      <c r="K53">
        <v>1783.6996271594401</v>
      </c>
      <c r="L53">
        <v>1589.8144841287201</v>
      </c>
      <c r="M53">
        <v>33.378517748341501</v>
      </c>
      <c r="N53">
        <v>0.94241724630650903</v>
      </c>
      <c r="O53">
        <v>11.4308737193507</v>
      </c>
      <c r="P53">
        <v>36.588050314465399</v>
      </c>
      <c r="Q53">
        <v>3.5746110724022E-2</v>
      </c>
    </row>
    <row r="54" spans="1:17" x14ac:dyDescent="0.3">
      <c r="A54" t="s">
        <v>156</v>
      </c>
      <c r="B54" t="s">
        <v>157</v>
      </c>
      <c r="C54" t="s">
        <v>3140</v>
      </c>
      <c r="D54" t="s">
        <v>158</v>
      </c>
      <c r="E54">
        <v>178046.38065541399</v>
      </c>
      <c r="F54">
        <v>4708.3</v>
      </c>
      <c r="G54">
        <v>62.3182293929191</v>
      </c>
      <c r="H54">
        <v>-3.74945427412203</v>
      </c>
      <c r="I54">
        <v>19.231564983238101</v>
      </c>
      <c r="J54">
        <v>-1.4805232630167</v>
      </c>
      <c r="K54">
        <v>4660.4954065842203</v>
      </c>
      <c r="L54">
        <v>3990.4256607866701</v>
      </c>
      <c r="M54">
        <v>33.108976735545603</v>
      </c>
      <c r="N54">
        <v>0.95850115788813095</v>
      </c>
      <c r="O54">
        <v>6.9388101862668004</v>
      </c>
      <c r="P54">
        <v>97.094836427569703</v>
      </c>
      <c r="Q54">
        <v>0.11195318260925501</v>
      </c>
    </row>
    <row r="55" spans="1:17" x14ac:dyDescent="0.3">
      <c r="A55" t="s">
        <v>159</v>
      </c>
      <c r="B55" t="s">
        <v>160</v>
      </c>
      <c r="C55" t="s">
        <v>3141</v>
      </c>
      <c r="D55" t="s">
        <v>161</v>
      </c>
      <c r="E55">
        <v>168051.81771</v>
      </c>
      <c r="F55">
        <v>8458.0499999999993</v>
      </c>
      <c r="G55">
        <v>78.277520719234502</v>
      </c>
      <c r="H55">
        <v>8.4344883572013902</v>
      </c>
      <c r="I55">
        <v>19.199100299460699</v>
      </c>
      <c r="J55">
        <v>3.4376297791699901</v>
      </c>
      <c r="K55">
        <v>7904.2494663384996</v>
      </c>
      <c r="L55">
        <v>6969.4907176455399</v>
      </c>
      <c r="M55">
        <v>47.364719622643399</v>
      </c>
      <c r="N55">
        <v>0.99389299428017797</v>
      </c>
      <c r="O55">
        <v>8.1803725444990292</v>
      </c>
      <c r="P55">
        <v>119.68961038961</v>
      </c>
      <c r="Q55">
        <v>0.183806780454812</v>
      </c>
    </row>
    <row r="56" spans="1:17" x14ac:dyDescent="0.3">
      <c r="A56" t="s">
        <v>162</v>
      </c>
      <c r="B56" t="s">
        <v>163</v>
      </c>
      <c r="C56" t="s">
        <v>3136</v>
      </c>
      <c r="D56" t="s">
        <v>164</v>
      </c>
      <c r="E56">
        <v>167332.55849036999</v>
      </c>
      <c r="F56">
        <v>727.55</v>
      </c>
      <c r="G56">
        <v>26.832294317647399</v>
      </c>
      <c r="H56">
        <v>9.4134482679052294</v>
      </c>
      <c r="I56">
        <v>13.275963125074799</v>
      </c>
      <c r="J56">
        <v>-0.99705404907023198</v>
      </c>
      <c r="K56">
        <v>694.93868808007005</v>
      </c>
      <c r="L56">
        <v>630.37567793944504</v>
      </c>
      <c r="M56">
        <v>70.918002377481301</v>
      </c>
      <c r="N56">
        <v>1.10974883299011</v>
      </c>
      <c r="O56">
        <v>6.1988866744553599</v>
      </c>
      <c r="P56">
        <v>62.128133704735298</v>
      </c>
      <c r="Q56">
        <v>4.5664062158338001E-2</v>
      </c>
    </row>
    <row r="57" spans="1:17" x14ac:dyDescent="0.3">
      <c r="A57" t="s">
        <v>165</v>
      </c>
      <c r="B57" t="s">
        <v>166</v>
      </c>
      <c r="C57" t="s">
        <v>3143</v>
      </c>
      <c r="D57" t="s">
        <v>167</v>
      </c>
      <c r="E57">
        <v>163203.9014844</v>
      </c>
      <c r="F57">
        <v>3174.3</v>
      </c>
      <c r="G57">
        <v>2.86749157201759</v>
      </c>
      <c r="H57">
        <v>-2.2954489645135898</v>
      </c>
      <c r="I57">
        <v>-5.0316022166568803</v>
      </c>
      <c r="J57">
        <v>0.50632931359289801</v>
      </c>
      <c r="K57">
        <v>3199.75415814084</v>
      </c>
      <c r="L57">
        <v>2994.7724063001201</v>
      </c>
      <c r="M57">
        <v>36.222002958175302</v>
      </c>
      <c r="N57">
        <v>1.18243674230188</v>
      </c>
      <c r="O57">
        <v>7.58277415493178</v>
      </c>
      <c r="P57">
        <v>38.461538461538403</v>
      </c>
      <c r="Q57">
        <v>3.5222324619349999E-3</v>
      </c>
    </row>
    <row r="58" spans="1:17" x14ac:dyDescent="0.3">
      <c r="A58" t="s">
        <v>168</v>
      </c>
      <c r="B58" t="s">
        <v>169</v>
      </c>
      <c r="C58" t="s">
        <v>3128</v>
      </c>
      <c r="D58" t="s">
        <v>21</v>
      </c>
      <c r="E58">
        <v>158145.31268646001</v>
      </c>
      <c r="F58">
        <v>1658.8</v>
      </c>
      <c r="G58">
        <v>8.7598472844153594</v>
      </c>
      <c r="H58">
        <v>0.40079469037999699</v>
      </c>
      <c r="I58">
        <v>22.224637178262999</v>
      </c>
      <c r="J58">
        <v>4.1916906699113703</v>
      </c>
      <c r="K58">
        <v>1584.4297491058501</v>
      </c>
      <c r="L58">
        <v>1421.2458996432999</v>
      </c>
      <c r="M58">
        <v>51.380239921162399</v>
      </c>
      <c r="N58">
        <v>1.22010095439181</v>
      </c>
      <c r="O58">
        <v>0.79575596816976402</v>
      </c>
      <c r="P58">
        <v>51.054045440058204</v>
      </c>
      <c r="Q58">
        <v>-1.080535547411E-2</v>
      </c>
    </row>
    <row r="59" spans="1:17" x14ac:dyDescent="0.3">
      <c r="A59" t="s">
        <v>170</v>
      </c>
      <c r="B59" t="s">
        <v>171</v>
      </c>
      <c r="C59" t="s">
        <v>3129</v>
      </c>
      <c r="D59" t="s">
        <v>143</v>
      </c>
      <c r="E59">
        <v>152910.2150496</v>
      </c>
      <c r="F59">
        <v>470.8</v>
      </c>
      <c r="G59">
        <v>67.931061521704805</v>
      </c>
      <c r="H59">
        <v>-13.625622707169599</v>
      </c>
      <c r="I59">
        <v>6.5654370590570199</v>
      </c>
      <c r="J59">
        <v>-1.14451493574547</v>
      </c>
      <c r="K59">
        <v>498.42654022167198</v>
      </c>
      <c r="L59">
        <v>447.46831611379099</v>
      </c>
      <c r="M59">
        <v>29.689335912791901</v>
      </c>
      <c r="N59">
        <v>1.0635228214001999</v>
      </c>
      <c r="O59">
        <v>23.1945624468989</v>
      </c>
      <c r="P59">
        <v>108.78048780487801</v>
      </c>
      <c r="Q59">
        <v>0.17658680941042301</v>
      </c>
    </row>
    <row r="60" spans="1:17" x14ac:dyDescent="0.3">
      <c r="A60" t="s">
        <v>172</v>
      </c>
      <c r="B60" t="s">
        <v>173</v>
      </c>
      <c r="C60" t="s">
        <v>3129</v>
      </c>
      <c r="D60" t="s">
        <v>43</v>
      </c>
      <c r="E60">
        <v>152511.17571824</v>
      </c>
      <c r="F60">
        <v>717.3</v>
      </c>
      <c r="G60">
        <v>-11.425771574763299</v>
      </c>
      <c r="H60">
        <v>-4.6428059704372204</v>
      </c>
      <c r="I60">
        <v>2.81682396455414</v>
      </c>
      <c r="J60">
        <v>4.1546914664220704</v>
      </c>
      <c r="K60">
        <v>702.65453823281803</v>
      </c>
      <c r="L60">
        <v>649.54923049184697</v>
      </c>
      <c r="M60">
        <v>43.976435577595197</v>
      </c>
      <c r="N60">
        <v>0.60624722852312896</v>
      </c>
      <c r="O60">
        <v>6.1201728704865603</v>
      </c>
      <c r="P60">
        <v>40.2620258114978</v>
      </c>
      <c r="Q60">
        <v>-5.0160622171242002E-2</v>
      </c>
    </row>
    <row r="61" spans="1:17" x14ac:dyDescent="0.3">
      <c r="A61" t="s">
        <v>174</v>
      </c>
      <c r="B61" t="s">
        <v>175</v>
      </c>
      <c r="C61" t="s">
        <v>3127</v>
      </c>
      <c r="D61" t="s">
        <v>176</v>
      </c>
      <c r="E61">
        <v>151351.758302217</v>
      </c>
      <c r="F61">
        <v>222.56</v>
      </c>
      <c r="G61">
        <v>54.694302467011902</v>
      </c>
      <c r="H61">
        <v>1.41762461884853</v>
      </c>
      <c r="I61">
        <v>-1.1525832291656299</v>
      </c>
      <c r="J61">
        <v>-1.66027864347287</v>
      </c>
      <c r="K61">
        <v>226.188769381432</v>
      </c>
      <c r="L61">
        <v>200.64986863327599</v>
      </c>
      <c r="M61">
        <v>50.6532270254271</v>
      </c>
      <c r="N61">
        <v>1.1434227989455299</v>
      </c>
      <c r="O61">
        <v>10.666786484543399</v>
      </c>
      <c r="P61">
        <v>91.614291863968901</v>
      </c>
      <c r="Q61">
        <v>9.6853056509621005E-2</v>
      </c>
    </row>
    <row r="62" spans="1:17" x14ac:dyDescent="0.3">
      <c r="A62" t="s">
        <v>177</v>
      </c>
      <c r="B62" t="s">
        <v>178</v>
      </c>
      <c r="C62" t="s">
        <v>3137</v>
      </c>
      <c r="D62" t="s">
        <v>77</v>
      </c>
      <c r="E62">
        <v>150422.95080146001</v>
      </c>
      <c r="F62">
        <v>607.95000000000005</v>
      </c>
      <c r="G62">
        <v>13.286514131651799</v>
      </c>
      <c r="H62">
        <v>-2.72204110529447</v>
      </c>
      <c r="I62">
        <v>-12.7622920493506</v>
      </c>
      <c r="J62">
        <v>0.494574027325827</v>
      </c>
      <c r="K62">
        <v>627.68136070862397</v>
      </c>
      <c r="L62">
        <v>600.72576914717695</v>
      </c>
      <c r="M62">
        <v>35.029013890226302</v>
      </c>
      <c r="N62">
        <v>0.93933919239160302</v>
      </c>
      <c r="O62">
        <v>16.284233900814201</v>
      </c>
      <c r="P62">
        <v>50.4640514787773</v>
      </c>
      <c r="Q62">
        <v>3.8859575839428999E-2</v>
      </c>
    </row>
    <row r="63" spans="1:17" x14ac:dyDescent="0.3">
      <c r="A63" t="s">
        <v>179</v>
      </c>
      <c r="B63" t="s">
        <v>180</v>
      </c>
      <c r="C63" t="s">
        <v>3131</v>
      </c>
      <c r="D63" t="s">
        <v>120</v>
      </c>
      <c r="E63">
        <v>149482.86449760001</v>
      </c>
      <c r="F63">
        <v>6097.25</v>
      </c>
      <c r="G63">
        <v>6.7888652306431299</v>
      </c>
      <c r="H63">
        <v>5.5086969009239803</v>
      </c>
      <c r="I63">
        <v>16.835554007580399</v>
      </c>
      <c r="J63">
        <v>-0.49778857005156901</v>
      </c>
      <c r="K63">
        <v>5987.07600623702</v>
      </c>
      <c r="L63">
        <v>5446.1051245190101</v>
      </c>
      <c r="M63">
        <v>48.683607202158797</v>
      </c>
      <c r="N63">
        <v>1.31633592890591</v>
      </c>
      <c r="O63">
        <v>6.1117717003566998</v>
      </c>
      <c r="P63">
        <v>40.240816983692497</v>
      </c>
      <c r="Q63">
        <v>4.7565849366805003E-2</v>
      </c>
    </row>
    <row r="64" spans="1:17" x14ac:dyDescent="0.3">
      <c r="A64" t="s">
        <v>181</v>
      </c>
      <c r="B64" t="s">
        <v>182</v>
      </c>
      <c r="C64" t="s">
        <v>3134</v>
      </c>
      <c r="D64" t="s">
        <v>86</v>
      </c>
      <c r="E64">
        <v>149110.51996075499</v>
      </c>
      <c r="F64">
        <v>460.85</v>
      </c>
      <c r="G64">
        <v>56.3085224998526</v>
      </c>
      <c r="H64">
        <v>9.6358667275169907</v>
      </c>
      <c r="I64">
        <v>-3.13155193366268</v>
      </c>
      <c r="J64">
        <v>0.610310920523223</v>
      </c>
      <c r="K64">
        <v>445.532055872076</v>
      </c>
      <c r="L64">
        <v>403.51239749822003</v>
      </c>
      <c r="M64">
        <v>54.022082226286997</v>
      </c>
      <c r="N64">
        <v>1.2163952937614599</v>
      </c>
      <c r="O64">
        <v>7.3776716936096296</v>
      </c>
      <c r="P64">
        <v>99.675043327556295</v>
      </c>
      <c r="Q64">
        <v>0.12734313151321799</v>
      </c>
    </row>
    <row r="65" spans="1:17" x14ac:dyDescent="0.3">
      <c r="A65" t="s">
        <v>183</v>
      </c>
      <c r="B65" t="s">
        <v>184</v>
      </c>
      <c r="C65" t="s">
        <v>3127</v>
      </c>
      <c r="D65" t="s">
        <v>18</v>
      </c>
      <c r="E65">
        <v>147617.6492292</v>
      </c>
      <c r="F65">
        <v>338.85</v>
      </c>
      <c r="G65">
        <v>70.792051911617307</v>
      </c>
      <c r="H65">
        <v>-3.4730795773919398</v>
      </c>
      <c r="I65">
        <v>5.3669226840535398</v>
      </c>
      <c r="J65">
        <v>-1.5893847633914699</v>
      </c>
      <c r="K65">
        <v>340.47757837345102</v>
      </c>
      <c r="L65">
        <v>302.42029044960401</v>
      </c>
      <c r="M65">
        <v>41.1423035815302</v>
      </c>
      <c r="N65">
        <v>1.0432273654080699</v>
      </c>
      <c r="O65">
        <v>10.963553194628799</v>
      </c>
      <c r="P65">
        <v>104.465228541258</v>
      </c>
      <c r="Q65">
        <v>3.6150254290827001E-2</v>
      </c>
    </row>
    <row r="66" spans="1:17" x14ac:dyDescent="0.3">
      <c r="A66" t="s">
        <v>185</v>
      </c>
      <c r="B66" t="s">
        <v>186</v>
      </c>
      <c r="C66" t="s">
        <v>3133</v>
      </c>
      <c r="D66" t="s">
        <v>187</v>
      </c>
      <c r="E66">
        <v>144031.3054219</v>
      </c>
      <c r="F66">
        <v>5989.75</v>
      </c>
      <c r="G66">
        <v>33.6220998080328</v>
      </c>
      <c r="H66">
        <v>7.7187523818386898</v>
      </c>
      <c r="I66">
        <v>47.089039195837103</v>
      </c>
      <c r="J66">
        <v>6.1817775545895204</v>
      </c>
      <c r="K66">
        <v>5180.3464779423002</v>
      </c>
      <c r="L66">
        <v>4461.3072552702997</v>
      </c>
      <c r="M66">
        <v>58.201093388941203</v>
      </c>
      <c r="N66">
        <v>2.0700439877890799</v>
      </c>
      <c r="O66">
        <v>0.67114654200925905</v>
      </c>
      <c r="P66">
        <v>81.766455254453206</v>
      </c>
      <c r="Q66">
        <v>-2.0456382854948999E-2</v>
      </c>
    </row>
    <row r="67" spans="1:17" x14ac:dyDescent="0.3">
      <c r="A67" t="s">
        <v>188</v>
      </c>
      <c r="B67" t="s">
        <v>189</v>
      </c>
      <c r="C67" t="s">
        <v>3135</v>
      </c>
      <c r="D67" t="s">
        <v>190</v>
      </c>
      <c r="E67">
        <v>141373.240486164</v>
      </c>
      <c r="F67">
        <v>206.05</v>
      </c>
      <c r="G67">
        <v>99.773939857508793</v>
      </c>
      <c r="H67">
        <v>8.8066401138399808</v>
      </c>
      <c r="I67">
        <v>64.584209737132895</v>
      </c>
      <c r="J67">
        <v>1.79434224851414</v>
      </c>
      <c r="K67">
        <v>196.03846217522801</v>
      </c>
      <c r="L67">
        <v>159.48262061573999</v>
      </c>
      <c r="M67">
        <v>42.042523324314999</v>
      </c>
      <c r="N67">
        <v>0.97735535268208795</v>
      </c>
      <c r="O67">
        <v>5.3093909245328801</v>
      </c>
      <c r="P67">
        <v>137.384792626728</v>
      </c>
      <c r="Q67">
        <v>4.1821824080237997E-2</v>
      </c>
    </row>
    <row r="68" spans="1:17" x14ac:dyDescent="0.3">
      <c r="A68" t="s">
        <v>191</v>
      </c>
      <c r="B68" t="s">
        <v>192</v>
      </c>
      <c r="C68" t="s">
        <v>3129</v>
      </c>
      <c r="D68" t="s">
        <v>143</v>
      </c>
      <c r="E68">
        <v>137994.10372000001</v>
      </c>
      <c r="F68">
        <v>532.4</v>
      </c>
      <c r="G68">
        <v>61.8401344827342</v>
      </c>
      <c r="H68">
        <v>-12.676405309910599</v>
      </c>
      <c r="I68">
        <v>10.4221045971988</v>
      </c>
      <c r="J68">
        <v>-1.73023185367043</v>
      </c>
      <c r="K68">
        <v>564.05305357065595</v>
      </c>
      <c r="L68">
        <v>501.77269429799702</v>
      </c>
      <c r="M68">
        <v>28.511193467040499</v>
      </c>
      <c r="N68">
        <v>0.93447006596940796</v>
      </c>
      <c r="O68">
        <v>22.839969947407901</v>
      </c>
      <c r="P68">
        <v>105.203314704181</v>
      </c>
      <c r="Q68">
        <v>0.180078364937545</v>
      </c>
    </row>
    <row r="69" spans="1:17" x14ac:dyDescent="0.3">
      <c r="A69" t="s">
        <v>193</v>
      </c>
      <c r="B69" t="s">
        <v>194</v>
      </c>
      <c r="C69" t="s">
        <v>3131</v>
      </c>
      <c r="D69" t="s">
        <v>195</v>
      </c>
      <c r="E69">
        <v>137404.27919520001</v>
      </c>
      <c r="F69">
        <v>1333.4</v>
      </c>
      <c r="G69">
        <v>9.9373775880620698</v>
      </c>
      <c r="H69">
        <v>-9.5228085538884297</v>
      </c>
      <c r="I69">
        <v>-2.5944646318464999</v>
      </c>
      <c r="J69">
        <v>-2.0816926890561098</v>
      </c>
      <c r="K69">
        <v>1417.2361263892501</v>
      </c>
      <c r="L69">
        <v>1314.19501449975</v>
      </c>
      <c r="M69">
        <v>16.888867425740099</v>
      </c>
      <c r="N69">
        <v>1.7195524751368201</v>
      </c>
      <c r="O69">
        <v>15.632968351582401</v>
      </c>
      <c r="P69">
        <v>38.924775994998903</v>
      </c>
      <c r="Q69">
        <v>8.183182836346E-3</v>
      </c>
    </row>
    <row r="70" spans="1:17" x14ac:dyDescent="0.3">
      <c r="A70" t="s">
        <v>196</v>
      </c>
      <c r="B70" t="s">
        <v>197</v>
      </c>
      <c r="C70" t="s">
        <v>3133</v>
      </c>
      <c r="D70" t="s">
        <v>51</v>
      </c>
      <c r="E70">
        <v>131091.2018136</v>
      </c>
      <c r="F70">
        <v>1680.5</v>
      </c>
      <c r="G70">
        <v>16.9016833450445</v>
      </c>
      <c r="H70">
        <v>1.3112575428170301</v>
      </c>
      <c r="I70">
        <v>5.5416774678887197</v>
      </c>
      <c r="J70">
        <v>2.2890624479117299</v>
      </c>
      <c r="K70">
        <v>1612.2773962503099</v>
      </c>
      <c r="L70">
        <v>1474.7947268404901</v>
      </c>
      <c r="M70">
        <v>40.787602043310002</v>
      </c>
      <c r="N70">
        <v>1.10897446601861</v>
      </c>
      <c r="O70">
        <v>1.28235644153524</v>
      </c>
      <c r="P70">
        <v>48.454063604240197</v>
      </c>
      <c r="Q70">
        <v>6.1274688488230998E-2</v>
      </c>
    </row>
    <row r="71" spans="1:17" x14ac:dyDescent="0.3">
      <c r="A71" t="s">
        <v>198</v>
      </c>
      <c r="B71" t="s">
        <v>199</v>
      </c>
      <c r="C71" t="s">
        <v>3129</v>
      </c>
      <c r="D71" t="s">
        <v>34</v>
      </c>
      <c r="E71">
        <v>129589.164843561</v>
      </c>
      <c r="F71">
        <v>246.32</v>
      </c>
      <c r="G71">
        <v>-11.7056215379277</v>
      </c>
      <c r="H71">
        <v>5.5206273061361602</v>
      </c>
      <c r="I71">
        <v>-17.555006080797099</v>
      </c>
      <c r="J71">
        <v>3.7081264993071001</v>
      </c>
      <c r="K71">
        <v>247.00761431610499</v>
      </c>
      <c r="L71">
        <v>245.811792785677</v>
      </c>
      <c r="M71">
        <v>65.033056282924804</v>
      </c>
      <c r="N71">
        <v>1.06301735730212</v>
      </c>
      <c r="O71">
        <v>21.670997076972998</v>
      </c>
      <c r="P71">
        <v>31.125898323130102</v>
      </c>
      <c r="Q71">
        <v>0.13898730093307901</v>
      </c>
    </row>
    <row r="72" spans="1:17" x14ac:dyDescent="0.3">
      <c r="A72" t="s">
        <v>200</v>
      </c>
      <c r="B72" t="s">
        <v>201</v>
      </c>
      <c r="C72" t="s">
        <v>3135</v>
      </c>
      <c r="D72" t="s">
        <v>202</v>
      </c>
      <c r="E72">
        <v>128994.8949828</v>
      </c>
      <c r="F72">
        <v>4708.8999999999996</v>
      </c>
      <c r="G72">
        <v>8.63267388132466</v>
      </c>
      <c r="H72">
        <v>-1.48850734600668</v>
      </c>
      <c r="I72">
        <v>0.50195216912926399</v>
      </c>
      <c r="J72">
        <v>0.84569252806170503</v>
      </c>
      <c r="K72">
        <v>4830.46387651444</v>
      </c>
      <c r="L72">
        <v>4476.4635853270001</v>
      </c>
      <c r="M72">
        <v>30.2250647234365</v>
      </c>
      <c r="N72">
        <v>1.2364750652277701</v>
      </c>
      <c r="O72">
        <v>8.4117309775106897</v>
      </c>
      <c r="P72">
        <v>43.783206106870203</v>
      </c>
      <c r="Q72">
        <v>5.7390390679746002E-2</v>
      </c>
    </row>
    <row r="73" spans="1:17" x14ac:dyDescent="0.3">
      <c r="A73" t="s">
        <v>203</v>
      </c>
      <c r="B73" t="s">
        <v>204</v>
      </c>
      <c r="C73" t="s">
        <v>3135</v>
      </c>
      <c r="D73" t="s">
        <v>80</v>
      </c>
      <c r="E73">
        <v>127679.6618875</v>
      </c>
      <c r="F73">
        <v>2782.55</v>
      </c>
      <c r="G73">
        <v>54.730427261757399</v>
      </c>
      <c r="H73">
        <v>-0.65116784958711704</v>
      </c>
      <c r="I73">
        <v>22.231449014954801</v>
      </c>
      <c r="J73">
        <v>2.76656593814061</v>
      </c>
      <c r="K73">
        <v>2705.97334435528</v>
      </c>
      <c r="L73">
        <v>2316.9905773135902</v>
      </c>
      <c r="M73">
        <v>28.706959219219598</v>
      </c>
      <c r="N73">
        <v>1.03130144423041</v>
      </c>
      <c r="O73">
        <v>6.3053673788431297</v>
      </c>
      <c r="P73">
        <v>86.117521153138696</v>
      </c>
      <c r="Q73">
        <v>0.26150718476080598</v>
      </c>
    </row>
    <row r="74" spans="1:17" x14ac:dyDescent="0.3">
      <c r="A74" t="s">
        <v>205</v>
      </c>
      <c r="B74" t="s">
        <v>206</v>
      </c>
      <c r="C74" t="s">
        <v>3129</v>
      </c>
      <c r="D74" t="s">
        <v>54</v>
      </c>
      <c r="E74">
        <v>125847.8307507</v>
      </c>
      <c r="F74">
        <v>1561.55</v>
      </c>
      <c r="G74">
        <v>1.16531628020908E-2</v>
      </c>
      <c r="H74">
        <v>0.10885184211287199</v>
      </c>
      <c r="I74">
        <v>18.712153673629999</v>
      </c>
      <c r="J74">
        <v>0.48586465702300102</v>
      </c>
      <c r="K74">
        <v>1499.2694973591399</v>
      </c>
      <c r="L74">
        <v>1331.2062378368</v>
      </c>
      <c r="M74">
        <v>27.335111078333199</v>
      </c>
      <c r="N74">
        <v>0.84860036900572</v>
      </c>
      <c r="O74">
        <v>5.7923217316128097</v>
      </c>
      <c r="P74">
        <v>54.425435126582201</v>
      </c>
      <c r="Q74">
        <v>0.13025855992750399</v>
      </c>
    </row>
    <row r="75" spans="1:17" x14ac:dyDescent="0.3">
      <c r="A75" t="s">
        <v>207</v>
      </c>
      <c r="B75" t="s">
        <v>208</v>
      </c>
      <c r="C75" t="s">
        <v>3129</v>
      </c>
      <c r="D75" t="s">
        <v>54</v>
      </c>
      <c r="E75">
        <v>125441.29814832</v>
      </c>
      <c r="F75">
        <v>3387.95</v>
      </c>
      <c r="G75">
        <v>58.027614157823898</v>
      </c>
      <c r="H75">
        <v>1.0118641763856999</v>
      </c>
      <c r="I75">
        <v>22.509046055627699</v>
      </c>
      <c r="J75">
        <v>-3.4524001891852301</v>
      </c>
      <c r="K75">
        <v>3255.76871030551</v>
      </c>
      <c r="L75">
        <v>2717.1886632737301</v>
      </c>
      <c r="M75">
        <v>31.9469903581926</v>
      </c>
      <c r="N75">
        <v>0.88990358247048496</v>
      </c>
      <c r="O75">
        <v>7.8011777033309304</v>
      </c>
      <c r="P75">
        <v>92.404236590283006</v>
      </c>
      <c r="Q75">
        <v>0.122433199131151</v>
      </c>
    </row>
    <row r="76" spans="1:17" hidden="1" x14ac:dyDescent="0.3">
      <c r="A76" t="s">
        <v>209</v>
      </c>
      <c r="B76" t="s">
        <v>210</v>
      </c>
      <c r="C76" t="s">
        <v>3144</v>
      </c>
      <c r="D76" t="s">
        <v>54</v>
      </c>
      <c r="E76">
        <v>125421.88931706001</v>
      </c>
      <c r="F76">
        <v>155.27000000000001</v>
      </c>
      <c r="G76">
        <v>-33.928447197117002</v>
      </c>
      <c r="H76">
        <v>-0.42933136566090802</v>
      </c>
      <c r="I76">
        <v>-16.227870316373199</v>
      </c>
      <c r="J76">
        <v>3.4069901007143102</v>
      </c>
      <c r="O76">
        <v>21.4014297675017</v>
      </c>
      <c r="P76">
        <v>19.117759877253501</v>
      </c>
    </row>
    <row r="77" spans="1:17" x14ac:dyDescent="0.3">
      <c r="A77" t="s">
        <v>211</v>
      </c>
      <c r="B77" t="s">
        <v>212</v>
      </c>
      <c r="C77" t="s">
        <v>3134</v>
      </c>
      <c r="D77" t="s">
        <v>57</v>
      </c>
      <c r="E77">
        <v>122022.91263560001</v>
      </c>
      <c r="F77">
        <v>730.1</v>
      </c>
      <c r="G77">
        <v>49.005379919833203</v>
      </c>
      <c r="H77">
        <v>1.15674624069719</v>
      </c>
      <c r="I77">
        <v>8.7524463060572</v>
      </c>
      <c r="J77">
        <v>4.3565795036736601</v>
      </c>
      <c r="K77">
        <v>722.67652758050895</v>
      </c>
      <c r="L77">
        <v>618.85908511084494</v>
      </c>
      <c r="M77">
        <v>25.3103107989797</v>
      </c>
      <c r="N77">
        <v>1.1012510498268799</v>
      </c>
      <c r="O77">
        <v>10.245171894261</v>
      </c>
      <c r="P77">
        <v>110.10071942446</v>
      </c>
      <c r="Q77">
        <v>6.192787374013E-2</v>
      </c>
    </row>
    <row r="78" spans="1:17" x14ac:dyDescent="0.3">
      <c r="A78" t="s">
        <v>213</v>
      </c>
      <c r="B78" t="s">
        <v>214</v>
      </c>
      <c r="C78" t="s">
        <v>3129</v>
      </c>
      <c r="D78" t="s">
        <v>34</v>
      </c>
      <c r="E78">
        <v>121652.80449178</v>
      </c>
      <c r="F78">
        <v>104.1</v>
      </c>
      <c r="G78">
        <v>13.890812888400699</v>
      </c>
      <c r="H78">
        <v>-5.8088157118855799</v>
      </c>
      <c r="I78">
        <v>-31.7648628835545</v>
      </c>
      <c r="J78">
        <v>1.7450951253898399</v>
      </c>
      <c r="K78">
        <v>111.444952881815</v>
      </c>
      <c r="L78">
        <v>110.545173339786</v>
      </c>
      <c r="M78">
        <v>41.495100984084203</v>
      </c>
      <c r="N78">
        <v>1.8920742505128401</v>
      </c>
      <c r="O78">
        <v>37.271853986551299</v>
      </c>
      <c r="P78">
        <v>54.565701559019999</v>
      </c>
      <c r="Q78">
        <v>0.119020070144482</v>
      </c>
    </row>
    <row r="79" spans="1:17" x14ac:dyDescent="0.3">
      <c r="A79" t="s">
        <v>215</v>
      </c>
      <c r="B79" t="s">
        <v>216</v>
      </c>
      <c r="C79" t="s">
        <v>3138</v>
      </c>
      <c r="D79" t="s">
        <v>217</v>
      </c>
      <c r="E79">
        <v>121274.35949615001</v>
      </c>
      <c r="F79">
        <v>1928.7</v>
      </c>
      <c r="G79">
        <v>11.270100629930999</v>
      </c>
      <c r="H79">
        <v>3.4252263995913199</v>
      </c>
      <c r="I79">
        <v>17.1695951828044</v>
      </c>
      <c r="J79">
        <v>2.6154835451024101</v>
      </c>
      <c r="K79">
        <v>1931.0533946108501</v>
      </c>
      <c r="L79">
        <v>1723.7195825439601</v>
      </c>
      <c r="M79">
        <v>29.784463400271999</v>
      </c>
      <c r="N79">
        <v>1.1165951302241</v>
      </c>
      <c r="O79">
        <v>9.1927204853009705</v>
      </c>
      <c r="P79">
        <v>56.442389585107698</v>
      </c>
      <c r="Q79">
        <v>2.2421265515005999E-2</v>
      </c>
    </row>
    <row r="80" spans="1:17" x14ac:dyDescent="0.3">
      <c r="A80" t="s">
        <v>218</v>
      </c>
      <c r="B80" t="s">
        <v>219</v>
      </c>
      <c r="C80" t="s">
        <v>3133</v>
      </c>
      <c r="D80" t="s">
        <v>51</v>
      </c>
      <c r="E80">
        <v>117560.7158112</v>
      </c>
      <c r="F80">
        <v>3557.25</v>
      </c>
      <c r="G80">
        <v>60.1181006872485</v>
      </c>
      <c r="H80">
        <v>2.6036361104502501</v>
      </c>
      <c r="I80">
        <v>27.648619182000498</v>
      </c>
      <c r="J80">
        <v>7.6973277206363502</v>
      </c>
      <c r="K80">
        <v>3344.3820959539498</v>
      </c>
      <c r="L80">
        <v>2870.3332160339601</v>
      </c>
      <c r="M80">
        <v>58.792495083003701</v>
      </c>
      <c r="N80">
        <v>1.1734349337804</v>
      </c>
      <c r="O80">
        <v>0.94033312249630596</v>
      </c>
      <c r="P80">
        <v>95.179830457326204</v>
      </c>
      <c r="Q80">
        <v>0.11209383003930901</v>
      </c>
    </row>
    <row r="81" spans="1:17" x14ac:dyDescent="0.3">
      <c r="A81" t="s">
        <v>220</v>
      </c>
      <c r="B81" t="s">
        <v>221</v>
      </c>
      <c r="C81" t="s">
        <v>3142</v>
      </c>
      <c r="D81" t="s">
        <v>135</v>
      </c>
      <c r="E81">
        <v>116766.586148225</v>
      </c>
      <c r="F81">
        <v>1209</v>
      </c>
      <c r="G81">
        <v>27.526937322292099</v>
      </c>
      <c r="H81">
        <v>-3.2519839663447998</v>
      </c>
      <c r="I81">
        <v>-9.5850983611643201</v>
      </c>
      <c r="J81">
        <v>-0.27119700106069899</v>
      </c>
      <c r="K81">
        <v>1274.98254365456</v>
      </c>
      <c r="L81">
        <v>1198.2051475196999</v>
      </c>
      <c r="M81">
        <v>25.712299257957199</v>
      </c>
      <c r="N81">
        <v>1.43794783305933</v>
      </c>
      <c r="O81">
        <v>36.4722911497105</v>
      </c>
      <c r="P81">
        <v>72.295852928601903</v>
      </c>
      <c r="Q81">
        <v>7.2885936059744E-2</v>
      </c>
    </row>
    <row r="82" spans="1:17" x14ac:dyDescent="0.3">
      <c r="A82" t="s">
        <v>222</v>
      </c>
      <c r="B82" t="s">
        <v>223</v>
      </c>
      <c r="C82" t="s">
        <v>3134</v>
      </c>
      <c r="D82" t="s">
        <v>224</v>
      </c>
      <c r="E82">
        <v>115653.48635855</v>
      </c>
      <c r="F82">
        <v>983.3</v>
      </c>
      <c r="G82">
        <v>1.29192730149598</v>
      </c>
      <c r="H82">
        <v>1.49804998328507</v>
      </c>
      <c r="I82">
        <v>-18.5409356252378</v>
      </c>
      <c r="J82">
        <v>1.39393569834579</v>
      </c>
      <c r="K82">
        <v>1024.22143775119</v>
      </c>
      <c r="L82">
        <v>1046.6634411817499</v>
      </c>
      <c r="M82">
        <v>32.594910116509197</v>
      </c>
      <c r="N82">
        <v>0.79518438393649105</v>
      </c>
      <c r="O82">
        <v>37.0893928607749</v>
      </c>
      <c r="P82">
        <v>43.338192419824999</v>
      </c>
      <c r="Q82">
        <v>-2.9758510523381E-2</v>
      </c>
    </row>
    <row r="83" spans="1:17" x14ac:dyDescent="0.3">
      <c r="A83" t="s">
        <v>225</v>
      </c>
      <c r="B83" t="s">
        <v>226</v>
      </c>
      <c r="C83" t="s">
        <v>3129</v>
      </c>
      <c r="D83" t="s">
        <v>227</v>
      </c>
      <c r="E83">
        <v>115393.00644085</v>
      </c>
      <c r="F83">
        <v>10473.4</v>
      </c>
      <c r="G83">
        <v>25.415939501054002</v>
      </c>
      <c r="H83">
        <v>-3.5516911649065102</v>
      </c>
      <c r="I83">
        <v>17.8311160227892</v>
      </c>
      <c r="J83">
        <v>1.5091066989589299</v>
      </c>
      <c r="K83">
        <v>10193.107307206101</v>
      </c>
      <c r="L83">
        <v>9016.9269596829909</v>
      </c>
      <c r="M83">
        <v>38.315761136826801</v>
      </c>
      <c r="N83">
        <v>0.73592161363048902</v>
      </c>
      <c r="O83">
        <v>8.3697748582122404</v>
      </c>
      <c r="P83">
        <v>58.019885634967302</v>
      </c>
      <c r="Q83">
        <v>9.6545534596729002E-2</v>
      </c>
    </row>
    <row r="84" spans="1:17" x14ac:dyDescent="0.3">
      <c r="A84" t="s">
        <v>228</v>
      </c>
      <c r="B84" t="s">
        <v>229</v>
      </c>
      <c r="C84" t="s">
        <v>3131</v>
      </c>
      <c r="D84" t="s">
        <v>230</v>
      </c>
      <c r="E84">
        <v>111842.17695288001</v>
      </c>
      <c r="F84">
        <v>1117.8</v>
      </c>
      <c r="G84">
        <v>0.47518058825987097</v>
      </c>
      <c r="H84">
        <v>-5.0698348150113999</v>
      </c>
      <c r="I84">
        <v>-9.7895107423994396</v>
      </c>
      <c r="J84">
        <v>-2.41028474592895</v>
      </c>
      <c r="K84">
        <v>1178.0148349072199</v>
      </c>
      <c r="L84">
        <v>1110.1307919553999</v>
      </c>
      <c r="M84">
        <v>20.4982801368885</v>
      </c>
      <c r="N84">
        <v>1.0266004613709001</v>
      </c>
      <c r="O84">
        <v>12.132796459397399</v>
      </c>
      <c r="P84">
        <v>30.5599774406504</v>
      </c>
      <c r="Q84">
        <v>1.8928261377752002E-2</v>
      </c>
    </row>
    <row r="85" spans="1:17" x14ac:dyDescent="0.3">
      <c r="A85" t="s">
        <v>231</v>
      </c>
      <c r="B85" t="s">
        <v>232</v>
      </c>
      <c r="C85" t="s">
        <v>3131</v>
      </c>
      <c r="D85" t="s">
        <v>233</v>
      </c>
      <c r="E85">
        <v>111382.872874155</v>
      </c>
      <c r="F85">
        <v>1523.45</v>
      </c>
      <c r="G85">
        <v>22.1360927314938</v>
      </c>
      <c r="H85">
        <v>3.00326017024019</v>
      </c>
      <c r="I85">
        <v>24.6848303151469</v>
      </c>
      <c r="J85">
        <v>-0.89900780941356895</v>
      </c>
      <c r="K85">
        <v>1490.4714399259101</v>
      </c>
      <c r="L85">
        <v>1290.2337295582599</v>
      </c>
      <c r="M85">
        <v>37.699669724359197</v>
      </c>
      <c r="N85">
        <v>0.92753256054224498</v>
      </c>
      <c r="O85">
        <v>8.1427024188519503</v>
      </c>
      <c r="P85">
        <v>53.287719474769801</v>
      </c>
      <c r="Q85">
        <v>5.5676050689088999E-2</v>
      </c>
    </row>
    <row r="86" spans="1:17" x14ac:dyDescent="0.3">
      <c r="A86" t="s">
        <v>234</v>
      </c>
      <c r="B86" t="s">
        <v>235</v>
      </c>
      <c r="C86" t="s">
        <v>3133</v>
      </c>
      <c r="D86" t="s">
        <v>51</v>
      </c>
      <c r="E86">
        <v>110505.0576214</v>
      </c>
      <c r="F86">
        <v>6664.85</v>
      </c>
      <c r="G86">
        <v>-6.73881255023971</v>
      </c>
      <c r="H86">
        <v>-0.54045180817918204</v>
      </c>
      <c r="I86">
        <v>-2.2738633782031399</v>
      </c>
      <c r="J86">
        <v>1.6534329871428799</v>
      </c>
      <c r="K86">
        <v>6687.8130228189302</v>
      </c>
      <c r="L86">
        <v>6293.9655591070004</v>
      </c>
      <c r="M86">
        <v>37.871415613197897</v>
      </c>
      <c r="N86">
        <v>1.08190470154039</v>
      </c>
      <c r="O86">
        <v>6.6408096206216101</v>
      </c>
      <c r="P86">
        <v>28.0335411243768</v>
      </c>
      <c r="Q86">
        <v>1.0885700412723E-2</v>
      </c>
    </row>
    <row r="87" spans="1:17" x14ac:dyDescent="0.3">
      <c r="A87" t="s">
        <v>236</v>
      </c>
      <c r="B87" t="s">
        <v>237</v>
      </c>
      <c r="C87" t="s">
        <v>3135</v>
      </c>
      <c r="D87" t="s">
        <v>80</v>
      </c>
      <c r="E87">
        <v>110406.02344603</v>
      </c>
      <c r="F87">
        <v>5554.6</v>
      </c>
      <c r="G87">
        <v>59.935088775105598</v>
      </c>
      <c r="H87">
        <v>-3.64198732469255</v>
      </c>
      <c r="I87">
        <v>12.5122778311791</v>
      </c>
      <c r="J87">
        <v>-0.11700733886266899</v>
      </c>
      <c r="K87">
        <v>5628.9510816837701</v>
      </c>
      <c r="L87">
        <v>4974.6957707781703</v>
      </c>
      <c r="M87">
        <v>25.1846305267856</v>
      </c>
      <c r="N87">
        <v>1.1615349260313499</v>
      </c>
      <c r="O87">
        <v>12.451841716775199</v>
      </c>
      <c r="P87">
        <v>89.969048718343302</v>
      </c>
      <c r="Q87">
        <v>8.3720074837974001E-2</v>
      </c>
    </row>
    <row r="88" spans="1:17" x14ac:dyDescent="0.3">
      <c r="A88" t="s">
        <v>238</v>
      </c>
      <c r="B88" t="s">
        <v>239</v>
      </c>
      <c r="C88" t="s">
        <v>3141</v>
      </c>
      <c r="D88" t="s">
        <v>161</v>
      </c>
      <c r="E88">
        <v>109860.08175625</v>
      </c>
      <c r="F88">
        <v>803.5</v>
      </c>
      <c r="G88">
        <v>66.402884266337793</v>
      </c>
      <c r="H88">
        <v>15.2355117411447</v>
      </c>
      <c r="I88">
        <v>49.8086110896148</v>
      </c>
      <c r="J88">
        <v>9.2854349106627296</v>
      </c>
      <c r="K88">
        <v>727.21594753317902</v>
      </c>
      <c r="L88">
        <v>618.59401636600796</v>
      </c>
      <c r="M88">
        <v>33.633406368790702</v>
      </c>
      <c r="N88">
        <v>1.2519414157489901</v>
      </c>
      <c r="O88">
        <v>1.3565650280024699</v>
      </c>
      <c r="P88">
        <v>123.691536748329</v>
      </c>
      <c r="Q88">
        <v>0.22236391538348099</v>
      </c>
    </row>
    <row r="89" spans="1:17" x14ac:dyDescent="0.3">
      <c r="A89" t="s">
        <v>240</v>
      </c>
      <c r="B89" t="s">
        <v>241</v>
      </c>
      <c r="C89" t="s">
        <v>3129</v>
      </c>
      <c r="D89" t="s">
        <v>43</v>
      </c>
      <c r="E89">
        <v>109161.276756575</v>
      </c>
      <c r="F89">
        <v>755.65</v>
      </c>
      <c r="G89">
        <v>10.9258597561968</v>
      </c>
      <c r="H89">
        <v>-2.0330479926764999</v>
      </c>
      <c r="I89">
        <v>10.524757117501601</v>
      </c>
      <c r="J89">
        <v>1.1791638700495799</v>
      </c>
      <c r="K89">
        <v>737.418499699515</v>
      </c>
      <c r="L89">
        <v>643.99061672312303</v>
      </c>
      <c r="M89">
        <v>39.954080764555201</v>
      </c>
      <c r="N89">
        <v>0.71462089872294199</v>
      </c>
      <c r="O89">
        <v>5.4456428240587398</v>
      </c>
      <c r="P89">
        <v>63.048872586039401</v>
      </c>
      <c r="Q89">
        <v>-1.5319951940076E-2</v>
      </c>
    </row>
    <row r="90" spans="1:17" x14ac:dyDescent="0.3">
      <c r="A90" t="s">
        <v>242</v>
      </c>
      <c r="B90" t="s">
        <v>243</v>
      </c>
      <c r="C90" t="s">
        <v>3135</v>
      </c>
      <c r="D90" t="s">
        <v>190</v>
      </c>
      <c r="E90">
        <v>108343.41185800001</v>
      </c>
      <c r="F90">
        <v>38606.15</v>
      </c>
      <c r="G90">
        <v>72.450693593994103</v>
      </c>
      <c r="H90">
        <v>17.522029209558099</v>
      </c>
      <c r="I90">
        <v>18.065661827591398</v>
      </c>
      <c r="J90">
        <v>4.7771407710491296</v>
      </c>
      <c r="K90">
        <v>34796.771631470503</v>
      </c>
      <c r="L90">
        <v>30525.188988889298</v>
      </c>
      <c r="M90">
        <v>56.815500580957902</v>
      </c>
      <c r="N90">
        <v>1.1823895233494</v>
      </c>
      <c r="O90">
        <v>1.2501894128266999</v>
      </c>
      <c r="P90">
        <v>102.64312671576199</v>
      </c>
      <c r="Q90">
        <v>0.11919546611482899</v>
      </c>
    </row>
    <row r="91" spans="1:17" x14ac:dyDescent="0.3">
      <c r="A91" t="s">
        <v>244</v>
      </c>
      <c r="B91" t="s">
        <v>245</v>
      </c>
      <c r="C91" t="s">
        <v>3141</v>
      </c>
      <c r="D91" t="s">
        <v>217</v>
      </c>
      <c r="E91">
        <v>108053.38530749999</v>
      </c>
      <c r="F91">
        <v>7396.65</v>
      </c>
      <c r="G91">
        <v>14.7899438304312</v>
      </c>
      <c r="H91">
        <v>9.8548338806050104</v>
      </c>
      <c r="I91">
        <v>30.252404204407501</v>
      </c>
      <c r="J91">
        <v>2.4848709868412899</v>
      </c>
      <c r="K91">
        <v>6802.9931813457897</v>
      </c>
      <c r="L91">
        <v>6066.4694729897101</v>
      </c>
      <c r="M91">
        <v>65.991276139377305</v>
      </c>
      <c r="N91">
        <v>1.3606990264557099</v>
      </c>
      <c r="O91">
        <v>0.55903686128180297</v>
      </c>
      <c r="P91">
        <v>94.597474348855499</v>
      </c>
      <c r="Q91">
        <v>0.13463251102872401</v>
      </c>
    </row>
    <row r="92" spans="1:17" x14ac:dyDescent="0.3">
      <c r="A92" t="s">
        <v>246</v>
      </c>
      <c r="B92" t="s">
        <v>247</v>
      </c>
      <c r="C92" t="s">
        <v>3129</v>
      </c>
      <c r="D92" t="s">
        <v>24</v>
      </c>
      <c r="E92">
        <v>107723.05917408</v>
      </c>
      <c r="F92">
        <v>1341.55</v>
      </c>
      <c r="G92">
        <v>-34.121568851517601</v>
      </c>
      <c r="H92">
        <v>-3.2795998379821198</v>
      </c>
      <c r="I92">
        <v>-24.0548145716206</v>
      </c>
      <c r="J92">
        <v>0.14511848896389401</v>
      </c>
      <c r="K92">
        <v>1420.6766710552099</v>
      </c>
      <c r="L92">
        <v>1438.5278426980999</v>
      </c>
      <c r="M92">
        <v>24.662200486924199</v>
      </c>
      <c r="N92">
        <v>0.91992606586900105</v>
      </c>
      <c r="O92">
        <v>26.309120047705999</v>
      </c>
      <c r="P92">
        <v>0.92913030394221596</v>
      </c>
      <c r="Q92">
        <v>-8.6831903101589995E-3</v>
      </c>
    </row>
    <row r="93" spans="1:17" x14ac:dyDescent="0.3">
      <c r="A93" t="s">
        <v>248</v>
      </c>
      <c r="B93" t="s">
        <v>249</v>
      </c>
      <c r="C93" t="s">
        <v>3133</v>
      </c>
      <c r="D93" t="s">
        <v>51</v>
      </c>
      <c r="E93">
        <v>106394.15093264999</v>
      </c>
      <c r="F93">
        <v>1065.3499999999999</v>
      </c>
      <c r="G93">
        <v>49.1724479822212</v>
      </c>
      <c r="H93">
        <v>-4.0168946616093502</v>
      </c>
      <c r="I93">
        <v>-2.62731673424965</v>
      </c>
      <c r="J93">
        <v>1.3300024947634399</v>
      </c>
      <c r="K93">
        <v>1105.49705543957</v>
      </c>
      <c r="L93">
        <v>995.26385204477697</v>
      </c>
      <c r="M93">
        <v>34.899948332339399</v>
      </c>
      <c r="N93">
        <v>0.68141655936047696</v>
      </c>
      <c r="O93">
        <v>24.306565917304098</v>
      </c>
      <c r="P93">
        <v>87.644209599295394</v>
      </c>
      <c r="Q93">
        <v>7.4909232478491003E-2</v>
      </c>
    </row>
    <row r="94" spans="1:17" x14ac:dyDescent="0.3">
      <c r="A94" t="s">
        <v>250</v>
      </c>
      <c r="B94" t="s">
        <v>251</v>
      </c>
      <c r="C94" t="s">
        <v>3139</v>
      </c>
      <c r="D94" t="s">
        <v>125</v>
      </c>
      <c r="E94">
        <v>106068.61272909</v>
      </c>
      <c r="F94">
        <v>8392.4500000000007</v>
      </c>
      <c r="G94">
        <v>71.143812038489401</v>
      </c>
      <c r="H94">
        <v>11.941443872279301</v>
      </c>
      <c r="I94">
        <v>24.381534572172502</v>
      </c>
      <c r="J94">
        <v>5.3846876567000104</v>
      </c>
      <c r="K94">
        <v>7632.9512082116398</v>
      </c>
      <c r="L94">
        <v>6435.5081384785499</v>
      </c>
      <c r="M94">
        <v>65.043107664689302</v>
      </c>
      <c r="N94">
        <v>0.958442959024427</v>
      </c>
      <c r="O94">
        <v>0.94787576929262696</v>
      </c>
      <c r="P94">
        <v>111.28762226054501</v>
      </c>
      <c r="Q94">
        <v>7.0669966203730002E-3</v>
      </c>
    </row>
    <row r="95" spans="1:17" x14ac:dyDescent="0.3">
      <c r="A95" t="s">
        <v>252</v>
      </c>
      <c r="B95" t="s">
        <v>253</v>
      </c>
      <c r="C95" t="s">
        <v>3129</v>
      </c>
      <c r="D95" t="s">
        <v>43</v>
      </c>
      <c r="E95">
        <v>105201.24814318</v>
      </c>
      <c r="F95">
        <v>2083.75</v>
      </c>
      <c r="G95">
        <v>32.435966957131903</v>
      </c>
      <c r="H95">
        <v>-7.5650818452534097</v>
      </c>
      <c r="I95">
        <v>12.0770180788282</v>
      </c>
      <c r="J95">
        <v>0.71344833816398701</v>
      </c>
      <c r="K95">
        <v>2095.2904849188099</v>
      </c>
      <c r="L95">
        <v>1812.9764337404999</v>
      </c>
      <c r="M95">
        <v>35.201875030016097</v>
      </c>
      <c r="N95">
        <v>0.83538777738978798</v>
      </c>
      <c r="O95">
        <v>10.4691061787642</v>
      </c>
      <c r="P95">
        <v>61.262237356344002</v>
      </c>
      <c r="Q95">
        <v>1.4716612827278E-2</v>
      </c>
    </row>
    <row r="96" spans="1:17" x14ac:dyDescent="0.3">
      <c r="A96" t="s">
        <v>254</v>
      </c>
      <c r="B96" t="s">
        <v>255</v>
      </c>
      <c r="C96" t="s">
        <v>3129</v>
      </c>
      <c r="D96" t="s">
        <v>34</v>
      </c>
      <c r="E96">
        <v>105173.021792384</v>
      </c>
      <c r="F96">
        <v>54.9</v>
      </c>
      <c r="G96">
        <v>-1.68043823917736</v>
      </c>
      <c r="H96">
        <v>-5.5614263731554203</v>
      </c>
      <c r="I96">
        <v>-26.321719288110501</v>
      </c>
      <c r="J96">
        <v>-0.197196961867495</v>
      </c>
      <c r="K96">
        <v>59.511865347041898</v>
      </c>
      <c r="L96">
        <v>57.726736900522297</v>
      </c>
      <c r="M96">
        <v>27.8629999111219</v>
      </c>
      <c r="N96">
        <v>0.51111719962242597</v>
      </c>
      <c r="O96">
        <v>52.550091074681198</v>
      </c>
      <c r="P96">
        <v>49.795361527967202</v>
      </c>
      <c r="Q96">
        <v>9.1641341098616005E-2</v>
      </c>
    </row>
    <row r="97" spans="1:17" x14ac:dyDescent="0.3">
      <c r="A97" t="s">
        <v>256</v>
      </c>
      <c r="B97" t="s">
        <v>257</v>
      </c>
      <c r="C97" t="s">
        <v>3133</v>
      </c>
      <c r="D97" t="s">
        <v>51</v>
      </c>
      <c r="E97">
        <v>104634.22630076999</v>
      </c>
      <c r="F97">
        <v>2686.8</v>
      </c>
      <c r="G97">
        <v>23.9282532843105</v>
      </c>
      <c r="H97">
        <v>4.75899071526241</v>
      </c>
      <c r="I97">
        <v>3.2590543555472999</v>
      </c>
      <c r="J97">
        <v>4.1110198606617603</v>
      </c>
      <c r="K97">
        <v>2431.7063094769501</v>
      </c>
      <c r="L97">
        <v>2193.7735738369802</v>
      </c>
      <c r="M97">
        <v>56.902137987108702</v>
      </c>
      <c r="N97">
        <v>0.55416701350144204</v>
      </c>
      <c r="O97">
        <v>3.4688104808694198</v>
      </c>
      <c r="P97">
        <v>59.638751076913898</v>
      </c>
    </row>
    <row r="98" spans="1:17" x14ac:dyDescent="0.3">
      <c r="A98" t="s">
        <v>258</v>
      </c>
      <c r="B98" t="s">
        <v>259</v>
      </c>
      <c r="C98" t="s">
        <v>3136</v>
      </c>
      <c r="D98" t="s">
        <v>117</v>
      </c>
      <c r="E98">
        <v>103312.79637198</v>
      </c>
      <c r="F98">
        <v>999.5</v>
      </c>
      <c r="G98">
        <v>19.703353628372302</v>
      </c>
      <c r="H98">
        <v>2.8035046220451498</v>
      </c>
      <c r="I98">
        <v>0.41088653920261098</v>
      </c>
      <c r="J98">
        <v>-3.4492894351888701</v>
      </c>
      <c r="K98">
        <v>995.47688202799702</v>
      </c>
      <c r="L98">
        <v>910.61044228171795</v>
      </c>
      <c r="M98">
        <v>48.829090692323398</v>
      </c>
      <c r="N98">
        <v>1.3260274006166199</v>
      </c>
      <c r="O98">
        <v>9.75487743871936</v>
      </c>
      <c r="P98">
        <v>71.853507565336997</v>
      </c>
      <c r="Q98">
        <v>0.111637091887165</v>
      </c>
    </row>
    <row r="99" spans="1:17" x14ac:dyDescent="0.3">
      <c r="A99" t="s">
        <v>260</v>
      </c>
      <c r="B99" t="s">
        <v>261</v>
      </c>
      <c r="C99" t="s">
        <v>3132</v>
      </c>
      <c r="D99" t="s">
        <v>143</v>
      </c>
      <c r="E99">
        <v>102874.891734</v>
      </c>
      <c r="F99">
        <v>480.85</v>
      </c>
      <c r="G99">
        <v>170.17007288744901</v>
      </c>
      <c r="H99">
        <v>-14.8625280606479</v>
      </c>
      <c r="I99">
        <v>73.129610635842496</v>
      </c>
      <c r="J99">
        <v>-1.7789301310380199</v>
      </c>
      <c r="K99">
        <v>528.69987054792898</v>
      </c>
      <c r="L99">
        <v>404.13864706604397</v>
      </c>
      <c r="M99">
        <v>23.993267042058701</v>
      </c>
      <c r="N99">
        <v>0.27194102131072401</v>
      </c>
      <c r="O99">
        <v>34.553395029634999</v>
      </c>
      <c r="P99">
        <v>238.26943369679901</v>
      </c>
      <c r="Q99">
        <v>0.21319747173245501</v>
      </c>
    </row>
    <row r="100" spans="1:17" x14ac:dyDescent="0.3">
      <c r="A100" t="s">
        <v>262</v>
      </c>
      <c r="B100" t="s">
        <v>263</v>
      </c>
      <c r="C100" t="s">
        <v>3141</v>
      </c>
      <c r="D100" t="s">
        <v>264</v>
      </c>
      <c r="E100">
        <v>101888.938540406</v>
      </c>
      <c r="F100">
        <v>76.69</v>
      </c>
      <c r="G100">
        <v>149.32837783439101</v>
      </c>
      <c r="H100">
        <v>-1.4033219759895299</v>
      </c>
      <c r="I100">
        <v>77.175211850034003</v>
      </c>
      <c r="J100">
        <v>-2.1027031673260299</v>
      </c>
      <c r="K100">
        <v>74.629787820767902</v>
      </c>
      <c r="L100">
        <v>55.911465818883698</v>
      </c>
      <c r="M100">
        <v>23.78519265641</v>
      </c>
      <c r="N100">
        <v>0.79008178717230504</v>
      </c>
      <c r="O100">
        <v>12.191941582996501</v>
      </c>
      <c r="P100">
        <v>191.59695817490399</v>
      </c>
      <c r="Q100">
        <v>0.21041396828035799</v>
      </c>
    </row>
    <row r="101" spans="1:17" x14ac:dyDescent="0.3">
      <c r="A101" t="s">
        <v>265</v>
      </c>
      <c r="B101" t="s">
        <v>266</v>
      </c>
      <c r="C101" t="s">
        <v>3131</v>
      </c>
      <c r="D101" t="s">
        <v>195</v>
      </c>
      <c r="E101">
        <v>101723.987044169</v>
      </c>
      <c r="F101">
        <v>3712.8</v>
      </c>
      <c r="G101">
        <v>57.566762895763503</v>
      </c>
      <c r="H101">
        <v>1.44466466215345</v>
      </c>
      <c r="I101">
        <v>31.254730315272099</v>
      </c>
      <c r="J101">
        <v>1.9479548051795701</v>
      </c>
      <c r="K101">
        <v>3560.9529711723299</v>
      </c>
      <c r="L101">
        <v>2994.5260455728499</v>
      </c>
      <c r="M101">
        <v>53.1299951655161</v>
      </c>
      <c r="N101">
        <v>1.3935016263449</v>
      </c>
      <c r="O101">
        <v>4.7726783020900703</v>
      </c>
      <c r="P101">
        <v>88.275862068965495</v>
      </c>
      <c r="Q101">
        <v>0.118701204602495</v>
      </c>
    </row>
    <row r="102" spans="1:17" x14ac:dyDescent="0.3">
      <c r="A102" t="s">
        <v>267</v>
      </c>
      <c r="B102" t="s">
        <v>268</v>
      </c>
      <c r="C102" t="s">
        <v>3131</v>
      </c>
      <c r="D102" t="s">
        <v>195</v>
      </c>
      <c r="E102">
        <v>101455.965005345</v>
      </c>
      <c r="F102">
        <v>565.04999999999995</v>
      </c>
      <c r="G102">
        <v>-23.7306007119609</v>
      </c>
      <c r="H102">
        <v>-12.9785454244784</v>
      </c>
      <c r="I102">
        <v>1.9715936665946401</v>
      </c>
      <c r="J102">
        <v>0.67542914734689796</v>
      </c>
      <c r="K102">
        <v>624.82321393968198</v>
      </c>
      <c r="L102">
        <v>591.02932210410904</v>
      </c>
      <c r="M102">
        <v>12.9343367838189</v>
      </c>
      <c r="N102">
        <v>1.7663822647283101</v>
      </c>
      <c r="O102">
        <v>18.927528537297601</v>
      </c>
      <c r="P102">
        <v>15.504905968928799</v>
      </c>
      <c r="Q102">
        <v>-8.3038470979209994E-2</v>
      </c>
    </row>
    <row r="103" spans="1:17" x14ac:dyDescent="0.3">
      <c r="A103" t="s">
        <v>269</v>
      </c>
      <c r="B103" t="s">
        <v>270</v>
      </c>
      <c r="C103" t="s">
        <v>3141</v>
      </c>
      <c r="D103" t="s">
        <v>271</v>
      </c>
      <c r="E103">
        <v>100443.42</v>
      </c>
      <c r="F103">
        <v>3761.8</v>
      </c>
      <c r="G103">
        <v>93.348543097174996</v>
      </c>
      <c r="H103">
        <v>-0.52932706597262202</v>
      </c>
      <c r="I103">
        <v>17.693330666862501</v>
      </c>
      <c r="J103">
        <v>0.74594261734019696</v>
      </c>
      <c r="K103">
        <v>3759.08788737942</v>
      </c>
      <c r="L103">
        <v>3273.2653539276098</v>
      </c>
      <c r="M103">
        <v>33.737065198669299</v>
      </c>
      <c r="N103">
        <v>0.61797202478575297</v>
      </c>
      <c r="O103">
        <v>10.901695996597301</v>
      </c>
      <c r="P103">
        <v>126.74422109038299</v>
      </c>
      <c r="Q103">
        <v>0.22370875578854299</v>
      </c>
    </row>
    <row r="104" spans="1:17" x14ac:dyDescent="0.3">
      <c r="A104" t="s">
        <v>272</v>
      </c>
      <c r="B104" t="s">
        <v>273</v>
      </c>
      <c r="C104" t="s">
        <v>3133</v>
      </c>
      <c r="D104" t="s">
        <v>51</v>
      </c>
      <c r="E104">
        <v>100271.7035604</v>
      </c>
      <c r="F104">
        <v>2286.0500000000002</v>
      </c>
      <c r="G104">
        <v>70.850596535260806</v>
      </c>
      <c r="H104">
        <v>-0.15784968365405899</v>
      </c>
      <c r="I104">
        <v>32.044461383523597</v>
      </c>
      <c r="J104">
        <v>4.90072511051667</v>
      </c>
      <c r="K104">
        <v>2121.8088344787802</v>
      </c>
      <c r="L104">
        <v>1756.68518292876</v>
      </c>
      <c r="M104">
        <v>48.951743920139101</v>
      </c>
      <c r="N104">
        <v>0.77609136824630898</v>
      </c>
      <c r="O104">
        <v>1.13514577546423</v>
      </c>
      <c r="P104">
        <v>103.566340160284</v>
      </c>
      <c r="Q104">
        <v>0.11165941219120901</v>
      </c>
    </row>
    <row r="105" spans="1:17" x14ac:dyDescent="0.3">
      <c r="A105" t="s">
        <v>274</v>
      </c>
      <c r="B105" t="s">
        <v>275</v>
      </c>
      <c r="C105" t="s">
        <v>3143</v>
      </c>
      <c r="D105" t="s">
        <v>276</v>
      </c>
      <c r="E105">
        <v>99085.705324449998</v>
      </c>
      <c r="F105">
        <v>11237.85</v>
      </c>
      <c r="G105">
        <v>89.608689053546797</v>
      </c>
      <c r="H105">
        <v>2.1604398918929801</v>
      </c>
      <c r="I105">
        <v>18.7025982467445</v>
      </c>
      <c r="J105">
        <v>2.18886636457859</v>
      </c>
      <c r="K105">
        <v>10911.601078838299</v>
      </c>
      <c r="L105">
        <v>9243.8876873814206</v>
      </c>
      <c r="M105">
        <v>36.418774645474201</v>
      </c>
      <c r="N105">
        <v>0.86208897007503704</v>
      </c>
      <c r="O105">
        <v>18.332243267172998</v>
      </c>
      <c r="P105">
        <v>124.94370327371701</v>
      </c>
      <c r="Q105">
        <v>0.16465863463519201</v>
      </c>
    </row>
    <row r="106" spans="1:17" x14ac:dyDescent="0.3">
      <c r="A106" t="s">
        <v>277</v>
      </c>
      <c r="B106" t="s">
        <v>278</v>
      </c>
      <c r="C106" t="s">
        <v>3130</v>
      </c>
      <c r="D106" t="s">
        <v>279</v>
      </c>
      <c r="E106">
        <v>98182.159499679998</v>
      </c>
      <c r="F106">
        <v>373.5</v>
      </c>
      <c r="G106">
        <v>80.336723336672705</v>
      </c>
      <c r="H106">
        <v>-12.2340076987565</v>
      </c>
      <c r="I106">
        <v>3.5410506001086199</v>
      </c>
      <c r="J106">
        <v>1.4979709439707201</v>
      </c>
      <c r="K106">
        <v>402.68756390039403</v>
      </c>
      <c r="L106">
        <v>340.54333937740898</v>
      </c>
      <c r="M106">
        <v>20.7401070929991</v>
      </c>
      <c r="N106">
        <v>0.69838150732169202</v>
      </c>
      <c r="O106">
        <v>23.253012048192701</v>
      </c>
      <c r="P106">
        <v>124.055188962207</v>
      </c>
      <c r="Q106">
        <v>1.0350974660696E-2</v>
      </c>
    </row>
    <row r="107" spans="1:17" x14ac:dyDescent="0.3">
      <c r="A107" t="s">
        <v>280</v>
      </c>
      <c r="B107" t="s">
        <v>281</v>
      </c>
      <c r="C107" t="s">
        <v>3129</v>
      </c>
      <c r="D107" t="s">
        <v>34</v>
      </c>
      <c r="E107">
        <v>97618.348860119993</v>
      </c>
      <c r="F107">
        <v>104.4</v>
      </c>
      <c r="G107">
        <v>15.597918968991801</v>
      </c>
      <c r="H107">
        <v>1.8789904600060501</v>
      </c>
      <c r="I107">
        <v>-24.496813634284699</v>
      </c>
      <c r="J107">
        <v>0.51531572543510995</v>
      </c>
      <c r="K107">
        <v>108.97368558958701</v>
      </c>
      <c r="L107">
        <v>105.79854761680301</v>
      </c>
      <c r="M107">
        <v>44.754918584643598</v>
      </c>
      <c r="N107">
        <v>1.22013893125328</v>
      </c>
      <c r="O107">
        <v>23.467432950191501</v>
      </c>
      <c r="P107">
        <v>52.586962876351897</v>
      </c>
      <c r="Q107">
        <v>0.14484784236821399</v>
      </c>
    </row>
    <row r="108" spans="1:17" x14ac:dyDescent="0.3">
      <c r="A108" t="s">
        <v>282</v>
      </c>
      <c r="B108" t="s">
        <v>283</v>
      </c>
      <c r="C108" t="s">
        <v>3133</v>
      </c>
      <c r="D108" t="s">
        <v>284</v>
      </c>
      <c r="E108">
        <v>97393.975265519999</v>
      </c>
      <c r="F108">
        <v>7008.9</v>
      </c>
      <c r="G108">
        <v>10.8328658121185</v>
      </c>
      <c r="H108">
        <v>-0.23607116550693699</v>
      </c>
      <c r="I108">
        <v>-2.58537983170786</v>
      </c>
      <c r="J108">
        <v>-0.669398296942467</v>
      </c>
      <c r="K108">
        <v>6847.7965543517003</v>
      </c>
      <c r="L108">
        <v>6294.2296972725699</v>
      </c>
      <c r="M108">
        <v>24.391618526618998</v>
      </c>
      <c r="N108">
        <v>1.0863989043892499</v>
      </c>
      <c r="O108">
        <v>4.3951261966927699</v>
      </c>
      <c r="P108">
        <v>48.305120609394798</v>
      </c>
      <c r="Q108">
        <v>3.6901510238601998E-2</v>
      </c>
    </row>
    <row r="109" spans="1:17" x14ac:dyDescent="0.3">
      <c r="A109" t="s">
        <v>285</v>
      </c>
      <c r="B109" t="s">
        <v>286</v>
      </c>
      <c r="C109" t="s">
        <v>3128</v>
      </c>
      <c r="D109" t="s">
        <v>287</v>
      </c>
      <c r="E109">
        <v>94995.400294079998</v>
      </c>
      <c r="F109">
        <v>11653.05</v>
      </c>
      <c r="G109">
        <v>156.657950216214</v>
      </c>
      <c r="H109">
        <v>3.4695172622256201</v>
      </c>
      <c r="I109">
        <v>28.5546113943264</v>
      </c>
      <c r="J109">
        <v>2.47624030331691</v>
      </c>
      <c r="K109">
        <v>11025.0619377003</v>
      </c>
      <c r="L109">
        <v>8892.0710306910405</v>
      </c>
      <c r="M109">
        <v>35.918495316031098</v>
      </c>
      <c r="N109">
        <v>0.50881028428319697</v>
      </c>
      <c r="O109">
        <v>8.2892461630217102</v>
      </c>
      <c r="P109">
        <v>201.20580024813799</v>
      </c>
      <c r="Q109">
        <v>8.8606293897372998E-2</v>
      </c>
    </row>
    <row r="110" spans="1:17" x14ac:dyDescent="0.3">
      <c r="A110" t="s">
        <v>288</v>
      </c>
      <c r="B110" t="s">
        <v>289</v>
      </c>
      <c r="C110" t="s">
        <v>3140</v>
      </c>
      <c r="D110" t="s">
        <v>48</v>
      </c>
      <c r="E110">
        <v>94967.429712287994</v>
      </c>
      <c r="F110">
        <v>87.69</v>
      </c>
      <c r="G110">
        <v>23.8126783440084</v>
      </c>
      <c r="H110">
        <v>-3.4978881162245199</v>
      </c>
      <c r="I110">
        <v>-6.9228817514790304</v>
      </c>
      <c r="J110">
        <v>-2.7232524290994302</v>
      </c>
      <c r="K110">
        <v>93.210888841911895</v>
      </c>
      <c r="L110">
        <v>85.757508786099194</v>
      </c>
      <c r="M110">
        <v>33.245087799021</v>
      </c>
      <c r="N110">
        <v>0.91952382719691605</v>
      </c>
      <c r="O110">
        <v>18.314517048694199</v>
      </c>
      <c r="P110">
        <v>68.634615384615302</v>
      </c>
      <c r="Q110">
        <v>0.11455377553648</v>
      </c>
    </row>
    <row r="111" spans="1:17" x14ac:dyDescent="0.3">
      <c r="A111" t="s">
        <v>290</v>
      </c>
      <c r="B111" t="s">
        <v>291</v>
      </c>
      <c r="C111" t="s">
        <v>3139</v>
      </c>
      <c r="D111" t="s">
        <v>292</v>
      </c>
      <c r="E111">
        <v>94152.924654914998</v>
      </c>
      <c r="F111">
        <v>693.65</v>
      </c>
      <c r="G111">
        <v>38.911964136435003</v>
      </c>
      <c r="H111">
        <v>4.4239052016932998</v>
      </c>
      <c r="I111">
        <v>5.8389201811323499</v>
      </c>
      <c r="J111">
        <v>5.2314076309737896</v>
      </c>
      <c r="K111">
        <v>663.80046570395598</v>
      </c>
      <c r="L111">
        <v>584.69223570846498</v>
      </c>
      <c r="M111">
        <v>27.221642996173902</v>
      </c>
      <c r="N111">
        <v>0.86154499058807898</v>
      </c>
      <c r="O111">
        <v>3.8636199812585699</v>
      </c>
      <c r="P111">
        <v>86.665769644779303</v>
      </c>
      <c r="Q111">
        <v>0.174859108467465</v>
      </c>
    </row>
    <row r="112" spans="1:17" x14ac:dyDescent="0.3">
      <c r="A112" t="s">
        <v>293</v>
      </c>
      <c r="B112" t="s">
        <v>294</v>
      </c>
      <c r="C112" t="s">
        <v>3137</v>
      </c>
      <c r="D112" t="s">
        <v>77</v>
      </c>
      <c r="E112">
        <v>93933.340958159999</v>
      </c>
      <c r="F112">
        <v>24975.05</v>
      </c>
      <c r="G112">
        <v>-30.9656010912861</v>
      </c>
      <c r="H112">
        <v>7.3433554952563596E-2</v>
      </c>
      <c r="I112">
        <v>-14.2427112673771</v>
      </c>
      <c r="J112">
        <v>0.284764900839379</v>
      </c>
      <c r="K112">
        <v>25806.766060602102</v>
      </c>
      <c r="L112">
        <v>26010.385447249799</v>
      </c>
      <c r="M112">
        <v>52.748511809039599</v>
      </c>
      <c r="N112">
        <v>0.72219289121830599</v>
      </c>
      <c r="O112">
        <v>23.0738276800246</v>
      </c>
      <c r="P112">
        <v>5.3799578059071598</v>
      </c>
      <c r="Q112">
        <v>-5.6383651907116E-2</v>
      </c>
    </row>
    <row r="113" spans="1:17" x14ac:dyDescent="0.3">
      <c r="A113" t="s">
        <v>295</v>
      </c>
      <c r="B113" t="s">
        <v>296</v>
      </c>
      <c r="C113" t="s">
        <v>3134</v>
      </c>
      <c r="D113" t="s">
        <v>103</v>
      </c>
      <c r="E113">
        <v>93589.589278184998</v>
      </c>
      <c r="F113">
        <v>92.14</v>
      </c>
      <c r="G113">
        <v>49.160830192160297</v>
      </c>
      <c r="H113">
        <v>-5.4898105410335098</v>
      </c>
      <c r="I113">
        <v>-9.2447788421133801</v>
      </c>
      <c r="J113">
        <v>0.46452187546940699</v>
      </c>
      <c r="K113">
        <v>95.961897574684997</v>
      </c>
      <c r="L113">
        <v>89.672468560888504</v>
      </c>
      <c r="M113">
        <v>40.906909592732902</v>
      </c>
      <c r="N113">
        <v>0.65302256130862801</v>
      </c>
      <c r="O113">
        <v>28.500108530496998</v>
      </c>
      <c r="P113">
        <v>90.371900826446193</v>
      </c>
      <c r="Q113">
        <v>0.13471129610242899</v>
      </c>
    </row>
    <row r="114" spans="1:17" x14ac:dyDescent="0.3">
      <c r="A114" t="s">
        <v>297</v>
      </c>
      <c r="B114" t="s">
        <v>298</v>
      </c>
      <c r="C114" t="s">
        <v>3141</v>
      </c>
      <c r="D114" t="s">
        <v>161</v>
      </c>
      <c r="E114">
        <v>93180.015379799996</v>
      </c>
      <c r="F114">
        <v>264.3</v>
      </c>
      <c r="G114">
        <v>80.983943614917806</v>
      </c>
      <c r="H114">
        <v>1.2112631222774699</v>
      </c>
      <c r="I114">
        <v>-6.98779211500473</v>
      </c>
      <c r="J114">
        <v>9.2287806710120698E-2</v>
      </c>
      <c r="K114">
        <v>280.29238597565097</v>
      </c>
      <c r="L114">
        <v>255.68605328195201</v>
      </c>
      <c r="M114">
        <v>39.101914378545999</v>
      </c>
      <c r="N114">
        <v>1.03629603841742</v>
      </c>
      <c r="O114">
        <v>26.882330684827799</v>
      </c>
      <c r="P114">
        <v>132.86343612334801</v>
      </c>
      <c r="Q114">
        <v>0.156370303171215</v>
      </c>
    </row>
    <row r="115" spans="1:17" x14ac:dyDescent="0.3">
      <c r="A115" t="s">
        <v>299</v>
      </c>
      <c r="B115" t="s">
        <v>300</v>
      </c>
      <c r="C115" t="s">
        <v>3127</v>
      </c>
      <c r="D115" t="s">
        <v>63</v>
      </c>
      <c r="E115">
        <v>93163.961229524997</v>
      </c>
      <c r="F115">
        <v>574.35</v>
      </c>
      <c r="G115">
        <v>148.763703222744</v>
      </c>
      <c r="H115">
        <v>-9.8456578310817608</v>
      </c>
      <c r="I115">
        <v>26.473386796237499</v>
      </c>
      <c r="J115">
        <v>1.6270670858931899</v>
      </c>
      <c r="K115">
        <v>593.48659451246897</v>
      </c>
      <c r="L115">
        <v>472.82620527044003</v>
      </c>
      <c r="M115">
        <v>46.210872855688898</v>
      </c>
      <c r="N115">
        <v>0.52580421541150801</v>
      </c>
      <c r="O115">
        <v>33.698964046313201</v>
      </c>
      <c r="P115">
        <v>193.835266030013</v>
      </c>
      <c r="Q115">
        <v>0.127519336030958</v>
      </c>
    </row>
    <row r="116" spans="1:17" x14ac:dyDescent="0.3">
      <c r="A116" t="s">
        <v>301</v>
      </c>
      <c r="B116" t="s">
        <v>302</v>
      </c>
      <c r="C116" t="s">
        <v>3134</v>
      </c>
      <c r="D116" t="s">
        <v>86</v>
      </c>
      <c r="E116">
        <v>90870.215350879997</v>
      </c>
      <c r="F116">
        <v>1935.15</v>
      </c>
      <c r="G116">
        <v>139.40218750814401</v>
      </c>
      <c r="H116">
        <v>5.9331681232260296</v>
      </c>
      <c r="I116">
        <v>10.877329627065301</v>
      </c>
      <c r="J116">
        <v>1.7748484153422399</v>
      </c>
      <c r="K116">
        <v>1761.52312123452</v>
      </c>
      <c r="L116">
        <v>1444.6572628914901</v>
      </c>
      <c r="M116">
        <v>59.0994426559133</v>
      </c>
      <c r="N116">
        <v>0.85825204482727302</v>
      </c>
      <c r="O116">
        <v>2.56052502389996</v>
      </c>
      <c r="P116">
        <v>179.66616084977201</v>
      </c>
      <c r="Q116">
        <v>0.16376584414978201</v>
      </c>
    </row>
    <row r="117" spans="1:17" x14ac:dyDescent="0.3">
      <c r="A117" t="s">
        <v>303</v>
      </c>
      <c r="B117" t="s">
        <v>304</v>
      </c>
      <c r="C117" t="s">
        <v>3129</v>
      </c>
      <c r="D117" t="s">
        <v>34</v>
      </c>
      <c r="E117">
        <v>90733.088459999999</v>
      </c>
      <c r="F117">
        <v>114.8</v>
      </c>
      <c r="G117">
        <v>-12.4803954669314</v>
      </c>
      <c r="H117">
        <v>-4.9698987415474196</v>
      </c>
      <c r="I117">
        <v>-34.530306363873599</v>
      </c>
      <c r="J117">
        <v>-1.5489347565970499</v>
      </c>
      <c r="K117">
        <v>124.451370861673</v>
      </c>
      <c r="L117">
        <v>127.81615069510499</v>
      </c>
      <c r="M117">
        <v>28.317186527114401</v>
      </c>
      <c r="N117">
        <v>1.0380153977517601</v>
      </c>
      <c r="O117">
        <v>50.261324041811797</v>
      </c>
      <c r="P117">
        <v>25.808219178082101</v>
      </c>
      <c r="Q117">
        <v>0.131137236170113</v>
      </c>
    </row>
    <row r="118" spans="1:17" x14ac:dyDescent="0.3">
      <c r="A118" t="s">
        <v>305</v>
      </c>
      <c r="B118" t="s">
        <v>306</v>
      </c>
      <c r="C118" t="s">
        <v>3129</v>
      </c>
      <c r="D118" t="s">
        <v>227</v>
      </c>
      <c r="E118">
        <v>90134.333922949998</v>
      </c>
      <c r="F118">
        <v>4369.8</v>
      </c>
      <c r="G118">
        <v>34.426697828873301</v>
      </c>
      <c r="H118">
        <v>-5.0197989893812904</v>
      </c>
      <c r="I118">
        <v>7.6474465281976096</v>
      </c>
      <c r="J118">
        <v>-1.8657492984266801E-2</v>
      </c>
      <c r="K118">
        <v>4299.4960205893203</v>
      </c>
      <c r="L118">
        <v>3847.3115378469702</v>
      </c>
      <c r="M118">
        <v>31.038375158080701</v>
      </c>
      <c r="N118">
        <v>0.72668776423607195</v>
      </c>
      <c r="O118">
        <v>4.03679802279279</v>
      </c>
      <c r="P118">
        <v>63.454776688860598</v>
      </c>
      <c r="Q118">
        <v>3.1060968399987E-2</v>
      </c>
    </row>
    <row r="119" spans="1:17" x14ac:dyDescent="0.3">
      <c r="A119" t="s">
        <v>307</v>
      </c>
      <c r="B119" t="s">
        <v>308</v>
      </c>
      <c r="C119" t="s">
        <v>3129</v>
      </c>
      <c r="D119" t="s">
        <v>309</v>
      </c>
      <c r="E119">
        <v>90115.882628674997</v>
      </c>
      <c r="F119">
        <v>83.24</v>
      </c>
      <c r="G119">
        <v>-3.3273576499600899</v>
      </c>
      <c r="H119">
        <v>-6.8267324956044</v>
      </c>
      <c r="I119">
        <v>-16.168004691801698</v>
      </c>
      <c r="J119">
        <v>-0.79346865788342902</v>
      </c>
      <c r="K119">
        <v>89.746401102460695</v>
      </c>
      <c r="L119">
        <v>84.566831862588401</v>
      </c>
      <c r="M119">
        <v>27.273041954377401</v>
      </c>
      <c r="N119">
        <v>0.31633547631021902</v>
      </c>
      <c r="O119">
        <v>29.625180201826002</v>
      </c>
      <c r="P119">
        <v>39.899159663865497</v>
      </c>
      <c r="Q119">
        <v>5.7477954677487002E-2</v>
      </c>
    </row>
    <row r="120" spans="1:17" x14ac:dyDescent="0.3">
      <c r="A120" t="s">
        <v>310</v>
      </c>
      <c r="B120" t="s">
        <v>311</v>
      </c>
      <c r="C120" t="s">
        <v>3133</v>
      </c>
      <c r="D120" t="s">
        <v>284</v>
      </c>
      <c r="E120">
        <v>90053.452729654993</v>
      </c>
      <c r="F120">
        <v>962.3</v>
      </c>
      <c r="G120">
        <v>41.208761683813201</v>
      </c>
      <c r="H120">
        <v>7.0595657509103997</v>
      </c>
      <c r="I120">
        <v>5.8327884197079696</v>
      </c>
      <c r="J120">
        <v>2.32395163771247</v>
      </c>
      <c r="K120">
        <v>928.36846765377504</v>
      </c>
      <c r="L120">
        <v>832.00519568773097</v>
      </c>
      <c r="M120">
        <v>34.253149113260598</v>
      </c>
      <c r="N120">
        <v>1.8370987295600101</v>
      </c>
      <c r="O120">
        <v>16.179985451522299</v>
      </c>
      <c r="P120">
        <v>78.650329527522501</v>
      </c>
      <c r="Q120">
        <v>0.110489032990601</v>
      </c>
    </row>
    <row r="121" spans="1:17" x14ac:dyDescent="0.3">
      <c r="A121" t="s">
        <v>312</v>
      </c>
      <c r="B121" t="s">
        <v>313</v>
      </c>
      <c r="C121" t="s">
        <v>3131</v>
      </c>
      <c r="D121" t="s">
        <v>195</v>
      </c>
      <c r="E121">
        <v>89363.142741460004</v>
      </c>
      <c r="F121">
        <v>698.2</v>
      </c>
      <c r="G121">
        <v>1.73341423853865</v>
      </c>
      <c r="H121">
        <v>4.7647037220583899</v>
      </c>
      <c r="I121">
        <v>26.6919626913608</v>
      </c>
      <c r="J121">
        <v>2.6104720831493502</v>
      </c>
      <c r="K121">
        <v>674.97467901350399</v>
      </c>
      <c r="L121">
        <v>612.04226872253298</v>
      </c>
      <c r="M121">
        <v>47.542741633544502</v>
      </c>
      <c r="N121">
        <v>1.2940620955489299</v>
      </c>
      <c r="O121">
        <v>3.1008307075336599</v>
      </c>
      <c r="P121">
        <v>43.573925560353601</v>
      </c>
      <c r="Q121">
        <v>-1.2381582475724E-2</v>
      </c>
    </row>
    <row r="122" spans="1:17" x14ac:dyDescent="0.3">
      <c r="A122" t="s">
        <v>314</v>
      </c>
      <c r="B122" t="s">
        <v>315</v>
      </c>
      <c r="C122" t="s">
        <v>3127</v>
      </c>
      <c r="D122" t="s">
        <v>18</v>
      </c>
      <c r="E122">
        <v>86581.098216729995</v>
      </c>
      <c r="F122">
        <v>394.85</v>
      </c>
      <c r="G122">
        <v>107.27841522929199</v>
      </c>
      <c r="H122">
        <v>-9.5427854747461804</v>
      </c>
      <c r="I122">
        <v>18.747229488474801</v>
      </c>
      <c r="J122">
        <v>-5.0497669464669999</v>
      </c>
      <c r="K122">
        <v>401.93014539907801</v>
      </c>
      <c r="L122">
        <v>344.02652928802303</v>
      </c>
      <c r="M122">
        <v>38.868885447571103</v>
      </c>
      <c r="N122">
        <v>0.870584284395307</v>
      </c>
      <c r="O122">
        <v>15.7781435988349</v>
      </c>
      <c r="P122">
        <v>147.60660535117</v>
      </c>
      <c r="Q122">
        <v>6.9663252701089001E-2</v>
      </c>
    </row>
    <row r="123" spans="1:17" x14ac:dyDescent="0.3">
      <c r="A123" t="s">
        <v>316</v>
      </c>
      <c r="B123" t="s">
        <v>317</v>
      </c>
      <c r="C123" t="s">
        <v>3133</v>
      </c>
      <c r="D123" t="s">
        <v>51</v>
      </c>
      <c r="E123">
        <v>85148.421939915002</v>
      </c>
      <c r="F123">
        <v>1509.3</v>
      </c>
      <c r="G123">
        <v>37.616330215376898</v>
      </c>
      <c r="H123">
        <v>-3.03282756544374</v>
      </c>
      <c r="I123">
        <v>23.005377484752898</v>
      </c>
      <c r="J123">
        <v>7.0174422608669502</v>
      </c>
      <c r="K123">
        <v>1474.81041826616</v>
      </c>
      <c r="L123">
        <v>1259.0863923607801</v>
      </c>
      <c r="M123">
        <v>38.617180519441099</v>
      </c>
      <c r="N123">
        <v>0.85970019320854596</v>
      </c>
      <c r="O123">
        <v>5.4793612933147804</v>
      </c>
      <c r="P123">
        <v>80.830288144731298</v>
      </c>
      <c r="Q123">
        <v>8.2557555745604E-2</v>
      </c>
    </row>
    <row r="124" spans="1:17" x14ac:dyDescent="0.3">
      <c r="A124" t="s">
        <v>318</v>
      </c>
      <c r="B124" t="s">
        <v>319</v>
      </c>
      <c r="C124" t="s">
        <v>3127</v>
      </c>
      <c r="D124" t="s">
        <v>176</v>
      </c>
      <c r="E124">
        <v>83959.501736220001</v>
      </c>
      <c r="F124">
        <v>757.15</v>
      </c>
      <c r="G124">
        <v>0.23381133603764301</v>
      </c>
      <c r="H124">
        <v>-8.1009974264872593</v>
      </c>
      <c r="I124">
        <v>-31.637349717776999</v>
      </c>
      <c r="J124">
        <v>0.83904909819529205</v>
      </c>
      <c r="K124">
        <v>822.74703858853604</v>
      </c>
      <c r="L124">
        <v>902.94131780805697</v>
      </c>
      <c r="M124">
        <v>28.731830388979599</v>
      </c>
      <c r="N124">
        <v>0.25179154792582698</v>
      </c>
      <c r="O124">
        <v>66.334279865284302</v>
      </c>
      <c r="P124">
        <v>45.0478927203065</v>
      </c>
      <c r="Q124">
        <v>-1.6207679536824001E-2</v>
      </c>
    </row>
    <row r="125" spans="1:17" x14ac:dyDescent="0.3">
      <c r="A125" t="s">
        <v>320</v>
      </c>
      <c r="B125" t="s">
        <v>321</v>
      </c>
      <c r="C125" t="s">
        <v>3141</v>
      </c>
      <c r="D125" t="s">
        <v>322</v>
      </c>
      <c r="E125">
        <v>82195.734150000004</v>
      </c>
      <c r="F125">
        <v>4086.95</v>
      </c>
      <c r="G125">
        <v>69.086712868097194</v>
      </c>
      <c r="H125">
        <v>-9.0159514903932898</v>
      </c>
      <c r="I125">
        <v>73.414181992712798</v>
      </c>
      <c r="J125">
        <v>1.62095449074806</v>
      </c>
      <c r="K125">
        <v>4315.17933448658</v>
      </c>
      <c r="L125">
        <v>3482.2989729187798</v>
      </c>
      <c r="M125">
        <v>33.286212624277098</v>
      </c>
      <c r="N125">
        <v>0.44779599167099299</v>
      </c>
      <c r="O125">
        <v>43.383207526394997</v>
      </c>
      <c r="P125">
        <v>134.61251435131999</v>
      </c>
      <c r="Q125">
        <v>0.249717289129153</v>
      </c>
    </row>
    <row r="126" spans="1:17" x14ac:dyDescent="0.3">
      <c r="A126" t="s">
        <v>323</v>
      </c>
      <c r="B126" t="s">
        <v>324</v>
      </c>
      <c r="C126" t="s">
        <v>3138</v>
      </c>
      <c r="D126" t="s">
        <v>325</v>
      </c>
      <c r="E126">
        <v>81581.213623000003</v>
      </c>
      <c r="F126">
        <v>14805.2</v>
      </c>
      <c r="G126">
        <v>162.00211931843899</v>
      </c>
      <c r="H126">
        <v>19.852223876650701</v>
      </c>
      <c r="I126">
        <v>82.133138795867197</v>
      </c>
      <c r="J126">
        <v>6.55200279834271</v>
      </c>
      <c r="K126">
        <v>13073.726231378199</v>
      </c>
      <c r="L126">
        <v>10110.893257658099</v>
      </c>
      <c r="M126">
        <v>45.301559998469898</v>
      </c>
      <c r="N126">
        <v>0.81856850730047204</v>
      </c>
      <c r="O126">
        <v>0.87638127144515898</v>
      </c>
      <c r="P126">
        <v>194.455051710421</v>
      </c>
      <c r="Q126">
        <v>0.113197761434807</v>
      </c>
    </row>
    <row r="127" spans="1:17" x14ac:dyDescent="0.3">
      <c r="A127" t="s">
        <v>326</v>
      </c>
      <c r="B127" t="s">
        <v>327</v>
      </c>
      <c r="C127" t="s">
        <v>3142</v>
      </c>
      <c r="D127" t="s">
        <v>135</v>
      </c>
      <c r="E127">
        <v>80567.106641439997</v>
      </c>
      <c r="F127">
        <v>2984.35</v>
      </c>
      <c r="G127">
        <v>54.984497724456297</v>
      </c>
      <c r="H127">
        <v>3.0450594582305501</v>
      </c>
      <c r="I127">
        <v>1.6668247300074698E-2</v>
      </c>
      <c r="J127">
        <v>-5.58218525299801</v>
      </c>
      <c r="K127">
        <v>3000.4141895657899</v>
      </c>
      <c r="L127">
        <v>2684.1540232961902</v>
      </c>
      <c r="M127">
        <v>35.3039354824406</v>
      </c>
      <c r="N127">
        <v>1.2908832757074</v>
      </c>
      <c r="O127">
        <v>14.0181279005478</v>
      </c>
      <c r="P127">
        <v>92.687887396694194</v>
      </c>
      <c r="Q127">
        <v>8.9610592766379994E-3</v>
      </c>
    </row>
    <row r="128" spans="1:17" x14ac:dyDescent="0.3">
      <c r="A128" t="s">
        <v>328</v>
      </c>
      <c r="B128" t="s">
        <v>329</v>
      </c>
      <c r="C128" t="s">
        <v>3135</v>
      </c>
      <c r="D128" t="s">
        <v>330</v>
      </c>
      <c r="E128">
        <v>78884.117523840003</v>
      </c>
      <c r="F128">
        <v>4183.8500000000004</v>
      </c>
      <c r="G128">
        <v>14.664634368884</v>
      </c>
      <c r="H128">
        <v>2.80743179668884</v>
      </c>
      <c r="I128">
        <v>9.4780968319867291</v>
      </c>
      <c r="J128">
        <v>-0.55053861422875805</v>
      </c>
      <c r="K128">
        <v>4096.6552187709503</v>
      </c>
      <c r="L128">
        <v>3845.6541599449001</v>
      </c>
      <c r="M128">
        <v>42.650517679123901</v>
      </c>
      <c r="N128">
        <v>0.90576240180019596</v>
      </c>
      <c r="O128">
        <v>11.899327174731299</v>
      </c>
      <c r="P128">
        <v>45.310410697230097</v>
      </c>
      <c r="Q128">
        <v>0.12703951108755099</v>
      </c>
    </row>
    <row r="129" spans="1:17" x14ac:dyDescent="0.3">
      <c r="A129" t="s">
        <v>331</v>
      </c>
      <c r="B129" t="s">
        <v>332</v>
      </c>
      <c r="C129" t="s">
        <v>3128</v>
      </c>
      <c r="D129" t="s">
        <v>287</v>
      </c>
      <c r="E129">
        <v>78659.119353429996</v>
      </c>
      <c r="F129">
        <v>5334.1</v>
      </c>
      <c r="G129">
        <v>62.613375381899097</v>
      </c>
      <c r="H129">
        <v>1.6326402492220899</v>
      </c>
      <c r="I129">
        <v>24.475826954297698</v>
      </c>
      <c r="J129">
        <v>1.10467246779658</v>
      </c>
      <c r="K129">
        <v>5079.31190167555</v>
      </c>
      <c r="L129">
        <v>4282.2358012825598</v>
      </c>
      <c r="M129">
        <v>33.761079834844899</v>
      </c>
      <c r="N129">
        <v>0.917125916975713</v>
      </c>
      <c r="O129">
        <v>4.7215087831124096</v>
      </c>
      <c r="P129">
        <v>91.296083775641904</v>
      </c>
      <c r="Q129">
        <v>0.118357315243554</v>
      </c>
    </row>
    <row r="130" spans="1:17" x14ac:dyDescent="0.3">
      <c r="A130" t="s">
        <v>333</v>
      </c>
      <c r="B130" t="s">
        <v>334</v>
      </c>
      <c r="C130" t="s">
        <v>3129</v>
      </c>
      <c r="D130" t="s">
        <v>125</v>
      </c>
      <c r="E130">
        <v>77725.583762630005</v>
      </c>
      <c r="F130">
        <v>1655.2</v>
      </c>
      <c r="G130">
        <v>90.592218180740204</v>
      </c>
      <c r="H130">
        <v>-2.5879510426065702</v>
      </c>
      <c r="I130">
        <v>16.694155978578099</v>
      </c>
      <c r="J130">
        <v>-0.51916035748818501</v>
      </c>
      <c r="K130">
        <v>1670.27043698846</v>
      </c>
      <c r="L130">
        <v>1343.92413106346</v>
      </c>
      <c r="M130">
        <v>45.412878854514297</v>
      </c>
      <c r="N130">
        <v>2.2526945908931002</v>
      </c>
      <c r="O130">
        <v>18.807394876751999</v>
      </c>
      <c r="P130">
        <v>150.29487373355499</v>
      </c>
      <c r="Q130">
        <v>2.5510031745823E-2</v>
      </c>
    </row>
    <row r="131" spans="1:17" x14ac:dyDescent="0.3">
      <c r="A131" t="s">
        <v>335</v>
      </c>
      <c r="B131" t="s">
        <v>336</v>
      </c>
      <c r="C131" t="s">
        <v>3129</v>
      </c>
      <c r="D131" t="s">
        <v>54</v>
      </c>
      <c r="E131">
        <v>77496.582199184995</v>
      </c>
      <c r="F131">
        <v>1933.7</v>
      </c>
      <c r="G131">
        <v>34.450666857469599</v>
      </c>
      <c r="H131">
        <v>-5.1725789703003402</v>
      </c>
      <c r="I131">
        <v>5.06220694437385</v>
      </c>
      <c r="J131">
        <v>0.22754637621572499</v>
      </c>
      <c r="K131">
        <v>1932.05238227006</v>
      </c>
      <c r="L131">
        <v>1706.00237040497</v>
      </c>
      <c r="M131">
        <v>33.032213740978001</v>
      </c>
      <c r="N131">
        <v>1.0501563212295399</v>
      </c>
      <c r="O131">
        <v>7.5011635724259103</v>
      </c>
      <c r="P131">
        <v>63.547173002917901</v>
      </c>
      <c r="Q131">
        <v>9.1051886562799997E-4</v>
      </c>
    </row>
    <row r="132" spans="1:17" x14ac:dyDescent="0.3">
      <c r="A132" t="s">
        <v>337</v>
      </c>
      <c r="B132" t="s">
        <v>338</v>
      </c>
      <c r="C132" t="s">
        <v>3142</v>
      </c>
      <c r="D132" t="s">
        <v>135</v>
      </c>
      <c r="E132">
        <v>75412.249018560004</v>
      </c>
      <c r="F132">
        <v>1858.2</v>
      </c>
      <c r="G132">
        <v>149.10498782423701</v>
      </c>
      <c r="H132">
        <v>1.4681929075420299</v>
      </c>
      <c r="I132">
        <v>37.350402778172402</v>
      </c>
      <c r="J132">
        <v>4.8412545649207397</v>
      </c>
      <c r="K132">
        <v>1800.9263158671599</v>
      </c>
      <c r="L132">
        <v>1519.98318639024</v>
      </c>
      <c r="M132">
        <v>32.263677167300699</v>
      </c>
      <c r="N132">
        <v>0.63255702011151904</v>
      </c>
      <c r="O132">
        <v>11.656441717791401</v>
      </c>
      <c r="P132">
        <v>179.91263086540599</v>
      </c>
      <c r="Q132">
        <v>0.15136882265000001</v>
      </c>
    </row>
    <row r="133" spans="1:17" x14ac:dyDescent="0.3">
      <c r="A133" t="s">
        <v>339</v>
      </c>
      <c r="B133" t="s">
        <v>340</v>
      </c>
      <c r="C133" t="s">
        <v>3133</v>
      </c>
      <c r="D133" t="s">
        <v>51</v>
      </c>
      <c r="E133">
        <v>74060.354475</v>
      </c>
      <c r="F133">
        <v>6294.1</v>
      </c>
      <c r="G133">
        <v>49.189735772930497</v>
      </c>
      <c r="H133">
        <v>-1.29480410400755</v>
      </c>
      <c r="I133">
        <v>18.577877490619699</v>
      </c>
      <c r="J133">
        <v>4.9644751049109104</v>
      </c>
      <c r="K133">
        <v>5951.8938354251304</v>
      </c>
      <c r="L133">
        <v>5262.5897305168801</v>
      </c>
      <c r="M133">
        <v>55.032901101978702</v>
      </c>
      <c r="N133">
        <v>0.82786933462249401</v>
      </c>
      <c r="O133">
        <v>2.3164550928647301</v>
      </c>
      <c r="P133">
        <v>80.344121144396198</v>
      </c>
      <c r="Q133">
        <v>4.0296964183654999E-2</v>
      </c>
    </row>
    <row r="134" spans="1:17" x14ac:dyDescent="0.3">
      <c r="A134" t="s">
        <v>341</v>
      </c>
      <c r="B134" t="s">
        <v>342</v>
      </c>
      <c r="C134" t="s">
        <v>3138</v>
      </c>
      <c r="D134" t="s">
        <v>83</v>
      </c>
      <c r="E134">
        <v>73521.706044254999</v>
      </c>
      <c r="F134">
        <v>721.55</v>
      </c>
      <c r="G134">
        <v>159.15260210184201</v>
      </c>
      <c r="H134">
        <v>9.1244946543544998</v>
      </c>
      <c r="I134">
        <v>59.166397947662396</v>
      </c>
      <c r="J134">
        <v>0.94162237696238504</v>
      </c>
      <c r="K134">
        <v>650.36307513404199</v>
      </c>
      <c r="L134">
        <v>487.50054128620098</v>
      </c>
      <c r="M134">
        <v>47.622768004241102</v>
      </c>
      <c r="N134">
        <v>1.3531999555829199</v>
      </c>
      <c r="O134">
        <v>8.9668075670431708</v>
      </c>
      <c r="P134">
        <v>198.778467908902</v>
      </c>
      <c r="Q134">
        <v>0.240380426786617</v>
      </c>
    </row>
    <row r="135" spans="1:17" x14ac:dyDescent="0.3">
      <c r="A135" t="s">
        <v>343</v>
      </c>
      <c r="B135" t="s">
        <v>344</v>
      </c>
      <c r="C135" t="s">
        <v>3129</v>
      </c>
      <c r="D135" t="s">
        <v>345</v>
      </c>
      <c r="E135">
        <v>70693.464624810003</v>
      </c>
      <c r="F135">
        <v>739.2</v>
      </c>
      <c r="G135">
        <v>-33.643429233531698</v>
      </c>
      <c r="H135">
        <v>-8.6456936383029497</v>
      </c>
      <c r="I135">
        <v>-12.046098066551499</v>
      </c>
      <c r="J135">
        <v>-0.57454834087767104</v>
      </c>
      <c r="K135">
        <v>753.61385564860996</v>
      </c>
      <c r="L135">
        <v>744.75051867289699</v>
      </c>
      <c r="M135">
        <v>27.560496900430199</v>
      </c>
      <c r="N135">
        <v>0.97113186611356805</v>
      </c>
      <c r="O135">
        <v>10.579004329004301</v>
      </c>
      <c r="P135">
        <v>14.0828767651824</v>
      </c>
      <c r="Q135">
        <v>-0.14082088628591</v>
      </c>
    </row>
    <row r="136" spans="1:17" x14ac:dyDescent="0.3">
      <c r="A136" t="s">
        <v>346</v>
      </c>
      <c r="B136" t="s">
        <v>347</v>
      </c>
      <c r="C136" t="s">
        <v>3129</v>
      </c>
      <c r="D136" t="s">
        <v>34</v>
      </c>
      <c r="E136">
        <v>70493.359945634904</v>
      </c>
      <c r="F136">
        <v>527.9</v>
      </c>
      <c r="G136">
        <v>2.8798678191334801</v>
      </c>
      <c r="H136">
        <v>1.42140791650859</v>
      </c>
      <c r="I136">
        <v>-10.188626124478001</v>
      </c>
      <c r="J136">
        <v>5.3027853324710099</v>
      </c>
      <c r="K136">
        <v>536.34822098730899</v>
      </c>
      <c r="L136">
        <v>512.12023124907103</v>
      </c>
      <c r="M136">
        <v>47.941976946421498</v>
      </c>
      <c r="N136">
        <v>0.89952231592333498</v>
      </c>
      <c r="O136">
        <v>19.852244743322601</v>
      </c>
      <c r="P136">
        <v>35.0473266820158</v>
      </c>
      <c r="Q136">
        <v>0.16168329274427601</v>
      </c>
    </row>
    <row r="137" spans="1:17" hidden="1" x14ac:dyDescent="0.3">
      <c r="A137" t="s">
        <v>348</v>
      </c>
      <c r="B137" t="s">
        <v>349</v>
      </c>
      <c r="C137" t="s">
        <v>3130</v>
      </c>
      <c r="D137" t="s">
        <v>27</v>
      </c>
      <c r="E137">
        <v>70350</v>
      </c>
      <c r="F137">
        <v>1431.95</v>
      </c>
      <c r="G137">
        <v>48.035164575347501</v>
      </c>
      <c r="H137">
        <v>23.057479270203</v>
      </c>
      <c r="I137">
        <v>65.735741456091304</v>
      </c>
      <c r="J137">
        <v>9.1674524452615493</v>
      </c>
      <c r="K137">
        <v>1285.21034672067</v>
      </c>
      <c r="M137">
        <v>53.4649898512601</v>
      </c>
      <c r="N137">
        <v>1.0441059181597301</v>
      </c>
      <c r="O137">
        <v>9.5010300638988792</v>
      </c>
      <c r="P137">
        <v>89.662251655629106</v>
      </c>
    </row>
    <row r="138" spans="1:17" x14ac:dyDescent="0.3">
      <c r="A138" t="s">
        <v>350</v>
      </c>
      <c r="B138" t="s">
        <v>351</v>
      </c>
      <c r="C138" t="s">
        <v>3139</v>
      </c>
      <c r="D138" t="s">
        <v>125</v>
      </c>
      <c r="E138">
        <v>69820</v>
      </c>
      <c r="F138">
        <v>879.55</v>
      </c>
      <c r="G138">
        <v>-2.8909781048283101</v>
      </c>
      <c r="H138">
        <v>-6.1313991823087601</v>
      </c>
      <c r="I138">
        <v>-23.285524796750298</v>
      </c>
      <c r="J138">
        <v>-1.31639342963238</v>
      </c>
      <c r="K138">
        <v>926.99824540442501</v>
      </c>
      <c r="L138">
        <v>922.35504544954802</v>
      </c>
      <c r="M138">
        <v>29.166088045600201</v>
      </c>
      <c r="N138">
        <v>1.09432817699971</v>
      </c>
      <c r="O138">
        <v>29.4866693195384</v>
      </c>
      <c r="P138">
        <v>38.3919439855243</v>
      </c>
      <c r="Q138">
        <v>-5.7596438465058998E-2</v>
      </c>
    </row>
    <row r="139" spans="1:17" x14ac:dyDescent="0.3">
      <c r="A139" t="s">
        <v>352</v>
      </c>
      <c r="B139" t="s">
        <v>353</v>
      </c>
      <c r="C139" t="s">
        <v>3143</v>
      </c>
      <c r="D139" t="s">
        <v>167</v>
      </c>
      <c r="E139">
        <v>69670.208743875002</v>
      </c>
      <c r="F139">
        <v>2334.6</v>
      </c>
      <c r="G139">
        <v>-22.221107666934799</v>
      </c>
      <c r="H139">
        <v>-6.5936940812041298</v>
      </c>
      <c r="I139">
        <v>-20.294455643603701</v>
      </c>
      <c r="J139">
        <v>-1.8022252292646099</v>
      </c>
      <c r="K139">
        <v>2453.0682274063802</v>
      </c>
      <c r="L139">
        <v>2427.5240159885102</v>
      </c>
      <c r="M139">
        <v>26.234705469449601</v>
      </c>
      <c r="N139">
        <v>1.26154171577187</v>
      </c>
      <c r="O139">
        <v>15.3923584339929</v>
      </c>
      <c r="P139">
        <v>12.1191019330051</v>
      </c>
      <c r="Q139">
        <v>-5.5855473923338998E-2</v>
      </c>
    </row>
    <row r="140" spans="1:17" x14ac:dyDescent="0.3">
      <c r="A140" t="s">
        <v>354</v>
      </c>
      <c r="B140" t="s">
        <v>355</v>
      </c>
      <c r="C140" t="s">
        <v>3143</v>
      </c>
      <c r="D140" t="s">
        <v>167</v>
      </c>
      <c r="E140">
        <v>69589.02012365</v>
      </c>
      <c r="F140">
        <v>4605.25</v>
      </c>
      <c r="G140">
        <v>6.5128349879838803</v>
      </c>
      <c r="H140">
        <v>-0.48802819060764802</v>
      </c>
      <c r="I140">
        <v>7.5785917956255497</v>
      </c>
      <c r="J140">
        <v>0.204653979809541</v>
      </c>
      <c r="K140">
        <v>4473.5708093989797</v>
      </c>
      <c r="L140">
        <v>4004.14322337663</v>
      </c>
      <c r="M140">
        <v>40.252985260497603</v>
      </c>
      <c r="N140">
        <v>0.49139427852552597</v>
      </c>
      <c r="O140">
        <v>4.3168123337495201</v>
      </c>
      <c r="P140">
        <v>43.0201863354037</v>
      </c>
      <c r="Q140">
        <v>2.1405450291414E-2</v>
      </c>
    </row>
    <row r="141" spans="1:17" x14ac:dyDescent="0.3">
      <c r="A141" t="s">
        <v>356</v>
      </c>
      <c r="B141" t="s">
        <v>357</v>
      </c>
      <c r="C141" t="s">
        <v>3136</v>
      </c>
      <c r="D141" t="s">
        <v>358</v>
      </c>
      <c r="E141">
        <v>69326.411987600004</v>
      </c>
      <c r="F141">
        <v>224.18</v>
      </c>
      <c r="G141">
        <v>28.573482332196299</v>
      </c>
      <c r="H141">
        <v>3.6139036961143098</v>
      </c>
      <c r="I141">
        <v>-12.0063392158947</v>
      </c>
      <c r="J141">
        <v>-5.5912640864479002</v>
      </c>
      <c r="K141">
        <v>227.241279254229</v>
      </c>
      <c r="L141">
        <v>221.30741030680699</v>
      </c>
      <c r="M141">
        <v>62.803954280270602</v>
      </c>
      <c r="N141">
        <v>1.9513275087403701</v>
      </c>
      <c r="O141">
        <v>27.7321794986171</v>
      </c>
      <c r="P141">
        <v>59.388553146107299</v>
      </c>
      <c r="Q141">
        <v>9.8928747500266007E-2</v>
      </c>
    </row>
    <row r="142" spans="1:17" x14ac:dyDescent="0.3">
      <c r="A142" t="s">
        <v>359</v>
      </c>
      <c r="B142" t="s">
        <v>360</v>
      </c>
      <c r="C142" t="s">
        <v>3129</v>
      </c>
      <c r="D142" t="s">
        <v>24</v>
      </c>
      <c r="E142">
        <v>68806.413145700004</v>
      </c>
      <c r="F142">
        <v>21.55</v>
      </c>
      <c r="G142">
        <v>-0.51668460073905798</v>
      </c>
      <c r="H142">
        <v>-6.4081762357813501</v>
      </c>
      <c r="I142">
        <v>-22.550859886205998</v>
      </c>
      <c r="J142">
        <v>-7.54008356318705E-2</v>
      </c>
      <c r="K142">
        <v>23.249823703712199</v>
      </c>
      <c r="L142">
        <v>23.046641521520701</v>
      </c>
      <c r="M142">
        <v>19.218808408962602</v>
      </c>
      <c r="N142">
        <v>0.56304493864247496</v>
      </c>
      <c r="O142">
        <v>52.436194895591598</v>
      </c>
      <c r="P142">
        <v>37.261146496815201</v>
      </c>
      <c r="Q142">
        <v>5.0091742806142002E-2</v>
      </c>
    </row>
    <row r="143" spans="1:17" x14ac:dyDescent="0.3">
      <c r="A143" t="s">
        <v>361</v>
      </c>
      <c r="B143" t="s">
        <v>362</v>
      </c>
      <c r="C143" t="s">
        <v>3135</v>
      </c>
      <c r="D143" t="s">
        <v>117</v>
      </c>
      <c r="E143">
        <v>68618.452584159997</v>
      </c>
      <c r="F143">
        <v>1510.3</v>
      </c>
      <c r="G143">
        <v>11.2501197701067</v>
      </c>
      <c r="H143">
        <v>-3.5865315438965899</v>
      </c>
      <c r="I143">
        <v>21.1481626695317</v>
      </c>
      <c r="J143">
        <v>0.42755975236725202</v>
      </c>
      <c r="K143">
        <v>1561.22319769668</v>
      </c>
      <c r="L143">
        <v>1423.65247063678</v>
      </c>
      <c r="M143">
        <v>21.045667214902899</v>
      </c>
      <c r="N143">
        <v>0.93041460008424604</v>
      </c>
      <c r="O143">
        <v>19.479573594649999</v>
      </c>
      <c r="P143">
        <v>50.683428115334699</v>
      </c>
      <c r="Q143">
        <v>8.3431571294282997E-2</v>
      </c>
    </row>
    <row r="144" spans="1:17" x14ac:dyDescent="0.3">
      <c r="A144" t="s">
        <v>363</v>
      </c>
      <c r="B144" t="s">
        <v>364</v>
      </c>
      <c r="C144" t="s">
        <v>3140</v>
      </c>
      <c r="D144" t="s">
        <v>95</v>
      </c>
      <c r="E144">
        <v>68321.072071054994</v>
      </c>
      <c r="F144">
        <v>320.3</v>
      </c>
      <c r="G144">
        <v>68.652587590426805</v>
      </c>
      <c r="H144">
        <v>4.2686140319866599</v>
      </c>
      <c r="I144">
        <v>22.1887518423258</v>
      </c>
      <c r="J144">
        <v>-1.94384066439356</v>
      </c>
      <c r="K144">
        <v>326.12895427937201</v>
      </c>
      <c r="L144">
        <v>276.95626787330599</v>
      </c>
      <c r="M144">
        <v>42.524173928596099</v>
      </c>
      <c r="N144">
        <v>0.89900005893081403</v>
      </c>
      <c r="O144">
        <v>12.691226974711199</v>
      </c>
      <c r="P144">
        <v>98.697270471463995</v>
      </c>
    </row>
    <row r="145" spans="1:17" x14ac:dyDescent="0.3">
      <c r="A145" t="s">
        <v>365</v>
      </c>
      <c r="B145" t="s">
        <v>366</v>
      </c>
      <c r="C145" t="s">
        <v>3130</v>
      </c>
      <c r="D145" t="s">
        <v>27</v>
      </c>
      <c r="E145">
        <v>68236.120490560003</v>
      </c>
      <c r="F145">
        <v>9.19</v>
      </c>
      <c r="G145">
        <v>-43.719550894642701</v>
      </c>
      <c r="H145">
        <v>-29.340009963722</v>
      </c>
      <c r="I145">
        <v>-39.090590541884197</v>
      </c>
      <c r="J145">
        <v>-2.8745295571613299</v>
      </c>
      <c r="K145">
        <v>12.8786880805477</v>
      </c>
      <c r="L145">
        <v>13.754724877036701</v>
      </c>
      <c r="M145">
        <v>18.863907808143601</v>
      </c>
      <c r="N145">
        <v>0.91937531910874803</v>
      </c>
      <c r="O145">
        <v>108.70511425462399</v>
      </c>
      <c r="P145">
        <v>3.2584269662921201</v>
      </c>
      <c r="Q145">
        <v>-8.0567211159449995E-3</v>
      </c>
    </row>
    <row r="146" spans="1:17" x14ac:dyDescent="0.3">
      <c r="A146" t="s">
        <v>367</v>
      </c>
      <c r="B146" t="s">
        <v>368</v>
      </c>
      <c r="C146" t="s">
        <v>3143</v>
      </c>
      <c r="D146" t="s">
        <v>276</v>
      </c>
      <c r="E146">
        <v>68195.823237489996</v>
      </c>
      <c r="F146">
        <v>8216.9</v>
      </c>
      <c r="G146">
        <v>10.0224376033061</v>
      </c>
      <c r="H146">
        <v>10.725745752829299</v>
      </c>
      <c r="I146">
        <v>9.5564619578340295</v>
      </c>
      <c r="J146">
        <v>2.47300461707529</v>
      </c>
      <c r="K146">
        <v>8009.2639230704799</v>
      </c>
      <c r="L146">
        <v>7370.9243411806101</v>
      </c>
      <c r="M146">
        <v>38.218415886837001</v>
      </c>
      <c r="N146">
        <v>0.610217607850146</v>
      </c>
      <c r="O146">
        <v>20.9099538755491</v>
      </c>
      <c r="P146">
        <v>54.307981220657197</v>
      </c>
      <c r="Q146">
        <v>0.12524847849394299</v>
      </c>
    </row>
    <row r="147" spans="1:17" x14ac:dyDescent="0.3">
      <c r="A147" t="s">
        <v>369</v>
      </c>
      <c r="B147" t="s">
        <v>370</v>
      </c>
      <c r="C147" t="s">
        <v>3129</v>
      </c>
      <c r="D147" t="s">
        <v>43</v>
      </c>
      <c r="E147">
        <v>67465.452000000005</v>
      </c>
      <c r="F147">
        <v>389.55</v>
      </c>
      <c r="G147">
        <v>42.384226887843397</v>
      </c>
      <c r="H147">
        <v>-5.5315615691840803</v>
      </c>
      <c r="I147">
        <v>6.1264984837354497</v>
      </c>
      <c r="J147">
        <v>-1.2579979335188201</v>
      </c>
      <c r="K147">
        <v>392.51902213087999</v>
      </c>
      <c r="L147">
        <v>357.68267394646102</v>
      </c>
      <c r="M147">
        <v>34.483543373256303</v>
      </c>
      <c r="N147">
        <v>0.426947912842773</v>
      </c>
      <c r="O147">
        <v>20.087280195096898</v>
      </c>
      <c r="P147">
        <v>83.317647058823496</v>
      </c>
      <c r="Q147">
        <v>0.110530169557601</v>
      </c>
    </row>
    <row r="148" spans="1:17" x14ac:dyDescent="0.3">
      <c r="A148" t="s">
        <v>371</v>
      </c>
      <c r="B148" t="s">
        <v>372</v>
      </c>
      <c r="C148" t="s">
        <v>3138</v>
      </c>
      <c r="D148" t="s">
        <v>100</v>
      </c>
      <c r="E148">
        <v>67260.603047055003</v>
      </c>
      <c r="F148">
        <v>575.79999999999995</v>
      </c>
      <c r="G148">
        <v>-25.721598324596499</v>
      </c>
      <c r="H148">
        <v>-4.2984418447195196</v>
      </c>
      <c r="I148">
        <v>-6.7231633274557501</v>
      </c>
      <c r="J148">
        <v>-1.65737515641657</v>
      </c>
      <c r="K148">
        <v>582.21534892894203</v>
      </c>
      <c r="L148">
        <v>554.38547288549296</v>
      </c>
      <c r="M148">
        <v>21.129988469059299</v>
      </c>
      <c r="N148">
        <v>1.22306803615878</v>
      </c>
      <c r="O148">
        <v>9.3261549149010001</v>
      </c>
      <c r="P148">
        <v>31.161731207289201</v>
      </c>
      <c r="Q148">
        <v>-8.1993077434834999E-2</v>
      </c>
    </row>
    <row r="149" spans="1:17" x14ac:dyDescent="0.3">
      <c r="A149" t="s">
        <v>373</v>
      </c>
      <c r="B149" t="s">
        <v>374</v>
      </c>
      <c r="C149" t="s">
        <v>3141</v>
      </c>
      <c r="D149" t="s">
        <v>375</v>
      </c>
      <c r="E149">
        <v>67117.187301900005</v>
      </c>
      <c r="F149">
        <v>5448.7</v>
      </c>
      <c r="G149">
        <v>7.7853628209055197</v>
      </c>
      <c r="H149">
        <v>1.3125053976038299</v>
      </c>
      <c r="I149">
        <v>19.903936548209199</v>
      </c>
      <c r="J149">
        <v>4.0375791762699897</v>
      </c>
      <c r="K149">
        <v>5370.0054640297403</v>
      </c>
      <c r="L149">
        <v>4976.5469500453501</v>
      </c>
      <c r="M149">
        <v>46.962562420738799</v>
      </c>
      <c r="N149">
        <v>0.94218758070539399</v>
      </c>
      <c r="O149">
        <v>18.560390551874701</v>
      </c>
      <c r="P149">
        <v>51.310747014718103</v>
      </c>
      <c r="Q149">
        <v>7.7220550564866999E-2</v>
      </c>
    </row>
    <row r="150" spans="1:17" x14ac:dyDescent="0.3">
      <c r="A150" t="s">
        <v>376</v>
      </c>
      <c r="B150" t="s">
        <v>377</v>
      </c>
      <c r="C150" t="s">
        <v>3141</v>
      </c>
      <c r="D150" t="s">
        <v>202</v>
      </c>
      <c r="E150">
        <v>66184.134373763998</v>
      </c>
      <c r="F150">
        <v>221.82</v>
      </c>
      <c r="G150">
        <v>1.15897095646301</v>
      </c>
      <c r="H150">
        <v>-10.404617887049101</v>
      </c>
      <c r="I150">
        <v>15.6673953192502</v>
      </c>
      <c r="J150">
        <v>-1.889981860949</v>
      </c>
      <c r="K150">
        <v>239.02972788912899</v>
      </c>
      <c r="L150">
        <v>215.35231761662999</v>
      </c>
      <c r="M150">
        <v>23.450778033161502</v>
      </c>
      <c r="N150">
        <v>1.07767736700464</v>
      </c>
      <c r="O150">
        <v>19.308448291407402</v>
      </c>
      <c r="P150">
        <v>40.793398920977403</v>
      </c>
      <c r="Q150">
        <v>5.6230257749042001E-2</v>
      </c>
    </row>
    <row r="151" spans="1:17" x14ac:dyDescent="0.3">
      <c r="A151" t="s">
        <v>378</v>
      </c>
      <c r="B151" t="s">
        <v>379</v>
      </c>
      <c r="C151" t="s">
        <v>3142</v>
      </c>
      <c r="D151" t="s">
        <v>135</v>
      </c>
      <c r="E151">
        <v>65753.828539080001</v>
      </c>
      <c r="F151">
        <v>1834.65</v>
      </c>
      <c r="G151">
        <v>36.717983706749202</v>
      </c>
      <c r="H151">
        <v>1.2849130768613499</v>
      </c>
      <c r="I151">
        <v>10.0134745855816</v>
      </c>
      <c r="J151">
        <v>-2.23874895028856</v>
      </c>
      <c r="K151">
        <v>1801.0486020021899</v>
      </c>
      <c r="L151">
        <v>1621.7018037222899</v>
      </c>
      <c r="M151">
        <v>35.193797418074801</v>
      </c>
      <c r="N151">
        <v>0.90025073451187698</v>
      </c>
      <c r="O151">
        <v>7.3774289373994897</v>
      </c>
      <c r="P151">
        <v>74.545714013890205</v>
      </c>
      <c r="Q151">
        <v>8.2671106208830003E-2</v>
      </c>
    </row>
    <row r="152" spans="1:17" x14ac:dyDescent="0.3">
      <c r="A152" t="s">
        <v>380</v>
      </c>
      <c r="B152" t="s">
        <v>381</v>
      </c>
      <c r="C152" t="s">
        <v>3136</v>
      </c>
      <c r="D152" t="s">
        <v>117</v>
      </c>
      <c r="E152">
        <v>64104.3826758</v>
      </c>
      <c r="F152">
        <v>743.55</v>
      </c>
      <c r="G152">
        <v>33.539578562434102</v>
      </c>
      <c r="H152">
        <v>1.68738069703529</v>
      </c>
      <c r="I152">
        <v>-3.9499005478677001</v>
      </c>
      <c r="J152">
        <v>1.60724089971453</v>
      </c>
      <c r="K152">
        <v>752.72424484185501</v>
      </c>
      <c r="L152">
        <v>684.97155241365499</v>
      </c>
      <c r="M152">
        <v>56.089056654381302</v>
      </c>
      <c r="N152">
        <v>0.70310729931507299</v>
      </c>
      <c r="O152">
        <v>14.0474749512474</v>
      </c>
      <c r="P152">
        <v>74.072339927425901</v>
      </c>
      <c r="Q152">
        <v>0.176875491764797</v>
      </c>
    </row>
    <row r="153" spans="1:17" x14ac:dyDescent="0.3">
      <c r="A153" t="s">
        <v>382</v>
      </c>
      <c r="B153" t="s">
        <v>383</v>
      </c>
      <c r="C153" t="s">
        <v>3135</v>
      </c>
      <c r="D153" t="s">
        <v>190</v>
      </c>
      <c r="E153">
        <v>60489.52029</v>
      </c>
      <c r="F153">
        <v>3858.6</v>
      </c>
      <c r="G153">
        <v>-4.0803049977381098</v>
      </c>
      <c r="H153">
        <v>-1.7590780350886499</v>
      </c>
      <c r="I153">
        <v>9.7475209901065991</v>
      </c>
      <c r="J153">
        <v>1.9227047615380599</v>
      </c>
      <c r="K153">
        <v>3936.3730655719501</v>
      </c>
      <c r="L153">
        <v>3735.3046093722301</v>
      </c>
      <c r="M153">
        <v>46.1872110085041</v>
      </c>
      <c r="N153">
        <v>0.50662083694131199</v>
      </c>
      <c r="O153">
        <v>28.310786295547601</v>
      </c>
      <c r="P153">
        <v>47.714570094173503</v>
      </c>
      <c r="Q153">
        <v>0.11276271159112</v>
      </c>
    </row>
    <row r="154" spans="1:17" x14ac:dyDescent="0.3">
      <c r="A154" t="s">
        <v>384</v>
      </c>
      <c r="B154" t="s">
        <v>385</v>
      </c>
      <c r="C154" t="s">
        <v>3138</v>
      </c>
      <c r="D154" t="s">
        <v>325</v>
      </c>
      <c r="E154">
        <v>59876.902550400002</v>
      </c>
      <c r="F154">
        <v>1786.5</v>
      </c>
      <c r="G154">
        <v>81.430358588491401</v>
      </c>
      <c r="H154">
        <v>0.90346816283956499</v>
      </c>
      <c r="I154">
        <v>25.617657329002199</v>
      </c>
      <c r="J154">
        <v>1.56893657765081</v>
      </c>
      <c r="K154">
        <v>1745.76396439173</v>
      </c>
      <c r="L154">
        <v>1419.35366399433</v>
      </c>
      <c r="M154">
        <v>34.154574019996403</v>
      </c>
      <c r="N154">
        <v>0.75187075666062297</v>
      </c>
      <c r="O154">
        <v>8.8664987405541602</v>
      </c>
      <c r="P154">
        <v>121.457791000371</v>
      </c>
      <c r="Q154">
        <v>2.7148130848285001E-2</v>
      </c>
    </row>
    <row r="155" spans="1:17" x14ac:dyDescent="0.3">
      <c r="A155" t="s">
        <v>386</v>
      </c>
      <c r="B155" t="s">
        <v>387</v>
      </c>
      <c r="C155" t="s">
        <v>3142</v>
      </c>
      <c r="D155" t="s">
        <v>135</v>
      </c>
      <c r="E155">
        <v>59783.026277659999</v>
      </c>
      <c r="F155">
        <v>1728.75</v>
      </c>
      <c r="G155">
        <v>64.003847002060397</v>
      </c>
      <c r="H155">
        <v>-9.66529376849161</v>
      </c>
      <c r="I155">
        <v>8.5468521355002505</v>
      </c>
      <c r="J155">
        <v>0.87316711385268897</v>
      </c>
      <c r="K155">
        <v>1760.10469947362</v>
      </c>
      <c r="L155">
        <v>1561.0744489916201</v>
      </c>
      <c r="M155">
        <v>34.089015756377499</v>
      </c>
      <c r="N155">
        <v>1.39598832308204</v>
      </c>
      <c r="O155">
        <v>19.6529284164858</v>
      </c>
      <c r="P155">
        <v>100.0810161743</v>
      </c>
      <c r="Q155">
        <v>0.165421392416088</v>
      </c>
    </row>
    <row r="156" spans="1:17" x14ac:dyDescent="0.3">
      <c r="A156" t="s">
        <v>388</v>
      </c>
      <c r="B156" t="s">
        <v>389</v>
      </c>
      <c r="C156" t="s">
        <v>3135</v>
      </c>
      <c r="D156" t="s">
        <v>190</v>
      </c>
      <c r="E156">
        <v>59776.19790295</v>
      </c>
      <c r="F156">
        <v>1013.1</v>
      </c>
      <c r="G156">
        <v>41.837737791603097</v>
      </c>
      <c r="H156">
        <v>-9.7491478905513596</v>
      </c>
      <c r="I156">
        <v>25.792713757485899</v>
      </c>
      <c r="J156">
        <v>-4.1429604783174296</v>
      </c>
      <c r="K156">
        <v>1066.27848097937</v>
      </c>
      <c r="L156">
        <v>900.79957781327005</v>
      </c>
      <c r="M156">
        <v>30.742793653401101</v>
      </c>
      <c r="N156">
        <v>0.85703579111122197</v>
      </c>
      <c r="O156">
        <v>23.877208567762299</v>
      </c>
      <c r="P156">
        <v>84.6700692672256</v>
      </c>
      <c r="Q156">
        <v>0.114025514208084</v>
      </c>
    </row>
    <row r="157" spans="1:17" x14ac:dyDescent="0.3">
      <c r="A157" t="s">
        <v>390</v>
      </c>
      <c r="B157" t="s">
        <v>391</v>
      </c>
      <c r="C157" t="s">
        <v>3133</v>
      </c>
      <c r="D157" t="s">
        <v>51</v>
      </c>
      <c r="E157">
        <v>59720.207052409998</v>
      </c>
      <c r="F157">
        <v>28640.85</v>
      </c>
      <c r="G157">
        <v>-3.3029521403767701</v>
      </c>
      <c r="H157">
        <v>-3.9528219461660199</v>
      </c>
      <c r="I157">
        <v>-1.92700970136644</v>
      </c>
      <c r="J157">
        <v>1.78172572796649</v>
      </c>
      <c r="K157">
        <v>28605.258736892702</v>
      </c>
      <c r="L157">
        <v>27078.580788627802</v>
      </c>
      <c r="M157">
        <v>33.279267573129999</v>
      </c>
      <c r="N157">
        <v>0.67046583074516497</v>
      </c>
      <c r="O157">
        <v>6.5645747245629904</v>
      </c>
      <c r="P157">
        <v>30.185681818181799</v>
      </c>
      <c r="Q157">
        <v>1.7658742862890001E-3</v>
      </c>
    </row>
    <row r="158" spans="1:17" x14ac:dyDescent="0.3">
      <c r="A158" t="s">
        <v>392</v>
      </c>
      <c r="B158" t="s">
        <v>393</v>
      </c>
      <c r="C158" t="s">
        <v>3129</v>
      </c>
      <c r="D158" t="s">
        <v>143</v>
      </c>
      <c r="E158">
        <v>59576.992473195998</v>
      </c>
      <c r="F158">
        <v>231.13</v>
      </c>
      <c r="G158">
        <v>245.95185583318599</v>
      </c>
      <c r="H158">
        <v>-0.54234498318606805</v>
      </c>
      <c r="I158">
        <v>26.230399232885901</v>
      </c>
      <c r="J158">
        <v>2.0049663329659801</v>
      </c>
      <c r="K158">
        <v>231.29190535139</v>
      </c>
      <c r="L158">
        <v>183.550954369111</v>
      </c>
      <c r="M158">
        <v>35.3347548347624</v>
      </c>
      <c r="N158">
        <v>0.314515690363671</v>
      </c>
      <c r="O158">
        <v>34.123653355254604</v>
      </c>
      <c r="P158">
        <v>393.86752136752102</v>
      </c>
    </row>
    <row r="159" spans="1:17" x14ac:dyDescent="0.3">
      <c r="A159" t="s">
        <v>394</v>
      </c>
      <c r="B159" t="s">
        <v>395</v>
      </c>
      <c r="C159" t="s">
        <v>3141</v>
      </c>
      <c r="D159" t="s">
        <v>161</v>
      </c>
      <c r="E159">
        <v>59400.03659625</v>
      </c>
      <c r="F159">
        <v>14480.8</v>
      </c>
      <c r="G159">
        <v>239.66950264306499</v>
      </c>
      <c r="H159">
        <v>22.303174080962101</v>
      </c>
      <c r="I159">
        <v>76.821197293991602</v>
      </c>
      <c r="J159">
        <v>2.98083789786644</v>
      </c>
      <c r="K159">
        <v>12676.522751725701</v>
      </c>
      <c r="L159">
        <v>9938.0562638716692</v>
      </c>
      <c r="M159">
        <v>66.765975142140903</v>
      </c>
      <c r="N159">
        <v>1.18538311995307</v>
      </c>
      <c r="O159">
        <v>4.7452488812772904</v>
      </c>
      <c r="P159">
        <v>271.69331861700698</v>
      </c>
      <c r="Q159">
        <v>0.181978781891632</v>
      </c>
    </row>
    <row r="160" spans="1:17" x14ac:dyDescent="0.3">
      <c r="A160" t="s">
        <v>396</v>
      </c>
      <c r="B160" t="s">
        <v>397</v>
      </c>
      <c r="C160" t="s">
        <v>3129</v>
      </c>
      <c r="D160" t="s">
        <v>398</v>
      </c>
      <c r="E160">
        <v>59352.051191603001</v>
      </c>
      <c r="F160">
        <v>225.61</v>
      </c>
      <c r="G160">
        <v>0.81489600070930701</v>
      </c>
      <c r="H160">
        <v>3.3321112340400401</v>
      </c>
      <c r="I160">
        <v>0.83441103371297998</v>
      </c>
      <c r="J160">
        <v>-2.7907293127055102</v>
      </c>
      <c r="K160">
        <v>225.46200868130299</v>
      </c>
      <c r="L160">
        <v>210.04617498829899</v>
      </c>
      <c r="M160">
        <v>41.452361074183202</v>
      </c>
      <c r="N160">
        <v>0.93773128886317403</v>
      </c>
      <c r="O160">
        <v>9.4366384468773408</v>
      </c>
      <c r="P160">
        <v>45.554838709677398</v>
      </c>
      <c r="Q160">
        <v>9.0118615368891999E-2</v>
      </c>
    </row>
    <row r="161" spans="1:17" x14ac:dyDescent="0.3">
      <c r="A161" t="s">
        <v>399</v>
      </c>
      <c r="B161" t="s">
        <v>400</v>
      </c>
      <c r="C161" t="s">
        <v>3130</v>
      </c>
      <c r="D161" t="s">
        <v>27</v>
      </c>
      <c r="E161">
        <v>59338.425000000003</v>
      </c>
      <c r="F161">
        <v>1949.35</v>
      </c>
      <c r="G161">
        <v>-20.1687025658549</v>
      </c>
      <c r="H161">
        <v>3.75085187000436</v>
      </c>
      <c r="I161">
        <v>-13.4760078163826</v>
      </c>
      <c r="J161">
        <v>-2.2586771608269798</v>
      </c>
      <c r="K161">
        <v>1983.0303655949899</v>
      </c>
      <c r="L161">
        <v>1859.09213445307</v>
      </c>
      <c r="M161">
        <v>50.853896966023697</v>
      </c>
      <c r="N161">
        <v>1.5557016140812401</v>
      </c>
      <c r="O161">
        <v>11.575653422935799</v>
      </c>
      <c r="P161">
        <v>26.302319554230898</v>
      </c>
      <c r="Q161">
        <v>2.83760111064E-2</v>
      </c>
    </row>
    <row r="162" spans="1:17" x14ac:dyDescent="0.3">
      <c r="A162" t="s">
        <v>401</v>
      </c>
      <c r="B162" t="s">
        <v>402</v>
      </c>
      <c r="C162" t="s">
        <v>3131</v>
      </c>
      <c r="D162" t="s">
        <v>403</v>
      </c>
      <c r="E162">
        <v>59081.17995813</v>
      </c>
      <c r="F162">
        <v>1706.15</v>
      </c>
      <c r="G162">
        <v>8.8108388296569498</v>
      </c>
      <c r="H162">
        <v>-11.4169083964732</v>
      </c>
      <c r="I162">
        <v>16.017823785380301</v>
      </c>
      <c r="J162">
        <v>3.19165355874626</v>
      </c>
      <c r="K162">
        <v>1752.16290915735</v>
      </c>
      <c r="L162">
        <v>1593.31010045315</v>
      </c>
      <c r="M162">
        <v>17.694203397530298</v>
      </c>
      <c r="N162">
        <v>0.63037585076758595</v>
      </c>
      <c r="O162">
        <v>16.765817776866001</v>
      </c>
      <c r="P162">
        <v>45.831018419590499</v>
      </c>
      <c r="Q162">
        <v>4.3825327792750002E-2</v>
      </c>
    </row>
    <row r="163" spans="1:17" x14ac:dyDescent="0.3">
      <c r="A163" t="s">
        <v>404</v>
      </c>
      <c r="B163" t="s">
        <v>405</v>
      </c>
      <c r="C163" t="s">
        <v>3143</v>
      </c>
      <c r="D163" t="s">
        <v>406</v>
      </c>
      <c r="E163">
        <v>58957.96291101</v>
      </c>
      <c r="F163">
        <v>885.2</v>
      </c>
      <c r="G163">
        <v>44.673624441126599</v>
      </c>
      <c r="H163">
        <v>-10.5721421543399</v>
      </c>
      <c r="I163">
        <v>18.4067375423183</v>
      </c>
      <c r="J163">
        <v>-5.4244112093243002</v>
      </c>
      <c r="K163">
        <v>956.87731328378902</v>
      </c>
      <c r="L163">
        <v>838.43594605078704</v>
      </c>
      <c r="M163">
        <v>23.506305169899498</v>
      </c>
      <c r="N163">
        <v>0.33616729533755602</v>
      </c>
      <c r="O163">
        <v>34.093990058743699</v>
      </c>
      <c r="P163">
        <v>74.940711462450594</v>
      </c>
      <c r="Q163">
        <v>0.144003395056189</v>
      </c>
    </row>
    <row r="164" spans="1:17" x14ac:dyDescent="0.3">
      <c r="A164" t="s">
        <v>407</v>
      </c>
      <c r="B164" t="s">
        <v>408</v>
      </c>
      <c r="C164" t="s">
        <v>3129</v>
      </c>
      <c r="D164" t="s">
        <v>54</v>
      </c>
      <c r="E164">
        <v>58762.056539999998</v>
      </c>
      <c r="F164">
        <v>5297.65</v>
      </c>
      <c r="G164">
        <v>38.459196457645803</v>
      </c>
      <c r="H164">
        <v>10.3102923228909</v>
      </c>
      <c r="I164">
        <v>7.9954900532341604</v>
      </c>
      <c r="J164">
        <v>6.63472201911115</v>
      </c>
      <c r="K164">
        <v>4834.21974573232</v>
      </c>
      <c r="L164">
        <v>4284.1245820718204</v>
      </c>
      <c r="M164">
        <v>67.187747918976896</v>
      </c>
      <c r="N164">
        <v>0.96084429501136803</v>
      </c>
      <c r="O164">
        <v>4.4963332798505</v>
      </c>
      <c r="P164">
        <v>80.026846093723407</v>
      </c>
      <c r="Q164">
        <v>9.6643432701793E-2</v>
      </c>
    </row>
    <row r="165" spans="1:17" x14ac:dyDescent="0.3">
      <c r="A165" t="s">
        <v>409</v>
      </c>
      <c r="B165" t="s">
        <v>410</v>
      </c>
      <c r="C165" t="s">
        <v>3141</v>
      </c>
      <c r="D165" t="s">
        <v>271</v>
      </c>
      <c r="E165">
        <v>58487.243060175002</v>
      </c>
      <c r="F165">
        <v>5170.8500000000004</v>
      </c>
      <c r="G165">
        <v>48.610820863532403</v>
      </c>
      <c r="H165">
        <v>17.752376291740799</v>
      </c>
      <c r="I165">
        <v>3.0661761029289298</v>
      </c>
      <c r="J165">
        <v>3.50045804956717</v>
      </c>
      <c r="K165">
        <v>4888.7363580031897</v>
      </c>
      <c r="L165">
        <v>4376.5723597792603</v>
      </c>
      <c r="M165">
        <v>58.508724244755498</v>
      </c>
      <c r="N165">
        <v>0.57024039729531395</v>
      </c>
      <c r="O165">
        <v>12.93984547995</v>
      </c>
      <c r="P165">
        <v>106.81331866813299</v>
      </c>
      <c r="Q165">
        <v>0.14966341421082799</v>
      </c>
    </row>
    <row r="166" spans="1:17" x14ac:dyDescent="0.3">
      <c r="A166" t="s">
        <v>411</v>
      </c>
      <c r="B166" t="s">
        <v>412</v>
      </c>
      <c r="C166" t="s">
        <v>3136</v>
      </c>
      <c r="D166" t="s">
        <v>117</v>
      </c>
      <c r="E166">
        <v>57418.432042389002</v>
      </c>
      <c r="F166">
        <v>130.33000000000001</v>
      </c>
      <c r="G166">
        <v>22.9007749607675</v>
      </c>
      <c r="H166">
        <v>2.4421302389012398</v>
      </c>
      <c r="I166">
        <v>-24.219238908138198</v>
      </c>
      <c r="J166">
        <v>-2.1529940532970402</v>
      </c>
      <c r="K166">
        <v>135.91985903762799</v>
      </c>
      <c r="L166">
        <v>133.38387176792699</v>
      </c>
      <c r="M166">
        <v>61.301102328592997</v>
      </c>
      <c r="N166">
        <v>1.37853561243158</v>
      </c>
      <c r="O166">
        <v>34.543082943297698</v>
      </c>
      <c r="P166">
        <v>59.327628361858203</v>
      </c>
      <c r="Q166">
        <v>4.5302728420880001E-3</v>
      </c>
    </row>
    <row r="167" spans="1:17" x14ac:dyDescent="0.3">
      <c r="A167" t="s">
        <v>413</v>
      </c>
      <c r="B167" t="s">
        <v>414</v>
      </c>
      <c r="C167" t="s">
        <v>3135</v>
      </c>
      <c r="D167" t="s">
        <v>415</v>
      </c>
      <c r="E167">
        <v>56580.558620124997</v>
      </c>
      <c r="F167">
        <v>132583.29999999999</v>
      </c>
      <c r="G167">
        <v>-4.4302191442418399</v>
      </c>
      <c r="H167">
        <v>-1.66023790755555</v>
      </c>
      <c r="I167">
        <v>-10.586987381959799</v>
      </c>
      <c r="J167">
        <v>-1.5967908792423799</v>
      </c>
      <c r="K167">
        <v>135465.33641302399</v>
      </c>
      <c r="L167">
        <v>130068.74895105</v>
      </c>
      <c r="M167">
        <v>34.672483368316797</v>
      </c>
      <c r="N167">
        <v>0.84775469866452102</v>
      </c>
      <c r="O167">
        <v>14.2263015025271</v>
      </c>
      <c r="P167">
        <v>24.6025092805789</v>
      </c>
      <c r="Q167">
        <v>3.9906041669800003E-2</v>
      </c>
    </row>
    <row r="168" spans="1:17" x14ac:dyDescent="0.3">
      <c r="A168" t="s">
        <v>416</v>
      </c>
      <c r="B168" t="s">
        <v>417</v>
      </c>
      <c r="C168" t="s">
        <v>3129</v>
      </c>
      <c r="D168" t="s">
        <v>34</v>
      </c>
      <c r="E168">
        <v>55858.236598272</v>
      </c>
      <c r="F168">
        <v>45.78</v>
      </c>
      <c r="G168">
        <v>-14.714645816979001</v>
      </c>
      <c r="H168">
        <v>-6.9355382622126198</v>
      </c>
      <c r="I168">
        <v>-28.944233952736798</v>
      </c>
      <c r="J168">
        <v>-0.91606840684188295</v>
      </c>
      <c r="K168">
        <v>49.863524343245601</v>
      </c>
      <c r="L168">
        <v>49.491036163313701</v>
      </c>
      <c r="M168">
        <v>28.714052975030999</v>
      </c>
      <c r="N168">
        <v>0.54784151499062606</v>
      </c>
      <c r="O168">
        <v>54.325032765399698</v>
      </c>
      <c r="P168">
        <v>31.741007194244499</v>
      </c>
      <c r="Q168">
        <v>0.10687850432158701</v>
      </c>
    </row>
    <row r="169" spans="1:17" x14ac:dyDescent="0.3">
      <c r="A169" t="s">
        <v>418</v>
      </c>
      <c r="B169" t="s">
        <v>419</v>
      </c>
      <c r="C169" t="s">
        <v>3131</v>
      </c>
      <c r="D169" t="s">
        <v>233</v>
      </c>
      <c r="E169">
        <v>55659.927915990003</v>
      </c>
      <c r="F169">
        <v>2099.4</v>
      </c>
      <c r="G169">
        <v>6.20125907274267</v>
      </c>
      <c r="H169">
        <v>4.6085843420135104</v>
      </c>
      <c r="I169">
        <v>4.7236288922969898</v>
      </c>
      <c r="J169">
        <v>1.6311935353328499</v>
      </c>
      <c r="K169">
        <v>2069.7021244243701</v>
      </c>
      <c r="L169">
        <v>1923.98855682166</v>
      </c>
      <c r="M169">
        <v>43.316191573615001</v>
      </c>
      <c r="N169">
        <v>0.83087353186683199</v>
      </c>
      <c r="O169">
        <v>5.0252453081832904</v>
      </c>
      <c r="P169">
        <v>36.236210253082398</v>
      </c>
      <c r="Q169">
        <v>-1.3081005667300001E-4</v>
      </c>
    </row>
    <row r="170" spans="1:17" x14ac:dyDescent="0.3">
      <c r="A170" t="s">
        <v>420</v>
      </c>
      <c r="B170" t="s">
        <v>421</v>
      </c>
      <c r="C170" t="s">
        <v>3129</v>
      </c>
      <c r="D170" t="s">
        <v>422</v>
      </c>
      <c r="E170">
        <v>55614.638922585</v>
      </c>
      <c r="F170">
        <v>4181.05</v>
      </c>
      <c r="G170">
        <v>178.529453169313</v>
      </c>
      <c r="H170">
        <v>51.826435818732001</v>
      </c>
      <c r="I170">
        <v>41.945385937758502</v>
      </c>
      <c r="J170">
        <v>13.481018498399401</v>
      </c>
      <c r="K170">
        <v>3265.0425582549301</v>
      </c>
      <c r="L170">
        <v>2607.0093766620698</v>
      </c>
      <c r="M170">
        <v>73.702043240205299</v>
      </c>
      <c r="N170">
        <v>2.0860694589581601</v>
      </c>
      <c r="O170">
        <v>5.1171356477439804</v>
      </c>
      <c r="P170">
        <v>207.418844895408</v>
      </c>
      <c r="Q170">
        <v>0.200438663062943</v>
      </c>
    </row>
    <row r="171" spans="1:17" x14ac:dyDescent="0.3">
      <c r="A171" t="s">
        <v>423</v>
      </c>
      <c r="B171" t="s">
        <v>424</v>
      </c>
      <c r="C171" t="s">
        <v>3135</v>
      </c>
      <c r="D171" t="s">
        <v>415</v>
      </c>
      <c r="E171">
        <v>55280.017066449996</v>
      </c>
      <c r="F171">
        <v>3038.65</v>
      </c>
      <c r="G171">
        <v>-8.5524644263244909</v>
      </c>
      <c r="H171">
        <v>0.63783263313099403</v>
      </c>
      <c r="I171">
        <v>14.536574211087499</v>
      </c>
      <c r="J171">
        <v>2.8058666812312598</v>
      </c>
      <c r="K171">
        <v>3007.8928776279099</v>
      </c>
      <c r="L171">
        <v>2816.27042619949</v>
      </c>
      <c r="M171">
        <v>24.3291137810454</v>
      </c>
      <c r="N171">
        <v>1.1138209057513899</v>
      </c>
      <c r="O171">
        <v>11.0690602734766</v>
      </c>
      <c r="P171">
        <v>38.510803172577198</v>
      </c>
      <c r="Q171">
        <v>-1.7719803258007E-2</v>
      </c>
    </row>
    <row r="172" spans="1:17" x14ac:dyDescent="0.3">
      <c r="A172" t="s">
        <v>425</v>
      </c>
      <c r="B172" t="s">
        <v>426</v>
      </c>
      <c r="C172" t="s">
        <v>3139</v>
      </c>
      <c r="D172" t="s">
        <v>427</v>
      </c>
      <c r="E172">
        <v>54949.5707150909</v>
      </c>
      <c r="F172">
        <v>198.5</v>
      </c>
      <c r="G172">
        <v>6.9566217858097898</v>
      </c>
      <c r="H172">
        <v>-11.17576814727</v>
      </c>
      <c r="I172">
        <v>1.1859533131807001</v>
      </c>
      <c r="J172">
        <v>2.0708111190666099</v>
      </c>
      <c r="K172">
        <v>198.075665717535</v>
      </c>
      <c r="L172">
        <v>180.76681552331399</v>
      </c>
      <c r="M172">
        <v>30.126275386181899</v>
      </c>
      <c r="N172">
        <v>0.48598754316735598</v>
      </c>
      <c r="O172">
        <v>15.768261964735499</v>
      </c>
      <c r="P172">
        <v>45.421245421245402</v>
      </c>
      <c r="Q172">
        <v>-7.6733847517056003E-2</v>
      </c>
    </row>
    <row r="173" spans="1:17" x14ac:dyDescent="0.3">
      <c r="A173" t="s">
        <v>428</v>
      </c>
      <c r="B173" t="s">
        <v>429</v>
      </c>
      <c r="C173" t="s">
        <v>3131</v>
      </c>
      <c r="D173" t="s">
        <v>195</v>
      </c>
      <c r="E173">
        <v>54385.528612800001</v>
      </c>
      <c r="F173">
        <v>16883.900000000001</v>
      </c>
      <c r="G173">
        <v>-32.097229554899002</v>
      </c>
      <c r="H173">
        <v>2.9135703852928501</v>
      </c>
      <c r="I173">
        <v>-5.9749857536658597</v>
      </c>
      <c r="J173">
        <v>3.1905376378255301</v>
      </c>
      <c r="K173">
        <v>16644.562327489399</v>
      </c>
      <c r="L173">
        <v>16495.386970223801</v>
      </c>
      <c r="M173">
        <v>63.641632258127103</v>
      </c>
      <c r="N173">
        <v>0.62866526243390697</v>
      </c>
      <c r="O173">
        <v>14.013942276369701</v>
      </c>
      <c r="P173">
        <v>10.025805778930501</v>
      </c>
      <c r="Q173">
        <v>-2.2102478710061001E-2</v>
      </c>
    </row>
    <row r="174" spans="1:17" x14ac:dyDescent="0.3">
      <c r="A174" t="s">
        <v>430</v>
      </c>
      <c r="B174" t="s">
        <v>431</v>
      </c>
      <c r="C174" t="s">
        <v>3128</v>
      </c>
      <c r="D174" t="s">
        <v>21</v>
      </c>
      <c r="E174">
        <v>53862.506380779902</v>
      </c>
      <c r="F174">
        <v>2899.15</v>
      </c>
      <c r="G174">
        <v>-10.8941037627736</v>
      </c>
      <c r="H174">
        <v>-3.9460788072359398</v>
      </c>
      <c r="I174">
        <v>7.6502168672687896</v>
      </c>
      <c r="J174">
        <v>0.84745811793611103</v>
      </c>
      <c r="K174">
        <v>2936.9641355222302</v>
      </c>
      <c r="L174">
        <v>2656.73229210831</v>
      </c>
      <c r="M174">
        <v>26.3265660653719</v>
      </c>
      <c r="N174">
        <v>0.91455234556770904</v>
      </c>
      <c r="O174">
        <v>9.9563665212217298</v>
      </c>
      <c r="P174">
        <v>40.116475762408697</v>
      </c>
      <c r="Q174">
        <v>-5.5624077254711003E-2</v>
      </c>
    </row>
    <row r="175" spans="1:17" x14ac:dyDescent="0.3">
      <c r="A175" t="s">
        <v>432</v>
      </c>
      <c r="B175" t="s">
        <v>433</v>
      </c>
      <c r="C175" t="s">
        <v>3129</v>
      </c>
      <c r="D175" t="s">
        <v>24</v>
      </c>
      <c r="E175">
        <v>53748.463891353</v>
      </c>
      <c r="F175">
        <v>72.39</v>
      </c>
      <c r="G175">
        <v>-47.642804540680302</v>
      </c>
      <c r="H175">
        <v>-0.686066059538462</v>
      </c>
      <c r="I175">
        <v>-22.211606644966501</v>
      </c>
      <c r="J175">
        <v>4.0837485937772797</v>
      </c>
      <c r="K175">
        <v>73.996263554549003</v>
      </c>
      <c r="L175">
        <v>77.310574234237706</v>
      </c>
      <c r="M175">
        <v>34.403559448867902</v>
      </c>
      <c r="N175">
        <v>1.32900945654567</v>
      </c>
      <c r="O175">
        <v>28.954275452410499</v>
      </c>
      <c r="P175">
        <v>2.8121005538985999</v>
      </c>
      <c r="Q175">
        <v>3.6933801147547997E-2</v>
      </c>
    </row>
    <row r="176" spans="1:17" x14ac:dyDescent="0.3">
      <c r="A176" t="s">
        <v>434</v>
      </c>
      <c r="B176" t="s">
        <v>435</v>
      </c>
      <c r="C176" t="s">
        <v>3140</v>
      </c>
      <c r="D176" t="s">
        <v>436</v>
      </c>
      <c r="E176">
        <v>53681.878530540002</v>
      </c>
      <c r="F176">
        <v>896.35</v>
      </c>
      <c r="G176">
        <v>-1.74942621809606</v>
      </c>
      <c r="H176">
        <v>-4.8493670029446196</v>
      </c>
      <c r="I176">
        <v>-13.365301311744499</v>
      </c>
      <c r="J176">
        <v>1.15349580852189</v>
      </c>
      <c r="K176">
        <v>946.257177170511</v>
      </c>
      <c r="L176">
        <v>940.57654560209096</v>
      </c>
      <c r="M176">
        <v>30.477574031487102</v>
      </c>
      <c r="N176">
        <v>0.73230274487555103</v>
      </c>
      <c r="O176">
        <v>31.645004741451402</v>
      </c>
      <c r="P176">
        <v>33.345730437369802</v>
      </c>
      <c r="Q176">
        <v>1.0051702298591E-2</v>
      </c>
    </row>
    <row r="177" spans="1:17" x14ac:dyDescent="0.3">
      <c r="A177" t="s">
        <v>437</v>
      </c>
      <c r="B177" t="s">
        <v>438</v>
      </c>
      <c r="C177" t="s">
        <v>3127</v>
      </c>
      <c r="D177" t="s">
        <v>439</v>
      </c>
      <c r="E177">
        <v>53677.503149079901</v>
      </c>
      <c r="F177">
        <v>352</v>
      </c>
      <c r="G177">
        <v>29.6746156898168</v>
      </c>
      <c r="H177">
        <v>0.788763872434326</v>
      </c>
      <c r="I177">
        <v>11.6583560085638</v>
      </c>
      <c r="J177">
        <v>5.9065928801537799</v>
      </c>
      <c r="K177">
        <v>346.67954965858701</v>
      </c>
      <c r="L177">
        <v>310.937139481001</v>
      </c>
      <c r="M177">
        <v>67.671060575379798</v>
      </c>
      <c r="N177">
        <v>1.33536974456603</v>
      </c>
      <c r="O177">
        <v>9.1477272727272805</v>
      </c>
      <c r="P177">
        <v>83.620239958268101</v>
      </c>
      <c r="Q177">
        <v>4.9713402304981003E-2</v>
      </c>
    </row>
    <row r="178" spans="1:17" x14ac:dyDescent="0.3">
      <c r="A178" t="s">
        <v>440</v>
      </c>
      <c r="B178" t="s">
        <v>441</v>
      </c>
      <c r="C178" t="s">
        <v>3128</v>
      </c>
      <c r="D178" t="s">
        <v>287</v>
      </c>
      <c r="E178">
        <v>53676.563236279901</v>
      </c>
      <c r="F178">
        <v>5218.2</v>
      </c>
      <c r="G178">
        <v>-18.104050415387601</v>
      </c>
      <c r="H178">
        <v>-7.4862025049599499</v>
      </c>
      <c r="I178">
        <v>-17.673266157340599</v>
      </c>
      <c r="J178">
        <v>0.22982759440799999</v>
      </c>
      <c r="K178">
        <v>5340.1080421111201</v>
      </c>
      <c r="L178">
        <v>5071.3020139533601</v>
      </c>
      <c r="M178">
        <v>14.112905503802899</v>
      </c>
      <c r="N178">
        <v>1.1463733246011201</v>
      </c>
      <c r="O178">
        <v>14.982177762446801</v>
      </c>
      <c r="P178">
        <v>26.9326198005351</v>
      </c>
      <c r="Q178">
        <v>-2.3388770859485E-2</v>
      </c>
    </row>
    <row r="179" spans="1:17" x14ac:dyDescent="0.3">
      <c r="A179" t="s">
        <v>442</v>
      </c>
      <c r="B179" t="s">
        <v>443</v>
      </c>
      <c r="C179" t="s">
        <v>3129</v>
      </c>
      <c r="D179" t="s">
        <v>54</v>
      </c>
      <c r="E179">
        <v>53456.613464549999</v>
      </c>
      <c r="F179">
        <v>705.3</v>
      </c>
      <c r="G179">
        <v>-28.833165263860401</v>
      </c>
      <c r="H179">
        <v>3.4801301417383201</v>
      </c>
      <c r="I179">
        <v>1.2230732833247799</v>
      </c>
      <c r="J179">
        <v>3.32435562465708</v>
      </c>
      <c r="K179">
        <v>694.61269814565298</v>
      </c>
      <c r="L179">
        <v>668.23945287249705</v>
      </c>
      <c r="M179">
        <v>42.450457381084</v>
      </c>
      <c r="N179">
        <v>0.820709701054399</v>
      </c>
      <c r="O179">
        <v>15.326811285977501</v>
      </c>
      <c r="P179">
        <v>27.379447354162799</v>
      </c>
      <c r="Q179">
        <v>-5.2361127930199997E-3</v>
      </c>
    </row>
    <row r="180" spans="1:17" x14ac:dyDescent="0.3">
      <c r="A180" t="s">
        <v>444</v>
      </c>
      <c r="B180" t="s">
        <v>445</v>
      </c>
      <c r="C180" t="s">
        <v>3141</v>
      </c>
      <c r="D180" t="s">
        <v>446</v>
      </c>
      <c r="E180">
        <v>50855.122208834997</v>
      </c>
      <c r="F180">
        <v>1901.75</v>
      </c>
      <c r="G180">
        <v>-25.869242743230799</v>
      </c>
      <c r="H180">
        <v>-0.137886613915881</v>
      </c>
      <c r="I180">
        <v>-15.1029393765703</v>
      </c>
      <c r="J180">
        <v>0.18313811393669199</v>
      </c>
      <c r="K180">
        <v>1986.9286157444201</v>
      </c>
      <c r="L180">
        <v>2017.1552776506801</v>
      </c>
      <c r="M180">
        <v>29.972170081906501</v>
      </c>
      <c r="N180">
        <v>0.97037835172723397</v>
      </c>
      <c r="O180">
        <v>29.039042986722698</v>
      </c>
      <c r="P180">
        <v>9.2959770114942497</v>
      </c>
      <c r="Q180">
        <v>-1.0704786257200999E-2</v>
      </c>
    </row>
    <row r="181" spans="1:17" x14ac:dyDescent="0.3">
      <c r="A181" t="s">
        <v>447</v>
      </c>
      <c r="B181" t="s">
        <v>448</v>
      </c>
      <c r="C181" t="s">
        <v>3129</v>
      </c>
      <c r="D181" t="s">
        <v>34</v>
      </c>
      <c r="E181">
        <v>50271.320250712</v>
      </c>
      <c r="F181">
        <v>57.76</v>
      </c>
      <c r="G181">
        <v>-4.61267408134393</v>
      </c>
      <c r="H181">
        <v>-3.8376604291394099</v>
      </c>
      <c r="I181">
        <v>-20.080900619403501</v>
      </c>
      <c r="J181">
        <v>0.61936312437833696</v>
      </c>
      <c r="K181">
        <v>59.768698238435803</v>
      </c>
      <c r="L181">
        <v>57.954939771544801</v>
      </c>
      <c r="M181">
        <v>37.373354087487002</v>
      </c>
      <c r="N181">
        <v>0.50374279868800598</v>
      </c>
      <c r="O181">
        <v>33.137119113573398</v>
      </c>
      <c r="P181">
        <v>41.395348837209298</v>
      </c>
      <c r="Q181">
        <v>0.101548666575901</v>
      </c>
    </row>
    <row r="182" spans="1:17" x14ac:dyDescent="0.3">
      <c r="A182" t="s">
        <v>449</v>
      </c>
      <c r="B182" t="s">
        <v>450</v>
      </c>
      <c r="C182" t="s">
        <v>3134</v>
      </c>
      <c r="D182" t="s">
        <v>103</v>
      </c>
      <c r="E182">
        <v>49778.715481724998</v>
      </c>
      <c r="F182">
        <v>121.01</v>
      </c>
      <c r="G182">
        <v>45.584017478331802</v>
      </c>
      <c r="H182">
        <v>-6.6029736812161097</v>
      </c>
      <c r="I182">
        <v>-17.744825638531299</v>
      </c>
      <c r="J182">
        <v>-3.122970705463</v>
      </c>
      <c r="K182">
        <v>131.73296079660801</v>
      </c>
      <c r="L182">
        <v>122.101369358681</v>
      </c>
      <c r="M182">
        <v>38.963325048622004</v>
      </c>
      <c r="N182">
        <v>0.63420291521717898</v>
      </c>
      <c r="O182">
        <v>40.897446492025402</v>
      </c>
      <c r="P182">
        <v>90.867507886435305</v>
      </c>
      <c r="Q182">
        <v>0.17685105282465099</v>
      </c>
    </row>
    <row r="183" spans="1:17" x14ac:dyDescent="0.3">
      <c r="A183" t="s">
        <v>451</v>
      </c>
      <c r="B183" t="s">
        <v>452</v>
      </c>
      <c r="C183" t="s">
        <v>3129</v>
      </c>
      <c r="D183" t="s">
        <v>34</v>
      </c>
      <c r="E183">
        <v>49514.815710616</v>
      </c>
      <c r="F183">
        <v>105.38</v>
      </c>
      <c r="G183">
        <v>-26.996002907625702</v>
      </c>
      <c r="H183">
        <v>-7.9325776213209496</v>
      </c>
      <c r="I183">
        <v>-36.041157933467701</v>
      </c>
      <c r="J183">
        <v>-3.6051551990232602E-3</v>
      </c>
      <c r="K183">
        <v>114.340452738016</v>
      </c>
      <c r="L183">
        <v>118.59985157414199</v>
      </c>
      <c r="M183">
        <v>27.601505215261</v>
      </c>
      <c r="N183">
        <v>0.67783949911263497</v>
      </c>
      <c r="O183">
        <v>49.886126399696302</v>
      </c>
      <c r="P183">
        <v>21.967592592592499</v>
      </c>
      <c r="Q183">
        <v>6.9208610148504005E-2</v>
      </c>
    </row>
    <row r="184" spans="1:17" x14ac:dyDescent="0.3">
      <c r="A184" t="s">
        <v>453</v>
      </c>
      <c r="B184" t="s">
        <v>454</v>
      </c>
      <c r="C184" t="s">
        <v>3143</v>
      </c>
      <c r="D184" t="s">
        <v>406</v>
      </c>
      <c r="E184">
        <v>47711.160762809901</v>
      </c>
      <c r="F184">
        <v>1610.55</v>
      </c>
      <c r="G184">
        <v>10.5700715532089</v>
      </c>
      <c r="H184">
        <v>-6.35760137013117</v>
      </c>
      <c r="I184">
        <v>29.973132832987702</v>
      </c>
      <c r="J184">
        <v>-5.7363475881631301</v>
      </c>
      <c r="K184">
        <v>1653.33843610247</v>
      </c>
      <c r="L184">
        <v>1430.99828647662</v>
      </c>
      <c r="M184">
        <v>36.074309008718103</v>
      </c>
      <c r="N184">
        <v>1.0131722581566101</v>
      </c>
      <c r="O184">
        <v>11.080065816025501</v>
      </c>
      <c r="P184">
        <v>58.044256905941801</v>
      </c>
      <c r="Q184">
        <v>8.6050291714987001E-2</v>
      </c>
    </row>
    <row r="185" spans="1:17" x14ac:dyDescent="0.3">
      <c r="A185" t="s">
        <v>455</v>
      </c>
      <c r="B185" t="s">
        <v>456</v>
      </c>
      <c r="C185" t="s">
        <v>3128</v>
      </c>
      <c r="D185" t="s">
        <v>21</v>
      </c>
      <c r="E185">
        <v>47522.984982790003</v>
      </c>
      <c r="F185">
        <v>7377.35</v>
      </c>
      <c r="G185">
        <v>15.531645827510101</v>
      </c>
      <c r="H185">
        <v>10.8501813522007</v>
      </c>
      <c r="I185">
        <v>18.832300907300599</v>
      </c>
      <c r="J185">
        <v>6.6861418694471197</v>
      </c>
      <c r="K185">
        <v>6599.6546727172399</v>
      </c>
      <c r="L185">
        <v>5913.5628490996596</v>
      </c>
      <c r="M185">
        <v>68.038399549740006</v>
      </c>
      <c r="N185">
        <v>0.99783422781363396</v>
      </c>
      <c r="O185">
        <v>0.55033311419412301</v>
      </c>
      <c r="P185">
        <v>72.0765059187124</v>
      </c>
      <c r="Q185">
        <v>1.1139310694897001E-2</v>
      </c>
    </row>
    <row r="186" spans="1:17" x14ac:dyDescent="0.3">
      <c r="A186" t="s">
        <v>457</v>
      </c>
      <c r="B186" t="s">
        <v>458</v>
      </c>
      <c r="C186" t="s">
        <v>3129</v>
      </c>
      <c r="D186" t="s">
        <v>24</v>
      </c>
      <c r="E186">
        <v>47494.663263413997</v>
      </c>
      <c r="F186">
        <v>185.84</v>
      </c>
      <c r="G186">
        <v>0.178249992091355</v>
      </c>
      <c r="H186">
        <v>2.17232875935726</v>
      </c>
      <c r="I186">
        <v>8.9502290339982196</v>
      </c>
      <c r="J186">
        <v>-0.1471102202332</v>
      </c>
      <c r="K186">
        <v>189.99888202993401</v>
      </c>
      <c r="L186">
        <v>173.21233607953801</v>
      </c>
      <c r="M186">
        <v>58.193249420914597</v>
      </c>
      <c r="N186">
        <v>1.24014316453903</v>
      </c>
      <c r="O186">
        <v>11.165518725785599</v>
      </c>
      <c r="P186">
        <v>35.402550091074602</v>
      </c>
      <c r="Q186">
        <v>0.11375781783627199</v>
      </c>
    </row>
    <row r="187" spans="1:17" hidden="1" x14ac:dyDescent="0.3">
      <c r="A187" t="s">
        <v>459</v>
      </c>
      <c r="B187" t="s">
        <v>460</v>
      </c>
      <c r="C187" t="s">
        <v>3144</v>
      </c>
      <c r="D187" t="s">
        <v>103</v>
      </c>
      <c r="E187">
        <v>47214.107304320001</v>
      </c>
      <c r="F187">
        <v>1079.05</v>
      </c>
      <c r="G187">
        <v>0.44215031268750199</v>
      </c>
      <c r="H187">
        <v>-10.860309892953101</v>
      </c>
      <c r="I187">
        <v>18.142727193431199</v>
      </c>
      <c r="J187">
        <v>-3.2707887868159502</v>
      </c>
      <c r="M187">
        <v>43.532635838861701</v>
      </c>
      <c r="O187">
        <v>17.506139659885999</v>
      </c>
      <c r="P187">
        <v>34.5281137015334</v>
      </c>
    </row>
    <row r="188" spans="1:17" x14ac:dyDescent="0.3">
      <c r="A188" t="s">
        <v>461</v>
      </c>
      <c r="B188" t="s">
        <v>462</v>
      </c>
      <c r="C188" t="s">
        <v>3128</v>
      </c>
      <c r="D188" t="s">
        <v>287</v>
      </c>
      <c r="E188">
        <v>47183.659120149998</v>
      </c>
      <c r="F188">
        <v>7614.3</v>
      </c>
      <c r="G188">
        <v>-23.717424290294399</v>
      </c>
      <c r="H188">
        <v>-0.70835639859897603</v>
      </c>
      <c r="I188">
        <v>-13.947966334177501</v>
      </c>
      <c r="J188">
        <v>1.2136207006509201</v>
      </c>
      <c r="K188">
        <v>7536.5181976858603</v>
      </c>
      <c r="L188">
        <v>7455.4779589816399</v>
      </c>
      <c r="M188">
        <v>37.0847204298599</v>
      </c>
      <c r="N188">
        <v>0.48658628645367802</v>
      </c>
      <c r="O188">
        <v>20.8252892583691</v>
      </c>
      <c r="P188">
        <v>18.7655977040179</v>
      </c>
      <c r="Q188">
        <v>-1.18988577572E-4</v>
      </c>
    </row>
    <row r="189" spans="1:17" x14ac:dyDescent="0.3">
      <c r="A189" t="s">
        <v>463</v>
      </c>
      <c r="B189" t="s">
        <v>464</v>
      </c>
      <c r="C189" t="s">
        <v>3133</v>
      </c>
      <c r="D189" t="s">
        <v>51</v>
      </c>
      <c r="E189">
        <v>46919.424698119998</v>
      </c>
      <c r="F189">
        <v>1786.15</v>
      </c>
      <c r="G189">
        <v>99.677599501382403</v>
      </c>
      <c r="H189">
        <v>1.3658394869433499</v>
      </c>
      <c r="I189">
        <v>60.266043029115998</v>
      </c>
      <c r="J189">
        <v>8.7955195132950603</v>
      </c>
      <c r="K189">
        <v>1616.9456737139101</v>
      </c>
      <c r="L189">
        <v>1265.91694351142</v>
      </c>
      <c r="M189">
        <v>44.043165600194897</v>
      </c>
      <c r="N189">
        <v>0.86249778184801895</v>
      </c>
      <c r="O189">
        <v>0.49547910309883902</v>
      </c>
      <c r="P189">
        <v>147.35493698933601</v>
      </c>
      <c r="Q189">
        <v>0.155649064402649</v>
      </c>
    </row>
    <row r="190" spans="1:17" x14ac:dyDescent="0.3">
      <c r="A190" t="s">
        <v>465</v>
      </c>
      <c r="B190" t="s">
        <v>466</v>
      </c>
      <c r="C190" t="s">
        <v>3133</v>
      </c>
      <c r="D190" t="s">
        <v>51</v>
      </c>
      <c r="E190">
        <v>46609.52916459</v>
      </c>
      <c r="F190">
        <v>2813.65</v>
      </c>
      <c r="G190">
        <v>54.679000112762097</v>
      </c>
      <c r="H190">
        <v>-4.8527619780017099</v>
      </c>
      <c r="I190">
        <v>37.019191027624402</v>
      </c>
      <c r="J190">
        <v>2.3413520705662099</v>
      </c>
      <c r="K190">
        <v>2746.9280598652199</v>
      </c>
      <c r="L190">
        <v>2395.5111133395599</v>
      </c>
      <c r="M190">
        <v>49.731633590886702</v>
      </c>
      <c r="N190">
        <v>0.583454315854952</v>
      </c>
      <c r="O190">
        <v>9.7506797220692007</v>
      </c>
      <c r="P190">
        <v>103.144290819826</v>
      </c>
      <c r="Q190">
        <v>7.0287449911154001E-2</v>
      </c>
    </row>
    <row r="191" spans="1:17" x14ac:dyDescent="0.3">
      <c r="A191" t="s">
        <v>467</v>
      </c>
      <c r="B191" t="s">
        <v>468</v>
      </c>
      <c r="C191" t="s">
        <v>607</v>
      </c>
      <c r="D191" t="s">
        <v>469</v>
      </c>
      <c r="E191">
        <v>46165.382561669998</v>
      </c>
      <c r="F191">
        <v>43935.4</v>
      </c>
      <c r="G191">
        <v>-16.700727966079999</v>
      </c>
      <c r="H191">
        <v>4.4785064871232798</v>
      </c>
      <c r="I191">
        <v>10.597654884467699</v>
      </c>
      <c r="J191">
        <v>2.6445744480131199</v>
      </c>
      <c r="K191">
        <v>41652.110185200603</v>
      </c>
      <c r="L191">
        <v>39399.525180468998</v>
      </c>
      <c r="M191">
        <v>35.247776063416097</v>
      </c>
      <c r="N191">
        <v>1.0706646266269499</v>
      </c>
      <c r="O191">
        <v>0.55445039762924697</v>
      </c>
      <c r="P191">
        <v>32.855559637799097</v>
      </c>
      <c r="Q191">
        <v>-2.8713530890319999E-2</v>
      </c>
    </row>
    <row r="192" spans="1:17" x14ac:dyDescent="0.3">
      <c r="A192" t="s">
        <v>470</v>
      </c>
      <c r="B192" t="s">
        <v>471</v>
      </c>
      <c r="C192" t="s">
        <v>3128</v>
      </c>
      <c r="D192" t="s">
        <v>21</v>
      </c>
      <c r="E192">
        <v>45892.719712124999</v>
      </c>
      <c r="F192">
        <v>1741.55</v>
      </c>
      <c r="G192">
        <v>25.652779471260999</v>
      </c>
      <c r="H192">
        <v>-0.52860498795612898</v>
      </c>
      <c r="I192">
        <v>5.9662613171573602</v>
      </c>
      <c r="J192">
        <v>7.4550722779283101</v>
      </c>
      <c r="K192">
        <v>1724.6209336404499</v>
      </c>
      <c r="L192">
        <v>1581.5438051583401</v>
      </c>
      <c r="M192">
        <v>49.747511539336202</v>
      </c>
      <c r="N192">
        <v>0.92060101283060403</v>
      </c>
      <c r="O192">
        <v>10.746174384887</v>
      </c>
      <c r="P192">
        <v>59.599523460410502</v>
      </c>
      <c r="Q192">
        <v>0.17820224582257299</v>
      </c>
    </row>
    <row r="193" spans="1:17" x14ac:dyDescent="0.3">
      <c r="A193" t="s">
        <v>472</v>
      </c>
      <c r="B193" t="s">
        <v>473</v>
      </c>
      <c r="C193" t="s">
        <v>3137</v>
      </c>
      <c r="D193" t="s">
        <v>77</v>
      </c>
      <c r="E193">
        <v>45702.725132624997</v>
      </c>
      <c r="F193">
        <v>2339.8000000000002</v>
      </c>
      <c r="G193">
        <v>-8.9546562069846694</v>
      </c>
      <c r="H193">
        <v>-1.6996612522129499</v>
      </c>
      <c r="I193">
        <v>-17.639857557960699</v>
      </c>
      <c r="J193">
        <v>-0.68387552725955902</v>
      </c>
      <c r="K193">
        <v>2447.8854019802502</v>
      </c>
      <c r="L193">
        <v>2417.3337418587198</v>
      </c>
      <c r="M193">
        <v>39.219732335939</v>
      </c>
      <c r="N193">
        <v>0.83346856068383701</v>
      </c>
      <c r="O193">
        <v>21.548850329087902</v>
      </c>
      <c r="P193">
        <v>29.772601220188498</v>
      </c>
      <c r="Q193">
        <v>-2.0569497638546999E-2</v>
      </c>
    </row>
    <row r="194" spans="1:17" x14ac:dyDescent="0.3">
      <c r="A194" t="s">
        <v>474</v>
      </c>
      <c r="B194" t="s">
        <v>475</v>
      </c>
      <c r="C194" t="s">
        <v>3143</v>
      </c>
      <c r="D194" t="s">
        <v>406</v>
      </c>
      <c r="E194">
        <v>44983.915925130001</v>
      </c>
      <c r="F194">
        <v>577.6</v>
      </c>
      <c r="G194">
        <v>-33.335190919280002</v>
      </c>
      <c r="H194">
        <v>-5.0717734466239</v>
      </c>
      <c r="I194">
        <v>7.5827464154030002</v>
      </c>
      <c r="J194">
        <v>-2.9224756500983302</v>
      </c>
      <c r="K194">
        <v>586.05209271886804</v>
      </c>
      <c r="L194">
        <v>563.52537873549295</v>
      </c>
      <c r="M194">
        <v>44.189393778136598</v>
      </c>
      <c r="N194">
        <v>0.83949910653913096</v>
      </c>
      <c r="O194">
        <v>9.9203601108032995</v>
      </c>
      <c r="P194">
        <v>28.986154533273702</v>
      </c>
      <c r="Q194">
        <v>-8.8527988769338997E-2</v>
      </c>
    </row>
    <row r="195" spans="1:17" x14ac:dyDescent="0.3">
      <c r="A195" t="s">
        <v>476</v>
      </c>
      <c r="B195" t="s">
        <v>477</v>
      </c>
      <c r="C195" t="s">
        <v>3129</v>
      </c>
      <c r="D195" t="s">
        <v>143</v>
      </c>
      <c r="E195">
        <v>44908.6227</v>
      </c>
      <c r="F195">
        <v>226.45</v>
      </c>
      <c r="G195">
        <v>131.21294150385901</v>
      </c>
      <c r="H195">
        <v>-9.8412397927380706</v>
      </c>
      <c r="I195">
        <v>-3.3634939117984599</v>
      </c>
      <c r="J195">
        <v>1.6487084986513301</v>
      </c>
      <c r="K195">
        <v>256.95712478376998</v>
      </c>
      <c r="L195">
        <v>226.47515677033701</v>
      </c>
      <c r="M195">
        <v>28.5266924821521</v>
      </c>
      <c r="N195">
        <v>0.43802253907675498</v>
      </c>
      <c r="O195">
        <v>56.193420181055401</v>
      </c>
      <c r="P195">
        <v>221.205673758865</v>
      </c>
      <c r="Q195">
        <v>0.15836353865367001</v>
      </c>
    </row>
    <row r="196" spans="1:17" x14ac:dyDescent="0.3">
      <c r="A196" t="s">
        <v>478</v>
      </c>
      <c r="B196" t="s">
        <v>479</v>
      </c>
      <c r="C196" t="s">
        <v>3141</v>
      </c>
      <c r="D196" t="s">
        <v>446</v>
      </c>
      <c r="E196">
        <v>44662.028084520003</v>
      </c>
      <c r="F196">
        <v>1536</v>
      </c>
      <c r="G196">
        <v>-30.467403437835902</v>
      </c>
      <c r="H196">
        <v>8.6137294132671691</v>
      </c>
      <c r="I196">
        <v>-14.444765404970701</v>
      </c>
      <c r="J196">
        <v>0.13945081655313901</v>
      </c>
      <c r="K196">
        <v>1492.63095602366</v>
      </c>
      <c r="L196">
        <v>1504.25943442687</v>
      </c>
      <c r="M196">
        <v>79.541633454108194</v>
      </c>
      <c r="N196">
        <v>1.5695686269078899</v>
      </c>
      <c r="O196">
        <v>16.4290364583333</v>
      </c>
      <c r="P196">
        <v>17.701149425287301</v>
      </c>
      <c r="Q196">
        <v>6.8649051203358E-2</v>
      </c>
    </row>
    <row r="197" spans="1:17" x14ac:dyDescent="0.3">
      <c r="A197" t="s">
        <v>480</v>
      </c>
      <c r="B197" t="s">
        <v>481</v>
      </c>
      <c r="C197" t="s">
        <v>3143</v>
      </c>
      <c r="D197" t="s">
        <v>482</v>
      </c>
      <c r="E197">
        <v>44657.320500000002</v>
      </c>
      <c r="F197">
        <v>4364.75</v>
      </c>
      <c r="G197">
        <v>26.2599431934084</v>
      </c>
      <c r="H197">
        <v>5.3313408495297896</v>
      </c>
      <c r="I197">
        <v>23.929853929266802</v>
      </c>
      <c r="J197">
        <v>0.42034308773462298</v>
      </c>
      <c r="K197">
        <v>3845.2878210870399</v>
      </c>
      <c r="L197">
        <v>3458.85057365087</v>
      </c>
      <c r="M197">
        <v>38.820957881604699</v>
      </c>
      <c r="N197">
        <v>0.60510851609807004</v>
      </c>
      <c r="O197">
        <v>3.33925196173892</v>
      </c>
      <c r="P197">
        <v>76.282310177705895</v>
      </c>
      <c r="Q197">
        <v>7.3586621540600999E-2</v>
      </c>
    </row>
    <row r="198" spans="1:17" x14ac:dyDescent="0.3">
      <c r="A198" t="s">
        <v>483</v>
      </c>
      <c r="B198" t="s">
        <v>484</v>
      </c>
      <c r="C198" t="s">
        <v>3129</v>
      </c>
      <c r="D198" t="s">
        <v>485</v>
      </c>
      <c r="E198">
        <v>44255.984762824999</v>
      </c>
      <c r="F198">
        <v>741.25</v>
      </c>
      <c r="G198">
        <v>-46.143496943364298</v>
      </c>
      <c r="H198">
        <v>24.2949472413042</v>
      </c>
      <c r="I198">
        <v>73.056036540418305</v>
      </c>
      <c r="J198">
        <v>7.5976701517041301</v>
      </c>
      <c r="K198">
        <v>616.44389176264804</v>
      </c>
      <c r="L198">
        <v>555.09453373203598</v>
      </c>
      <c r="M198">
        <v>54.332914918064397</v>
      </c>
      <c r="N198">
        <v>1.6035260567788601</v>
      </c>
      <c r="O198">
        <v>34.677908937605302</v>
      </c>
      <c r="P198">
        <v>139.11290322580601</v>
      </c>
      <c r="Q198">
        <v>-5.3166726248279998E-2</v>
      </c>
    </row>
    <row r="199" spans="1:17" x14ac:dyDescent="0.3">
      <c r="A199" t="s">
        <v>486</v>
      </c>
      <c r="B199" t="s">
        <v>487</v>
      </c>
      <c r="C199" t="s">
        <v>3133</v>
      </c>
      <c r="D199" t="s">
        <v>284</v>
      </c>
      <c r="E199">
        <v>43893.266724720001</v>
      </c>
      <c r="F199">
        <v>607.45000000000005</v>
      </c>
      <c r="G199">
        <v>55.737997617081497</v>
      </c>
      <c r="H199">
        <v>8.8153276353733592</v>
      </c>
      <c r="I199">
        <v>28.721405664217802</v>
      </c>
      <c r="J199">
        <v>2.5847227546475899</v>
      </c>
      <c r="K199">
        <v>560.18894799517</v>
      </c>
      <c r="L199">
        <v>477.27945131956398</v>
      </c>
      <c r="M199">
        <v>41.308500957689198</v>
      </c>
      <c r="N199">
        <v>0.91808464994100603</v>
      </c>
      <c r="O199">
        <v>3.4653057864844699</v>
      </c>
      <c r="P199">
        <v>93.578712555768007</v>
      </c>
      <c r="Q199">
        <v>9.5756296959994006E-2</v>
      </c>
    </row>
    <row r="200" spans="1:17" x14ac:dyDescent="0.3">
      <c r="A200" t="s">
        <v>488</v>
      </c>
      <c r="B200" t="s">
        <v>489</v>
      </c>
      <c r="C200" t="s">
        <v>3131</v>
      </c>
      <c r="D200" t="s">
        <v>120</v>
      </c>
      <c r="E200">
        <v>43727.686665225003</v>
      </c>
      <c r="F200">
        <v>336.4</v>
      </c>
      <c r="G200">
        <v>-28.224327225707299</v>
      </c>
      <c r="H200">
        <v>-6.66363546567929</v>
      </c>
      <c r="I200">
        <v>-14.8169880697158</v>
      </c>
      <c r="J200">
        <v>1.3067126683722601</v>
      </c>
      <c r="K200">
        <v>351.959815892439</v>
      </c>
      <c r="L200">
        <v>356.24329601140897</v>
      </c>
      <c r="M200">
        <v>27.935092077661398</v>
      </c>
      <c r="N200">
        <v>0.31299511177273098</v>
      </c>
      <c r="O200">
        <v>22.027348394768101</v>
      </c>
      <c r="P200">
        <v>17.704688593421899</v>
      </c>
      <c r="Q200">
        <v>-1.2736945370606999E-2</v>
      </c>
    </row>
    <row r="201" spans="1:17" hidden="1" x14ac:dyDescent="0.3">
      <c r="A201" t="s">
        <v>490</v>
      </c>
      <c r="B201" t="s">
        <v>491</v>
      </c>
      <c r="C201" t="s">
        <v>3144</v>
      </c>
      <c r="D201" t="s">
        <v>80</v>
      </c>
      <c r="E201">
        <v>43689.270010925</v>
      </c>
      <c r="F201">
        <v>95.78</v>
      </c>
      <c r="G201">
        <v>-23.0095476755859</v>
      </c>
      <c r="H201">
        <v>-12.4735269898565</v>
      </c>
      <c r="I201">
        <v>-5.3089707948421596</v>
      </c>
      <c r="J201">
        <v>-1.1821868350254301</v>
      </c>
      <c r="M201">
        <v>30.873914179339799</v>
      </c>
      <c r="O201">
        <v>64.334934224263904</v>
      </c>
      <c r="P201">
        <v>26.0263157894736</v>
      </c>
    </row>
    <row r="202" spans="1:17" x14ac:dyDescent="0.3">
      <c r="A202" t="s">
        <v>492</v>
      </c>
      <c r="B202" t="s">
        <v>493</v>
      </c>
      <c r="C202" t="s">
        <v>3129</v>
      </c>
      <c r="D202" t="s">
        <v>54</v>
      </c>
      <c r="E202">
        <v>43612.155888191999</v>
      </c>
      <c r="F202">
        <v>169.42</v>
      </c>
      <c r="G202">
        <v>1.2967667746617899</v>
      </c>
      <c r="H202">
        <v>3.7827587429449498</v>
      </c>
      <c r="I202">
        <v>-8.6687344027819098</v>
      </c>
      <c r="J202">
        <v>-3.87333192035539</v>
      </c>
      <c r="K202">
        <v>175.27555942007299</v>
      </c>
      <c r="L202">
        <v>164.865929483098</v>
      </c>
      <c r="M202">
        <v>35.609702443224997</v>
      </c>
      <c r="N202">
        <v>1.22511764769599</v>
      </c>
      <c r="O202">
        <v>14.6558847833786</v>
      </c>
      <c r="P202">
        <v>33.823064770932</v>
      </c>
      <c r="Q202">
        <v>8.2715188368794004E-2</v>
      </c>
    </row>
    <row r="203" spans="1:17" x14ac:dyDescent="0.3">
      <c r="A203" t="s">
        <v>494</v>
      </c>
      <c r="B203" t="s">
        <v>495</v>
      </c>
      <c r="C203" t="s">
        <v>3141</v>
      </c>
      <c r="D203" t="s">
        <v>496</v>
      </c>
      <c r="E203">
        <v>43606.444904684999</v>
      </c>
      <c r="F203">
        <v>4045.1</v>
      </c>
      <c r="G203">
        <v>-7.5897474428224196</v>
      </c>
      <c r="H203">
        <v>4.46988687538144</v>
      </c>
      <c r="I203">
        <v>23.519733045928401</v>
      </c>
      <c r="J203">
        <v>-4.2409235061768298</v>
      </c>
      <c r="K203">
        <v>3960.239091334</v>
      </c>
      <c r="L203">
        <v>3585.3015780290002</v>
      </c>
      <c r="M203">
        <v>39.245778113450001</v>
      </c>
      <c r="N203">
        <v>0.95260683982762195</v>
      </c>
      <c r="O203">
        <v>9.2680032632073299</v>
      </c>
      <c r="P203">
        <v>52.737501887932297</v>
      </c>
      <c r="Q203">
        <v>0.122401823160511</v>
      </c>
    </row>
    <row r="204" spans="1:17" x14ac:dyDescent="0.3">
      <c r="A204" t="s">
        <v>497</v>
      </c>
      <c r="B204" t="s">
        <v>498</v>
      </c>
      <c r="C204" t="s">
        <v>3129</v>
      </c>
      <c r="D204" t="s">
        <v>398</v>
      </c>
      <c r="E204">
        <v>43531.314222100002</v>
      </c>
      <c r="F204">
        <v>785.7</v>
      </c>
      <c r="G204">
        <v>221.77096003115599</v>
      </c>
      <c r="H204">
        <v>-1.02022982462901</v>
      </c>
      <c r="I204">
        <v>39.515333914651301</v>
      </c>
      <c r="J204">
        <v>6.3928801207278996</v>
      </c>
      <c r="K204">
        <v>712.68114258248204</v>
      </c>
      <c r="L204">
        <v>560.65216626613096</v>
      </c>
      <c r="M204">
        <v>36.305682726533199</v>
      </c>
      <c r="N204">
        <v>0.822199222719315</v>
      </c>
      <c r="O204">
        <v>5.4919180348733603</v>
      </c>
      <c r="P204">
        <v>253.123595505618</v>
      </c>
      <c r="Q204">
        <v>0.13323147220610601</v>
      </c>
    </row>
    <row r="205" spans="1:17" x14ac:dyDescent="0.3">
      <c r="A205" t="s">
        <v>499</v>
      </c>
      <c r="B205" t="s">
        <v>500</v>
      </c>
      <c r="C205" t="s">
        <v>3141</v>
      </c>
      <c r="D205" t="s">
        <v>322</v>
      </c>
      <c r="E205">
        <v>43289.942348999997</v>
      </c>
      <c r="F205">
        <v>1654.8</v>
      </c>
      <c r="G205">
        <v>192.26272553865999</v>
      </c>
      <c r="H205">
        <v>-11.2730326643622</v>
      </c>
      <c r="I205">
        <v>36.079185644697198</v>
      </c>
      <c r="J205">
        <v>1.71943163591855</v>
      </c>
      <c r="K205">
        <v>1900.23836738675</v>
      </c>
      <c r="L205">
        <v>1596.17896582802</v>
      </c>
      <c r="M205">
        <v>29.739674440591699</v>
      </c>
      <c r="N205">
        <v>0.24330184822516299</v>
      </c>
      <c r="O205">
        <v>80.048948513415496</v>
      </c>
      <c r="P205">
        <v>279.889807162534</v>
      </c>
      <c r="Q205">
        <v>0.202939095429958</v>
      </c>
    </row>
    <row r="206" spans="1:17" x14ac:dyDescent="0.3">
      <c r="A206" t="s">
        <v>501</v>
      </c>
      <c r="B206" t="s">
        <v>502</v>
      </c>
      <c r="C206" t="s">
        <v>3135</v>
      </c>
      <c r="D206" t="s">
        <v>190</v>
      </c>
      <c r="E206">
        <v>43289.0546712</v>
      </c>
      <c r="F206">
        <v>673.1</v>
      </c>
      <c r="G206">
        <v>-6.7740464066506902</v>
      </c>
      <c r="H206">
        <v>-5.8619364076776996</v>
      </c>
      <c r="I206">
        <v>-5.8122670790308897</v>
      </c>
      <c r="J206">
        <v>-2.91481859531486</v>
      </c>
      <c r="K206">
        <v>704.34176269181603</v>
      </c>
      <c r="L206">
        <v>657.61271524095696</v>
      </c>
      <c r="M206">
        <v>32.533728577055903</v>
      </c>
      <c r="N206">
        <v>0.98416167661201104</v>
      </c>
      <c r="O206">
        <v>14.195513296686901</v>
      </c>
      <c r="P206">
        <v>37.902069248104802</v>
      </c>
      <c r="Q206">
        <v>-8.6390032800759999E-3</v>
      </c>
    </row>
    <row r="207" spans="1:17" x14ac:dyDescent="0.3">
      <c r="A207" t="s">
        <v>503</v>
      </c>
      <c r="B207" t="s">
        <v>504</v>
      </c>
      <c r="C207" t="s">
        <v>3136</v>
      </c>
      <c r="D207" t="s">
        <v>117</v>
      </c>
      <c r="E207">
        <v>42899.882688004996</v>
      </c>
      <c r="F207">
        <v>983.3</v>
      </c>
      <c r="G207">
        <v>50.620412034736297</v>
      </c>
      <c r="H207">
        <v>21.641482282633</v>
      </c>
      <c r="I207">
        <v>39.379818016406396</v>
      </c>
      <c r="J207">
        <v>-1.4643454963479099</v>
      </c>
      <c r="K207">
        <v>828.10827606879195</v>
      </c>
      <c r="L207">
        <v>702.69613401165702</v>
      </c>
      <c r="M207">
        <v>76.027211725536006</v>
      </c>
      <c r="N207">
        <v>1.2657674003910999</v>
      </c>
      <c r="O207">
        <v>2.2678734872368702</v>
      </c>
      <c r="P207">
        <v>99.857723577235703</v>
      </c>
    </row>
    <row r="208" spans="1:17" x14ac:dyDescent="0.3">
      <c r="A208" t="s">
        <v>505</v>
      </c>
      <c r="B208" t="s">
        <v>506</v>
      </c>
      <c r="C208" t="s">
        <v>3128</v>
      </c>
      <c r="D208" t="s">
        <v>21</v>
      </c>
      <c r="E208">
        <v>42897.418704850003</v>
      </c>
      <c r="F208">
        <v>1048.7</v>
      </c>
      <c r="G208">
        <v>-48.518910858867798</v>
      </c>
      <c r="H208">
        <v>-6.5503777034785404</v>
      </c>
      <c r="I208">
        <v>-15.635880528203</v>
      </c>
      <c r="J208">
        <v>-0.25472130307701102</v>
      </c>
      <c r="K208">
        <v>1059.1945205156101</v>
      </c>
      <c r="L208">
        <v>1081.0245101062301</v>
      </c>
      <c r="M208">
        <v>36.629135373915197</v>
      </c>
      <c r="N208">
        <v>0.558852390664209</v>
      </c>
      <c r="O208">
        <v>33.498617335749003</v>
      </c>
      <c r="P208">
        <v>8.1022574992268801</v>
      </c>
    </row>
    <row r="209" spans="1:17" x14ac:dyDescent="0.3">
      <c r="A209" t="s">
        <v>507</v>
      </c>
      <c r="B209" t="s">
        <v>508</v>
      </c>
      <c r="C209" t="s">
        <v>3135</v>
      </c>
      <c r="D209" t="s">
        <v>509</v>
      </c>
      <c r="E209">
        <v>42704</v>
      </c>
      <c r="F209">
        <v>519.35</v>
      </c>
      <c r="G209">
        <v>65.615581323382003</v>
      </c>
      <c r="H209">
        <v>3.3502003812028498</v>
      </c>
      <c r="I209">
        <v>24.881283707594601</v>
      </c>
      <c r="J209">
        <v>1.2033772915866201</v>
      </c>
      <c r="K209">
        <v>494.91076465216798</v>
      </c>
      <c r="L209">
        <v>440.297914064113</v>
      </c>
      <c r="M209">
        <v>61.425098397000397</v>
      </c>
      <c r="N209">
        <v>1.6755820091818501</v>
      </c>
      <c r="O209">
        <v>19.4473861557716</v>
      </c>
      <c r="P209">
        <v>114.87381050889501</v>
      </c>
      <c r="Q209">
        <v>0.140011330339536</v>
      </c>
    </row>
    <row r="210" spans="1:17" x14ac:dyDescent="0.3">
      <c r="A210" t="s">
        <v>510</v>
      </c>
      <c r="B210" t="s">
        <v>511</v>
      </c>
      <c r="C210" t="s">
        <v>3141</v>
      </c>
      <c r="D210" t="s">
        <v>140</v>
      </c>
      <c r="E210">
        <v>42636.476362900001</v>
      </c>
      <c r="F210">
        <v>49417.1</v>
      </c>
      <c r="G210">
        <v>0.477836201122467</v>
      </c>
      <c r="H210">
        <v>-2.6124906454785402</v>
      </c>
      <c r="I210">
        <v>4.4729781301782499</v>
      </c>
      <c r="J210">
        <v>1.5229780630974401</v>
      </c>
      <c r="K210">
        <v>50457.719623268698</v>
      </c>
      <c r="L210">
        <v>47643.9854084619</v>
      </c>
      <c r="M210">
        <v>28.738981449855899</v>
      </c>
      <c r="N210">
        <v>0.73793219423452205</v>
      </c>
      <c r="O210">
        <v>21.403319903434198</v>
      </c>
      <c r="P210">
        <v>41.281730931421997</v>
      </c>
      <c r="Q210">
        <v>-3.6091142694282999E-2</v>
      </c>
    </row>
    <row r="211" spans="1:17" x14ac:dyDescent="0.3">
      <c r="A211" t="s">
        <v>512</v>
      </c>
      <c r="B211" t="s">
        <v>513</v>
      </c>
      <c r="C211" t="s">
        <v>3141</v>
      </c>
      <c r="D211" t="s">
        <v>161</v>
      </c>
      <c r="E211">
        <v>42528.049230825003</v>
      </c>
      <c r="F211">
        <v>1748.65</v>
      </c>
      <c r="G211">
        <v>302.51309589610298</v>
      </c>
      <c r="H211">
        <v>6.5786647972266303</v>
      </c>
      <c r="I211">
        <v>73.061862883480501</v>
      </c>
      <c r="J211">
        <v>5.8918231924580304</v>
      </c>
      <c r="K211">
        <v>1640.9267756079</v>
      </c>
      <c r="L211">
        <v>1264.0089208623699</v>
      </c>
      <c r="M211">
        <v>52.202640763649299</v>
      </c>
      <c r="N211">
        <v>1.1589833472707201</v>
      </c>
      <c r="O211">
        <v>8.0776599090727199</v>
      </c>
      <c r="P211">
        <v>401.04584527220601</v>
      </c>
      <c r="Q211">
        <v>0.23491295564582701</v>
      </c>
    </row>
    <row r="212" spans="1:17" x14ac:dyDescent="0.3">
      <c r="A212" t="s">
        <v>514</v>
      </c>
      <c r="B212" t="s">
        <v>515</v>
      </c>
      <c r="C212" t="s">
        <v>3127</v>
      </c>
      <c r="D212" t="s">
        <v>176</v>
      </c>
      <c r="E212">
        <v>42435.809255624998</v>
      </c>
      <c r="F212">
        <v>597.54999999999995</v>
      </c>
      <c r="G212">
        <v>13.2834095756478</v>
      </c>
      <c r="H212">
        <v>-9.2742591204039506</v>
      </c>
      <c r="I212">
        <v>-3.1181976499947601</v>
      </c>
      <c r="J212">
        <v>2.4101293186613999</v>
      </c>
      <c r="K212">
        <v>619.53295055946899</v>
      </c>
      <c r="L212">
        <v>580.11574729212998</v>
      </c>
      <c r="M212">
        <v>48.496938914687597</v>
      </c>
      <c r="N212">
        <v>0.59746455222604999</v>
      </c>
      <c r="O212">
        <v>15.4631411597355</v>
      </c>
      <c r="P212">
        <v>50.4974184611509</v>
      </c>
      <c r="Q212">
        <v>-3.3030561551845E-2</v>
      </c>
    </row>
    <row r="213" spans="1:17" x14ac:dyDescent="0.3">
      <c r="A213" t="s">
        <v>516</v>
      </c>
      <c r="B213" t="s">
        <v>517</v>
      </c>
      <c r="C213" t="s">
        <v>3138</v>
      </c>
      <c r="D213" t="s">
        <v>325</v>
      </c>
      <c r="E213">
        <v>42277.484634619999</v>
      </c>
      <c r="F213">
        <v>2009</v>
      </c>
      <c r="G213">
        <v>103.34016824440999</v>
      </c>
      <c r="H213">
        <v>9.3872894294461293</v>
      </c>
      <c r="I213">
        <v>33.184476028094302</v>
      </c>
      <c r="J213">
        <v>-4.8357958503775098</v>
      </c>
      <c r="K213">
        <v>1852.7891663741</v>
      </c>
      <c r="L213">
        <v>1521.3995483752301</v>
      </c>
      <c r="M213">
        <v>56.459296739527502</v>
      </c>
      <c r="N213">
        <v>1.3656046688075301</v>
      </c>
      <c r="O213">
        <v>9.4848183175709302</v>
      </c>
      <c r="P213">
        <v>146.805896805896</v>
      </c>
      <c r="Q213">
        <v>0.19932832293988101</v>
      </c>
    </row>
    <row r="214" spans="1:17" x14ac:dyDescent="0.3">
      <c r="A214" t="s">
        <v>518</v>
      </c>
      <c r="B214" t="s">
        <v>519</v>
      </c>
      <c r="C214" t="s">
        <v>3129</v>
      </c>
      <c r="D214" t="s">
        <v>227</v>
      </c>
      <c r="E214">
        <v>41745.553658550001</v>
      </c>
      <c r="F214">
        <v>645.1</v>
      </c>
      <c r="G214">
        <v>63.421260294777703</v>
      </c>
      <c r="H214">
        <v>-7.9975522781254202</v>
      </c>
      <c r="I214">
        <v>12.381673091838501</v>
      </c>
      <c r="J214">
        <v>-2.6965879771850498</v>
      </c>
      <c r="K214">
        <v>663.13504263873699</v>
      </c>
      <c r="L214">
        <v>580.76339713956702</v>
      </c>
      <c r="M214">
        <v>44.309699717253999</v>
      </c>
      <c r="N214">
        <v>1.0216372027321901</v>
      </c>
      <c r="O214">
        <v>14.625639435746301</v>
      </c>
      <c r="P214">
        <v>96.497106305208604</v>
      </c>
      <c r="Q214">
        <v>3.1767815824665001E-2</v>
      </c>
    </row>
    <row r="215" spans="1:17" x14ac:dyDescent="0.3">
      <c r="A215" t="s">
        <v>520</v>
      </c>
      <c r="B215" t="s">
        <v>521</v>
      </c>
      <c r="C215" t="s">
        <v>3133</v>
      </c>
      <c r="D215" t="s">
        <v>51</v>
      </c>
      <c r="E215">
        <v>41530.150115024997</v>
      </c>
      <c r="F215">
        <v>3374.75</v>
      </c>
      <c r="G215">
        <v>65.863954846879295</v>
      </c>
      <c r="H215">
        <v>3.1486902143357498</v>
      </c>
      <c r="I215">
        <v>46.594072062003498</v>
      </c>
      <c r="J215">
        <v>7.8059263370234699</v>
      </c>
      <c r="K215">
        <v>3085.5469613881701</v>
      </c>
      <c r="L215">
        <v>2525.3635767477799</v>
      </c>
      <c r="M215">
        <v>58.137254713640502</v>
      </c>
      <c r="N215">
        <v>0.91675306693247505</v>
      </c>
      <c r="O215">
        <v>3.26690865990073</v>
      </c>
      <c r="P215">
        <v>104.524105330141</v>
      </c>
      <c r="Q215">
        <v>8.9723856564922003E-2</v>
      </c>
    </row>
    <row r="216" spans="1:17" x14ac:dyDescent="0.3">
      <c r="A216" t="s">
        <v>522</v>
      </c>
      <c r="B216" t="s">
        <v>523</v>
      </c>
      <c r="C216" t="s">
        <v>3133</v>
      </c>
      <c r="D216" t="s">
        <v>524</v>
      </c>
      <c r="E216">
        <v>41466.879475050002</v>
      </c>
      <c r="F216">
        <v>347.05</v>
      </c>
      <c r="G216">
        <v>5.2186664814230097</v>
      </c>
      <c r="H216">
        <v>-7.9598444621804596</v>
      </c>
      <c r="I216">
        <v>17.590219911374099</v>
      </c>
      <c r="J216">
        <v>-2.7184056675439501</v>
      </c>
      <c r="K216">
        <v>358.366587899737</v>
      </c>
      <c r="L216">
        <v>321.25807849025398</v>
      </c>
      <c r="M216">
        <v>29.727291174004101</v>
      </c>
      <c r="N216">
        <v>0.785032864752643</v>
      </c>
      <c r="O216">
        <v>14.0469672957787</v>
      </c>
      <c r="P216">
        <v>59.5632183908046</v>
      </c>
      <c r="Q216">
        <v>-3.2139608838161998E-2</v>
      </c>
    </row>
    <row r="217" spans="1:17" x14ac:dyDescent="0.3">
      <c r="A217" t="s">
        <v>525</v>
      </c>
      <c r="B217" t="s">
        <v>526</v>
      </c>
      <c r="C217" t="s">
        <v>3139</v>
      </c>
      <c r="D217" t="s">
        <v>527</v>
      </c>
      <c r="E217">
        <v>41366.650500659998</v>
      </c>
      <c r="F217">
        <v>629.20000000000005</v>
      </c>
      <c r="G217">
        <v>-10.8401942071691</v>
      </c>
      <c r="H217">
        <v>-4.4378183357114702</v>
      </c>
      <c r="I217">
        <v>30.115527952025001</v>
      </c>
      <c r="J217">
        <v>-2.37470868279595</v>
      </c>
      <c r="K217">
        <v>641.02705999228101</v>
      </c>
      <c r="L217">
        <v>566.89412720084101</v>
      </c>
      <c r="M217">
        <v>21.125955680087099</v>
      </c>
      <c r="N217">
        <v>0.91355048233004998</v>
      </c>
      <c r="O217">
        <v>13.707883026064801</v>
      </c>
      <c r="P217">
        <v>49.4359339745873</v>
      </c>
      <c r="Q217">
        <v>-7.2391622793685995E-2</v>
      </c>
    </row>
    <row r="218" spans="1:17" x14ac:dyDescent="0.3">
      <c r="A218" t="s">
        <v>528</v>
      </c>
      <c r="B218" t="s">
        <v>529</v>
      </c>
      <c r="C218" t="s">
        <v>3129</v>
      </c>
      <c r="D218" t="s">
        <v>34</v>
      </c>
      <c r="E218">
        <v>40824.119028834997</v>
      </c>
      <c r="F218">
        <v>54.66</v>
      </c>
      <c r="G218">
        <v>-7.3692258445182102</v>
      </c>
      <c r="H218">
        <v>-4.9254836702701201</v>
      </c>
      <c r="I218">
        <v>-25.520970440970601</v>
      </c>
      <c r="J218">
        <v>-0.34284501321479399</v>
      </c>
      <c r="K218">
        <v>60.772103805092399</v>
      </c>
      <c r="L218">
        <v>58.766087915092697</v>
      </c>
      <c r="M218">
        <v>33.583815268732202</v>
      </c>
      <c r="N218">
        <v>0.88029647030834401</v>
      </c>
      <c r="O218">
        <v>34.467618002195401</v>
      </c>
      <c r="P218">
        <v>41.4230271668822</v>
      </c>
      <c r="Q218">
        <v>0.12498468276701</v>
      </c>
    </row>
    <row r="219" spans="1:17" x14ac:dyDescent="0.3">
      <c r="A219" t="s">
        <v>530</v>
      </c>
      <c r="B219" t="s">
        <v>531</v>
      </c>
      <c r="C219" t="s">
        <v>3141</v>
      </c>
      <c r="D219" t="s">
        <v>106</v>
      </c>
      <c r="E219">
        <v>40627.954687500001</v>
      </c>
      <c r="F219">
        <v>1163.0999999999999</v>
      </c>
      <c r="G219">
        <v>103.742547309298</v>
      </c>
      <c r="H219">
        <v>-10.530989385970001</v>
      </c>
      <c r="I219">
        <v>23.7285737927679</v>
      </c>
      <c r="J219">
        <v>6.9946550636921199</v>
      </c>
      <c r="K219">
        <v>1247.27101829564</v>
      </c>
      <c r="L219">
        <v>1137.84848796858</v>
      </c>
      <c r="M219">
        <v>30.507202224233801</v>
      </c>
      <c r="N219">
        <v>0.65746949775799202</v>
      </c>
      <c r="O219">
        <v>54.303155360673998</v>
      </c>
      <c r="P219">
        <v>158.46666666666599</v>
      </c>
      <c r="Q219">
        <v>0.179101777461669</v>
      </c>
    </row>
    <row r="220" spans="1:17" x14ac:dyDescent="0.3">
      <c r="A220" t="s">
        <v>532</v>
      </c>
      <c r="B220" t="s">
        <v>533</v>
      </c>
      <c r="C220" t="s">
        <v>3136</v>
      </c>
      <c r="D220" t="s">
        <v>164</v>
      </c>
      <c r="E220">
        <v>40470.181426545001</v>
      </c>
      <c r="F220">
        <v>214.28</v>
      </c>
      <c r="G220">
        <v>100.900146431476</v>
      </c>
      <c r="H220">
        <v>23.173857040136099</v>
      </c>
      <c r="I220">
        <v>6.4747685002475697</v>
      </c>
      <c r="J220">
        <v>-1.9935627373100799</v>
      </c>
      <c r="K220">
        <v>191.85253415723699</v>
      </c>
      <c r="L220">
        <v>168.893947594819</v>
      </c>
      <c r="M220">
        <v>78.406035658063402</v>
      </c>
      <c r="N220">
        <v>1.9475134333122599</v>
      </c>
      <c r="O220">
        <v>6.1181631510173604</v>
      </c>
      <c r="P220">
        <v>141.85101580135401</v>
      </c>
      <c r="Q220">
        <v>9.5483905721974002E-2</v>
      </c>
    </row>
    <row r="221" spans="1:17" x14ac:dyDescent="0.3">
      <c r="A221" t="s">
        <v>534</v>
      </c>
      <c r="B221" t="s">
        <v>535</v>
      </c>
      <c r="C221" t="s">
        <v>3129</v>
      </c>
      <c r="D221" t="s">
        <v>43</v>
      </c>
      <c r="E221">
        <v>40060.92261768</v>
      </c>
      <c r="F221">
        <v>1189.75</v>
      </c>
      <c r="G221">
        <v>4.7012719838711501</v>
      </c>
      <c r="H221">
        <v>2.3311032882148499</v>
      </c>
      <c r="I221">
        <v>4.7208351895124103</v>
      </c>
      <c r="J221">
        <v>0.48169611860399802</v>
      </c>
      <c r="K221">
        <v>1120.3488985255401</v>
      </c>
      <c r="L221">
        <v>1021.4801242436801</v>
      </c>
      <c r="M221">
        <v>46.198887475459202</v>
      </c>
      <c r="N221">
        <v>0.61375455902530895</v>
      </c>
      <c r="O221">
        <v>1.9415843664635399</v>
      </c>
      <c r="P221">
        <v>39.274217149546303</v>
      </c>
      <c r="Q221">
        <v>-1.1342878974331E-2</v>
      </c>
    </row>
    <row r="222" spans="1:17" x14ac:dyDescent="0.3">
      <c r="A222" t="s">
        <v>536</v>
      </c>
      <c r="B222" t="s">
        <v>537</v>
      </c>
      <c r="C222" t="s">
        <v>3141</v>
      </c>
      <c r="D222" t="s">
        <v>271</v>
      </c>
      <c r="E222">
        <v>39729.74772195</v>
      </c>
      <c r="F222">
        <v>4111.05</v>
      </c>
      <c r="G222">
        <v>-7.4905011037245401</v>
      </c>
      <c r="H222">
        <v>-4.5442769564091998</v>
      </c>
      <c r="I222">
        <v>-10.061388424281599</v>
      </c>
      <c r="J222">
        <v>-1.78770493964532</v>
      </c>
      <c r="K222">
        <v>4304.5722980074197</v>
      </c>
      <c r="L222">
        <v>4030.6534653041099</v>
      </c>
      <c r="M222">
        <v>39.893370383775299</v>
      </c>
      <c r="N222">
        <v>1.0947925458281</v>
      </c>
      <c r="O222">
        <v>20.405979007795999</v>
      </c>
      <c r="P222">
        <v>23.08348677415</v>
      </c>
      <c r="Q222">
        <v>0.100272606232075</v>
      </c>
    </row>
    <row r="223" spans="1:17" x14ac:dyDescent="0.3">
      <c r="A223" t="s">
        <v>538</v>
      </c>
      <c r="B223" t="s">
        <v>539</v>
      </c>
      <c r="C223" t="s">
        <v>3141</v>
      </c>
      <c r="D223" t="s">
        <v>540</v>
      </c>
      <c r="E223">
        <v>38692.635760520003</v>
      </c>
      <c r="F223">
        <v>4394.95</v>
      </c>
      <c r="G223">
        <v>36.407105206478903</v>
      </c>
      <c r="H223">
        <v>-4.5862321460399498</v>
      </c>
      <c r="I223">
        <v>8.4386918570854501</v>
      </c>
      <c r="J223">
        <v>2.0598760890521701</v>
      </c>
      <c r="K223">
        <v>4341.28729527222</v>
      </c>
      <c r="L223">
        <v>3896.80532799509</v>
      </c>
      <c r="M223">
        <v>46.581619560872497</v>
      </c>
      <c r="N223">
        <v>1.0908618982925999</v>
      </c>
      <c r="O223">
        <v>14.6702465329525</v>
      </c>
      <c r="P223">
        <v>89.347723062341103</v>
      </c>
      <c r="Q223">
        <v>0.19692837115383999</v>
      </c>
    </row>
    <row r="224" spans="1:17" x14ac:dyDescent="0.3">
      <c r="A224" t="s">
        <v>541</v>
      </c>
      <c r="B224" t="s">
        <v>542</v>
      </c>
      <c r="C224" t="s">
        <v>3145</v>
      </c>
      <c r="D224" t="s">
        <v>543</v>
      </c>
      <c r="E224">
        <v>38672.816333950002</v>
      </c>
      <c r="F224">
        <v>34926.5</v>
      </c>
      <c r="G224">
        <v>-14.723513679278099</v>
      </c>
      <c r="H224">
        <v>-4.3990839265323398</v>
      </c>
      <c r="I224">
        <v>5.8970527915781297</v>
      </c>
      <c r="J224">
        <v>1.92624374359437</v>
      </c>
      <c r="K224">
        <v>35418.580519439303</v>
      </c>
      <c r="L224">
        <v>33823.200321240503</v>
      </c>
      <c r="M224">
        <v>39.803401907691999</v>
      </c>
      <c r="N224">
        <v>1.1922428814728201</v>
      </c>
      <c r="O224">
        <v>16.978512018095099</v>
      </c>
      <c r="P224">
        <v>22.553637941046901</v>
      </c>
      <c r="Q224">
        <v>2.0911166114467999E-2</v>
      </c>
    </row>
    <row r="225" spans="1:17" x14ac:dyDescent="0.3">
      <c r="A225" t="s">
        <v>544</v>
      </c>
      <c r="B225" t="s">
        <v>545</v>
      </c>
      <c r="C225" t="s">
        <v>3143</v>
      </c>
      <c r="D225" t="s">
        <v>276</v>
      </c>
      <c r="E225">
        <v>38578.77164685</v>
      </c>
      <c r="F225">
        <v>2782.3</v>
      </c>
      <c r="G225">
        <v>6.4473644245004298</v>
      </c>
      <c r="H225">
        <v>-4.4698733831641402</v>
      </c>
      <c r="I225">
        <v>16.598843906143799</v>
      </c>
      <c r="J225">
        <v>-1.8869193249395699</v>
      </c>
      <c r="K225">
        <v>2853.3810125955501</v>
      </c>
      <c r="L225">
        <v>2579.3199355271699</v>
      </c>
      <c r="M225">
        <v>39.276384664347802</v>
      </c>
      <c r="N225">
        <v>0.84831657309435604</v>
      </c>
      <c r="O225">
        <v>13.898573122955799</v>
      </c>
      <c r="P225">
        <v>44.771964513359499</v>
      </c>
      <c r="Q225">
        <v>-3.4274347159405E-2</v>
      </c>
    </row>
    <row r="226" spans="1:17" x14ac:dyDescent="0.3">
      <c r="A226" t="s">
        <v>546</v>
      </c>
      <c r="B226" t="s">
        <v>547</v>
      </c>
      <c r="C226" t="s">
        <v>3127</v>
      </c>
      <c r="D226" t="s">
        <v>176</v>
      </c>
      <c r="E226">
        <v>38454.543947999999</v>
      </c>
      <c r="F226">
        <v>532.5</v>
      </c>
      <c r="G226">
        <v>-12.383741589625</v>
      </c>
      <c r="H226">
        <v>-1.67064991156354</v>
      </c>
      <c r="I226">
        <v>1.5858711334337501</v>
      </c>
      <c r="J226">
        <v>-0.12553790548941199</v>
      </c>
      <c r="K226">
        <v>537.12368014329297</v>
      </c>
      <c r="L226">
        <v>492.405913776121</v>
      </c>
      <c r="M226">
        <v>51.575475302246403</v>
      </c>
      <c r="N226">
        <v>1.0146432903706799</v>
      </c>
      <c r="O226">
        <v>7.1079812206572699</v>
      </c>
      <c r="P226">
        <v>41.735427202555201</v>
      </c>
      <c r="Q226">
        <v>-2.2613998236729001E-2</v>
      </c>
    </row>
    <row r="227" spans="1:17" x14ac:dyDescent="0.3">
      <c r="A227" t="s">
        <v>548</v>
      </c>
      <c r="B227" t="s">
        <v>549</v>
      </c>
      <c r="C227" t="s">
        <v>3134</v>
      </c>
      <c r="D227" t="s">
        <v>146</v>
      </c>
      <c r="E227">
        <v>38319.702689714999</v>
      </c>
      <c r="F227">
        <v>273</v>
      </c>
      <c r="G227">
        <v>74.490777692730902</v>
      </c>
      <c r="H227">
        <v>2.9388095394412601</v>
      </c>
      <c r="I227">
        <v>8.0302526431154</v>
      </c>
      <c r="J227">
        <v>-0.172470085490386</v>
      </c>
      <c r="K227">
        <v>271.51723909097598</v>
      </c>
      <c r="L227">
        <v>238.71158448424299</v>
      </c>
      <c r="M227">
        <v>47.211697338354497</v>
      </c>
      <c r="N227">
        <v>0.71743538050561595</v>
      </c>
      <c r="O227">
        <v>14.212454212454199</v>
      </c>
      <c r="P227">
        <v>133.73287671232799</v>
      </c>
      <c r="Q227">
        <v>0.15112420552216599</v>
      </c>
    </row>
    <row r="228" spans="1:17" x14ac:dyDescent="0.3">
      <c r="A228" t="s">
        <v>550</v>
      </c>
      <c r="B228" t="s">
        <v>551</v>
      </c>
      <c r="C228" t="s">
        <v>3141</v>
      </c>
      <c r="D228" t="s">
        <v>217</v>
      </c>
      <c r="E228">
        <v>38216.536574149999</v>
      </c>
      <c r="F228">
        <v>10030.85</v>
      </c>
      <c r="G228">
        <v>62.790624028392699</v>
      </c>
      <c r="H228">
        <v>5.8613248891375598</v>
      </c>
      <c r="I228">
        <v>29.061964960563301</v>
      </c>
      <c r="J228">
        <v>3.8924486072699498</v>
      </c>
      <c r="K228">
        <v>9234.0199454604208</v>
      </c>
      <c r="L228">
        <v>7721.5804893694003</v>
      </c>
      <c r="M228">
        <v>45.595325428626502</v>
      </c>
      <c r="N228">
        <v>0.67920884081333099</v>
      </c>
      <c r="O228">
        <v>5.9212329962066796</v>
      </c>
      <c r="P228">
        <v>120.669211223917</v>
      </c>
      <c r="Q228">
        <v>0.27987029091009402</v>
      </c>
    </row>
    <row r="229" spans="1:17" x14ac:dyDescent="0.3">
      <c r="A229" t="s">
        <v>552</v>
      </c>
      <c r="B229" t="s">
        <v>553</v>
      </c>
      <c r="C229" t="s">
        <v>3133</v>
      </c>
      <c r="D229" t="s">
        <v>51</v>
      </c>
      <c r="E229">
        <v>37837.447072520001</v>
      </c>
      <c r="F229">
        <v>1612.2</v>
      </c>
      <c r="G229">
        <v>36.240501989223397</v>
      </c>
      <c r="H229">
        <v>9.1101569072601993</v>
      </c>
      <c r="I229">
        <v>11.6068522830658</v>
      </c>
      <c r="J229">
        <v>8.1213884885966099</v>
      </c>
      <c r="K229">
        <v>1417.22154925218</v>
      </c>
      <c r="L229">
        <v>1256.9737764478</v>
      </c>
      <c r="M229">
        <v>59.853578203461403</v>
      </c>
      <c r="N229">
        <v>0.82880285001465903</v>
      </c>
      <c r="O229">
        <v>0.359756853988346</v>
      </c>
      <c r="P229">
        <v>74.244798703053206</v>
      </c>
      <c r="Q229">
        <v>1.700277524139E-3</v>
      </c>
    </row>
    <row r="230" spans="1:17" x14ac:dyDescent="0.3">
      <c r="A230" t="s">
        <v>554</v>
      </c>
      <c r="B230" t="s">
        <v>555</v>
      </c>
      <c r="C230" t="s">
        <v>3129</v>
      </c>
      <c r="D230" t="s">
        <v>398</v>
      </c>
      <c r="E230">
        <v>37579.9034700599</v>
      </c>
      <c r="F230">
        <v>1949.2</v>
      </c>
      <c r="G230">
        <v>47.698778540242103</v>
      </c>
      <c r="H230">
        <v>5.7453464518980999</v>
      </c>
      <c r="I230">
        <v>66.147143744562001</v>
      </c>
      <c r="J230">
        <v>-3.3444938334625798</v>
      </c>
      <c r="K230">
        <v>1795.6098618494</v>
      </c>
      <c r="L230">
        <v>1401.45562033479</v>
      </c>
      <c r="M230">
        <v>51.476489135170503</v>
      </c>
      <c r="N230">
        <v>0.78728669854388</v>
      </c>
      <c r="O230">
        <v>10.555612558998501</v>
      </c>
      <c r="P230">
        <v>102.80928103215</v>
      </c>
      <c r="Q230">
        <v>0.13159325772345501</v>
      </c>
    </row>
    <row r="231" spans="1:17" x14ac:dyDescent="0.3">
      <c r="A231" t="s">
        <v>556</v>
      </c>
      <c r="B231" t="s">
        <v>557</v>
      </c>
      <c r="C231" t="s">
        <v>3145</v>
      </c>
      <c r="D231" t="s">
        <v>167</v>
      </c>
      <c r="E231">
        <v>37492.293828815004</v>
      </c>
      <c r="F231">
        <v>1124.1500000000001</v>
      </c>
      <c r="G231">
        <v>37.7112427357538</v>
      </c>
      <c r="H231">
        <v>-9.9421713793642308</v>
      </c>
      <c r="I231">
        <v>18.666746979425898</v>
      </c>
      <c r="J231">
        <v>-3.2611578329798698</v>
      </c>
      <c r="K231">
        <v>1089.60382475902</v>
      </c>
      <c r="L231">
        <v>897.28834713932599</v>
      </c>
      <c r="M231">
        <v>22.250785569040001</v>
      </c>
      <c r="N231">
        <v>0.45941207658877797</v>
      </c>
      <c r="O231">
        <v>16.8883156162433</v>
      </c>
      <c r="P231">
        <v>86.611885790172593</v>
      </c>
      <c r="Q231">
        <v>6.8146863425515E-2</v>
      </c>
    </row>
    <row r="232" spans="1:17" x14ac:dyDescent="0.3">
      <c r="A232" t="s">
        <v>558</v>
      </c>
      <c r="B232" t="s">
        <v>559</v>
      </c>
      <c r="C232" t="s">
        <v>3129</v>
      </c>
      <c r="D232" t="s">
        <v>54</v>
      </c>
      <c r="E232">
        <v>37088.144453339999</v>
      </c>
      <c r="F232">
        <v>285.75</v>
      </c>
      <c r="G232">
        <v>-27.996469623374999</v>
      </c>
      <c r="H232">
        <v>-11.0710052295309</v>
      </c>
      <c r="I232">
        <v>-14.937810984951801</v>
      </c>
      <c r="J232">
        <v>-8.4382067094652005</v>
      </c>
      <c r="K232">
        <v>313.51415399147601</v>
      </c>
      <c r="L232">
        <v>295.06719984086402</v>
      </c>
      <c r="M232">
        <v>25.5685160096602</v>
      </c>
      <c r="N232">
        <v>1.5941185445653701</v>
      </c>
      <c r="O232">
        <v>20.034995625546799</v>
      </c>
      <c r="P232">
        <v>20.3918264166842</v>
      </c>
      <c r="Q232">
        <v>5.2008488560872E-2</v>
      </c>
    </row>
    <row r="233" spans="1:17" x14ac:dyDescent="0.3">
      <c r="A233" t="s">
        <v>560</v>
      </c>
      <c r="B233" t="s">
        <v>561</v>
      </c>
      <c r="C233" t="s">
        <v>3129</v>
      </c>
      <c r="D233" t="s">
        <v>562</v>
      </c>
      <c r="E233">
        <v>36879.160514559997</v>
      </c>
      <c r="F233">
        <v>1010</v>
      </c>
      <c r="G233">
        <v>68.313779109494902</v>
      </c>
      <c r="H233">
        <v>-9.4968681628007001</v>
      </c>
      <c r="I233">
        <v>30.112678606070901</v>
      </c>
      <c r="J233">
        <v>1.21613435081586</v>
      </c>
      <c r="K233">
        <v>1034.1584847746601</v>
      </c>
      <c r="L233">
        <v>865.91076021036395</v>
      </c>
      <c r="M233">
        <v>41.745444059866003</v>
      </c>
      <c r="N233">
        <v>1.3041863901754001</v>
      </c>
      <c r="O233">
        <v>20.2970297029702</v>
      </c>
      <c r="P233">
        <v>101.215260484111</v>
      </c>
      <c r="Q233">
        <v>0.128939118879942</v>
      </c>
    </row>
    <row r="234" spans="1:17" x14ac:dyDescent="0.3">
      <c r="A234" t="s">
        <v>563</v>
      </c>
      <c r="B234" t="s">
        <v>564</v>
      </c>
      <c r="C234" t="s">
        <v>3137</v>
      </c>
      <c r="D234" t="s">
        <v>77</v>
      </c>
      <c r="E234">
        <v>36337.353118749998</v>
      </c>
      <c r="F234">
        <v>1840.75</v>
      </c>
      <c r="G234">
        <v>-45.079313285731203</v>
      </c>
      <c r="H234">
        <v>1.0123292452932</v>
      </c>
      <c r="I234">
        <v>-17.868071605941601</v>
      </c>
      <c r="J234">
        <v>0.459964856572668</v>
      </c>
      <c r="K234">
        <v>1865.5175612692501</v>
      </c>
      <c r="L234">
        <v>1916.13950708687</v>
      </c>
      <c r="M234">
        <v>60.639498786235499</v>
      </c>
      <c r="N234">
        <v>0.98491770238495102</v>
      </c>
      <c r="O234">
        <v>32.049436371044401</v>
      </c>
      <c r="P234">
        <v>11.466028824027999</v>
      </c>
      <c r="Q234">
        <v>-4.0341978438208997E-2</v>
      </c>
    </row>
    <row r="235" spans="1:17" x14ac:dyDescent="0.3">
      <c r="A235" t="s">
        <v>565</v>
      </c>
      <c r="B235" t="s">
        <v>566</v>
      </c>
      <c r="C235" t="s">
        <v>3129</v>
      </c>
      <c r="D235" t="s">
        <v>43</v>
      </c>
      <c r="E235">
        <v>36196.671999999999</v>
      </c>
      <c r="F235">
        <v>214.27</v>
      </c>
      <c r="G235">
        <v>29.984746688643199</v>
      </c>
      <c r="H235">
        <v>-18.398350973504002</v>
      </c>
      <c r="I235">
        <v>-18.171760834457299</v>
      </c>
      <c r="J235">
        <v>-6.0090179548219096</v>
      </c>
      <c r="K235">
        <v>242.43546825581501</v>
      </c>
      <c r="L235">
        <v>232.25073817696099</v>
      </c>
      <c r="M235">
        <v>21.4050462691485</v>
      </c>
      <c r="N235">
        <v>0.38811187913767697</v>
      </c>
      <c r="O235">
        <v>51.537779437158697</v>
      </c>
      <c r="P235">
        <v>64.696387394312097</v>
      </c>
      <c r="Q235">
        <v>2.5365221778067999E-2</v>
      </c>
    </row>
    <row r="236" spans="1:17" x14ac:dyDescent="0.3">
      <c r="A236" t="s">
        <v>567</v>
      </c>
      <c r="B236" t="s">
        <v>568</v>
      </c>
      <c r="C236" t="s">
        <v>3132</v>
      </c>
      <c r="D236" t="s">
        <v>48</v>
      </c>
      <c r="E236">
        <v>36046.790999999997</v>
      </c>
      <c r="F236">
        <v>60.08</v>
      </c>
      <c r="G236">
        <v>60.782625063955102</v>
      </c>
      <c r="H236">
        <v>-4.2692814362133902</v>
      </c>
      <c r="I236">
        <v>-24.9899915284944</v>
      </c>
      <c r="J236">
        <v>1.27702189781986</v>
      </c>
      <c r="K236">
        <v>62.3786952886012</v>
      </c>
      <c r="L236">
        <v>59.132174256367399</v>
      </c>
      <c r="M236">
        <v>37.315628223753997</v>
      </c>
      <c r="N236">
        <v>0.48710544042896597</v>
      </c>
      <c r="O236">
        <v>30.0765645805592</v>
      </c>
      <c r="P236">
        <v>93.806451612903203</v>
      </c>
      <c r="Q236">
        <v>0.106430190465157</v>
      </c>
    </row>
    <row r="237" spans="1:17" hidden="1" x14ac:dyDescent="0.3">
      <c r="A237" t="s">
        <v>569</v>
      </c>
      <c r="B237" t="s">
        <v>570</v>
      </c>
      <c r="C237" t="s">
        <v>3144</v>
      </c>
      <c r="D237" t="s">
        <v>34</v>
      </c>
      <c r="E237">
        <v>35881.601450417998</v>
      </c>
      <c r="F237">
        <v>52.31</v>
      </c>
      <c r="G237">
        <v>-5.6689044007321403</v>
      </c>
      <c r="H237">
        <v>-7.8954306564410404</v>
      </c>
      <c r="I237">
        <v>-24.787155729787798</v>
      </c>
      <c r="J237">
        <v>-0.45201059903408097</v>
      </c>
      <c r="K237">
        <v>57.056791408310502</v>
      </c>
      <c r="L237">
        <v>55.8110299579604</v>
      </c>
      <c r="M237">
        <v>26.905409712794299</v>
      </c>
      <c r="N237">
        <v>0.32645364272154398</v>
      </c>
      <c r="O237">
        <v>48.1552284458038</v>
      </c>
      <c r="P237">
        <v>43.1190150478796</v>
      </c>
      <c r="Q237">
        <v>0.10280570596102601</v>
      </c>
    </row>
    <row r="238" spans="1:17" x14ac:dyDescent="0.3">
      <c r="A238" t="s">
        <v>571</v>
      </c>
      <c r="B238" t="s">
        <v>572</v>
      </c>
      <c r="C238" t="s">
        <v>3139</v>
      </c>
      <c r="D238" t="s">
        <v>111</v>
      </c>
      <c r="E238">
        <v>35518.217528699999</v>
      </c>
      <c r="F238">
        <v>341.2</v>
      </c>
      <c r="G238">
        <v>30.703111939257099</v>
      </c>
      <c r="H238">
        <v>7.4810978050393198</v>
      </c>
      <c r="I238">
        <v>33.453338740056999</v>
      </c>
      <c r="J238">
        <v>-0.96446270631377595</v>
      </c>
      <c r="K238">
        <v>327.76520895416201</v>
      </c>
      <c r="L238">
        <v>289.78499663522399</v>
      </c>
      <c r="M238">
        <v>42.163878007503399</v>
      </c>
      <c r="N238">
        <v>1.28426236167353</v>
      </c>
      <c r="O238">
        <v>6.79953106682298</v>
      </c>
      <c r="P238">
        <v>71.672955974842694</v>
      </c>
      <c r="Q238">
        <v>1.3250091313337001E-2</v>
      </c>
    </row>
    <row r="239" spans="1:17" x14ac:dyDescent="0.3">
      <c r="A239" t="s">
        <v>573</v>
      </c>
      <c r="B239" t="s">
        <v>574</v>
      </c>
      <c r="C239" t="s">
        <v>3143</v>
      </c>
      <c r="D239" t="s">
        <v>167</v>
      </c>
      <c r="E239">
        <v>35420.422783800001</v>
      </c>
      <c r="F239">
        <v>8347.6</v>
      </c>
      <c r="G239">
        <v>203.21591838485401</v>
      </c>
      <c r="H239">
        <v>25.2467646420322</v>
      </c>
      <c r="I239">
        <v>113.810872892041</v>
      </c>
      <c r="J239">
        <v>11.715951916880901</v>
      </c>
      <c r="K239">
        <v>6866.8731664381303</v>
      </c>
      <c r="L239">
        <v>5123.2981568646101</v>
      </c>
      <c r="M239">
        <v>87.488111093189204</v>
      </c>
      <c r="N239">
        <v>1.47195172750786</v>
      </c>
      <c r="O239">
        <v>4.8205472231539401</v>
      </c>
      <c r="P239">
        <v>243.52263374485599</v>
      </c>
      <c r="Q239">
        <v>9.3007255371479997E-2</v>
      </c>
    </row>
    <row r="240" spans="1:17" x14ac:dyDescent="0.3">
      <c r="A240" t="s">
        <v>575</v>
      </c>
      <c r="B240" t="s">
        <v>576</v>
      </c>
      <c r="C240" t="s">
        <v>3137</v>
      </c>
      <c r="D240" t="s">
        <v>77</v>
      </c>
      <c r="E240">
        <v>35277.206335304902</v>
      </c>
      <c r="F240">
        <v>4330.1000000000004</v>
      </c>
      <c r="G240">
        <v>12.1488426733744</v>
      </c>
      <c r="H240">
        <v>-5.0806369919946803</v>
      </c>
      <c r="I240">
        <v>-10.135373448068499</v>
      </c>
      <c r="J240">
        <v>0.560444795582698</v>
      </c>
      <c r="K240">
        <v>4511.0715557151298</v>
      </c>
      <c r="L240">
        <v>4187.4695763291302</v>
      </c>
      <c r="M240">
        <v>39.395004056706</v>
      </c>
      <c r="N240">
        <v>0.82984743858246601</v>
      </c>
      <c r="O240">
        <v>13.0574351631602</v>
      </c>
      <c r="P240">
        <v>41.847247473506599</v>
      </c>
      <c r="Q240">
        <v>1.8472096111293999E-2</v>
      </c>
    </row>
    <row r="241" spans="1:17" x14ac:dyDescent="0.3">
      <c r="A241" t="s">
        <v>577</v>
      </c>
      <c r="B241" t="s">
        <v>578</v>
      </c>
      <c r="C241" t="s">
        <v>3129</v>
      </c>
      <c r="D241" t="s">
        <v>579</v>
      </c>
      <c r="E241">
        <v>34920.749555000002</v>
      </c>
      <c r="F241">
        <v>617.20000000000005</v>
      </c>
      <c r="G241">
        <v>4.3864585650747001</v>
      </c>
      <c r="H241">
        <v>-12.019019216440601</v>
      </c>
      <c r="I241">
        <v>-15.573857554998799</v>
      </c>
      <c r="J241">
        <v>-2.6219102076779399</v>
      </c>
      <c r="K241">
        <v>676.40161432400805</v>
      </c>
      <c r="L241">
        <v>643.966016795001</v>
      </c>
      <c r="M241">
        <v>25.2683265654846</v>
      </c>
      <c r="N241">
        <v>0.65900174511543397</v>
      </c>
      <c r="O241">
        <v>33.951717433570899</v>
      </c>
      <c r="P241">
        <v>42.870370370370303</v>
      </c>
      <c r="Q241">
        <v>3.0866497515652999E-2</v>
      </c>
    </row>
    <row r="242" spans="1:17" x14ac:dyDescent="0.3">
      <c r="A242" t="s">
        <v>580</v>
      </c>
      <c r="B242" t="s">
        <v>581</v>
      </c>
      <c r="C242" t="s">
        <v>3133</v>
      </c>
      <c r="D242" t="s">
        <v>187</v>
      </c>
      <c r="E242">
        <v>34697.984919399998</v>
      </c>
      <c r="F242">
        <v>886.4</v>
      </c>
      <c r="G242">
        <v>-14.375880628753499</v>
      </c>
      <c r="H242">
        <v>-3.27140378618618</v>
      </c>
      <c r="I242">
        <v>10.9774338543886</v>
      </c>
      <c r="J242">
        <v>2.4233486302500999</v>
      </c>
      <c r="K242">
        <v>858.70756016974997</v>
      </c>
      <c r="L242">
        <v>775.26620083834302</v>
      </c>
      <c r="M242">
        <v>35.747405931176303</v>
      </c>
      <c r="N242">
        <v>0.81341027246991504</v>
      </c>
      <c r="O242">
        <v>6.63921480144404</v>
      </c>
      <c r="P242">
        <v>45.873446885542599</v>
      </c>
      <c r="Q242">
        <v>1.7811707794103002E-2</v>
      </c>
    </row>
    <row r="243" spans="1:17" hidden="1" x14ac:dyDescent="0.3">
      <c r="A243" t="s">
        <v>582</v>
      </c>
      <c r="B243" t="s">
        <v>583</v>
      </c>
      <c r="C243" t="s">
        <v>3129</v>
      </c>
      <c r="D243" t="s">
        <v>43</v>
      </c>
      <c r="E243">
        <v>34660.699703630002</v>
      </c>
      <c r="F243">
        <v>382.9</v>
      </c>
      <c r="G243">
        <v>-2.9007585458989902</v>
      </c>
      <c r="H243">
        <v>-3.1310360135301001</v>
      </c>
      <c r="I243">
        <v>14.7998183348447</v>
      </c>
      <c r="J243">
        <v>4.0694084103367301</v>
      </c>
      <c r="K243">
        <v>365.427216042537</v>
      </c>
      <c r="M243">
        <v>51.939701186622898</v>
      </c>
      <c r="N243">
        <v>0.72531019404725205</v>
      </c>
      <c r="O243">
        <v>6.3985374771480901</v>
      </c>
      <c r="P243">
        <v>37.461856040208197</v>
      </c>
    </row>
    <row r="244" spans="1:17" x14ac:dyDescent="0.3">
      <c r="A244" t="s">
        <v>584</v>
      </c>
      <c r="B244" t="s">
        <v>585</v>
      </c>
      <c r="C244" t="s">
        <v>3131</v>
      </c>
      <c r="D244" t="s">
        <v>40</v>
      </c>
      <c r="E244">
        <v>34318.281030799997</v>
      </c>
      <c r="F244">
        <v>7087.5</v>
      </c>
      <c r="G244">
        <v>207.77350686448801</v>
      </c>
      <c r="H244">
        <v>-3.2854092450885299</v>
      </c>
      <c r="I244">
        <v>116.392920176808</v>
      </c>
      <c r="J244">
        <v>5.2848190360896403</v>
      </c>
      <c r="K244">
        <v>6229.5105073242303</v>
      </c>
      <c r="L244">
        <v>4363.5075776553404</v>
      </c>
      <c r="M244">
        <v>34.449981151444497</v>
      </c>
      <c r="N244">
        <v>0.28396808961282299</v>
      </c>
      <c r="O244">
        <v>19.647266313932899</v>
      </c>
      <c r="P244">
        <v>255.78033231263399</v>
      </c>
      <c r="Q244">
        <v>0.17227882922290999</v>
      </c>
    </row>
    <row r="245" spans="1:17" x14ac:dyDescent="0.3">
      <c r="A245" t="s">
        <v>586</v>
      </c>
      <c r="B245" t="s">
        <v>587</v>
      </c>
      <c r="C245" t="s">
        <v>3138</v>
      </c>
      <c r="D245" t="s">
        <v>588</v>
      </c>
      <c r="E245">
        <v>34135.887338250002</v>
      </c>
      <c r="F245">
        <v>1230.05</v>
      </c>
      <c r="G245">
        <v>-24.354381768128899</v>
      </c>
      <c r="H245">
        <v>-2.9068191342207701</v>
      </c>
      <c r="I245">
        <v>8.0455790264438001</v>
      </c>
      <c r="J245">
        <v>-0.21636004812263199</v>
      </c>
      <c r="K245">
        <v>1264.5134251997999</v>
      </c>
      <c r="L245">
        <v>1205.50659966851</v>
      </c>
      <c r="M245">
        <v>47.238500733779802</v>
      </c>
      <c r="N245">
        <v>0.65822885205040405</v>
      </c>
      <c r="O245">
        <v>17.165968863054299</v>
      </c>
      <c r="P245">
        <v>24.2411999393969</v>
      </c>
      <c r="Q245">
        <v>0.110577457109736</v>
      </c>
    </row>
    <row r="246" spans="1:17" x14ac:dyDescent="0.3">
      <c r="A246" t="s">
        <v>589</v>
      </c>
      <c r="B246" t="s">
        <v>590</v>
      </c>
      <c r="C246" t="s">
        <v>3129</v>
      </c>
      <c r="D246" t="s">
        <v>43</v>
      </c>
      <c r="E246">
        <v>33968.468527375</v>
      </c>
      <c r="F246">
        <v>577.70000000000005</v>
      </c>
      <c r="G246">
        <v>-28.8384829946528</v>
      </c>
      <c r="H246">
        <v>-11.155136039554099</v>
      </c>
      <c r="I246">
        <v>-7.5007119401582596</v>
      </c>
      <c r="J246">
        <v>-2.1808663204271101</v>
      </c>
      <c r="K246">
        <v>597.75586479763194</v>
      </c>
      <c r="L246">
        <v>578.67007489040998</v>
      </c>
      <c r="M246">
        <v>24.085282007093099</v>
      </c>
      <c r="N246">
        <v>0.69681247575866001</v>
      </c>
      <c r="O246">
        <v>11.995845594599199</v>
      </c>
      <c r="P246">
        <v>27.022867194371099</v>
      </c>
      <c r="Q246">
        <v>-9.0789622842295997E-2</v>
      </c>
    </row>
    <row r="247" spans="1:17" hidden="1" x14ac:dyDescent="0.3">
      <c r="A247" t="s">
        <v>591</v>
      </c>
      <c r="B247" t="s">
        <v>592</v>
      </c>
      <c r="C247" t="s">
        <v>3144</v>
      </c>
      <c r="D247" t="s">
        <v>111</v>
      </c>
      <c r="E247">
        <v>33902.7262357</v>
      </c>
      <c r="F247">
        <v>641.35</v>
      </c>
      <c r="G247">
        <v>-33.590305360550801</v>
      </c>
      <c r="H247">
        <v>3.0791654608836301</v>
      </c>
      <c r="I247">
        <v>-15.889728479806999</v>
      </c>
      <c r="J247">
        <v>5.7205432187479497</v>
      </c>
      <c r="M247">
        <v>55.075470726653002</v>
      </c>
      <c r="O247">
        <v>10.345365245185899</v>
      </c>
      <c r="P247">
        <v>9.1473791695030506</v>
      </c>
    </row>
    <row r="248" spans="1:17" x14ac:dyDescent="0.3">
      <c r="A248" t="s">
        <v>593</v>
      </c>
      <c r="B248" t="s">
        <v>594</v>
      </c>
      <c r="C248" t="s">
        <v>3129</v>
      </c>
      <c r="D248" t="s">
        <v>227</v>
      </c>
      <c r="E248">
        <v>33552.017565920003</v>
      </c>
      <c r="F248">
        <v>6548.75</v>
      </c>
      <c r="G248">
        <v>76.046672694758399</v>
      </c>
      <c r="H248">
        <v>-9.3996236248546499</v>
      </c>
      <c r="I248">
        <v>-15.1310518052676</v>
      </c>
      <c r="J248">
        <v>-0.27867726570074502</v>
      </c>
      <c r="K248">
        <v>6697.5247476751701</v>
      </c>
      <c r="L248">
        <v>6038.0358939566704</v>
      </c>
      <c r="M248">
        <v>29.584204539707201</v>
      </c>
      <c r="N248">
        <v>0.41831127327322498</v>
      </c>
      <c r="O248">
        <v>48.9879748043519</v>
      </c>
      <c r="P248">
        <v>126.993067590987</v>
      </c>
      <c r="Q248">
        <v>0.138558846748012</v>
      </c>
    </row>
    <row r="249" spans="1:17" x14ac:dyDescent="0.3">
      <c r="A249" t="s">
        <v>595</v>
      </c>
      <c r="B249" t="s">
        <v>596</v>
      </c>
      <c r="C249" t="s">
        <v>3142</v>
      </c>
      <c r="D249" t="s">
        <v>135</v>
      </c>
      <c r="E249">
        <v>33458.744169999998</v>
      </c>
      <c r="F249">
        <v>1346.1</v>
      </c>
      <c r="G249">
        <v>95.984861279445795</v>
      </c>
      <c r="H249">
        <v>2.7120016103062299</v>
      </c>
      <c r="I249">
        <v>26.322061159186301</v>
      </c>
      <c r="J249">
        <v>-1.50938719589415</v>
      </c>
      <c r="K249">
        <v>1298.79539212605</v>
      </c>
      <c r="L249">
        <v>1122.9475692231399</v>
      </c>
      <c r="M249">
        <v>54.0606230554692</v>
      </c>
      <c r="N249">
        <v>1.3996772182928401</v>
      </c>
      <c r="O249">
        <v>7.9488893841467902</v>
      </c>
      <c r="P249">
        <v>131.626946571453</v>
      </c>
      <c r="Q249">
        <v>0.14535993062479199</v>
      </c>
    </row>
    <row r="250" spans="1:17" x14ac:dyDescent="0.3">
      <c r="A250" t="s">
        <v>597</v>
      </c>
      <c r="B250" t="s">
        <v>598</v>
      </c>
      <c r="C250" t="s">
        <v>3135</v>
      </c>
      <c r="D250" t="s">
        <v>415</v>
      </c>
      <c r="E250">
        <v>32488.588892629999</v>
      </c>
      <c r="F250">
        <v>507.15</v>
      </c>
      <c r="G250">
        <v>8.6297997836036409</v>
      </c>
      <c r="H250">
        <v>-8.4326612653398594E-2</v>
      </c>
      <c r="I250">
        <v>-2.3921967777519799</v>
      </c>
      <c r="J250">
        <v>-2.0643631750738001</v>
      </c>
      <c r="K250">
        <v>518.17047487020398</v>
      </c>
      <c r="L250">
        <v>490.66780700019098</v>
      </c>
      <c r="M250">
        <v>36.345424881872397</v>
      </c>
      <c r="N250">
        <v>1.05741391509936</v>
      </c>
      <c r="O250">
        <v>15.330769989155</v>
      </c>
      <c r="P250">
        <v>37.775061124694297</v>
      </c>
      <c r="Q250">
        <v>0.10621392418172999</v>
      </c>
    </row>
    <row r="251" spans="1:17" x14ac:dyDescent="0.3">
      <c r="A251" t="s">
        <v>599</v>
      </c>
      <c r="B251" t="s">
        <v>600</v>
      </c>
      <c r="C251" t="s">
        <v>3131</v>
      </c>
      <c r="D251" t="s">
        <v>195</v>
      </c>
      <c r="E251">
        <v>32425.4025</v>
      </c>
      <c r="F251">
        <v>753.8</v>
      </c>
      <c r="G251">
        <v>20.6030487741304</v>
      </c>
      <c r="H251">
        <v>-11.126560677804701</v>
      </c>
      <c r="I251">
        <v>54.452135778016903</v>
      </c>
      <c r="J251">
        <v>2.7752879742008099</v>
      </c>
      <c r="K251">
        <v>765.95806765633995</v>
      </c>
      <c r="L251">
        <v>653.29324244985196</v>
      </c>
      <c r="M251">
        <v>35.742556993155802</v>
      </c>
      <c r="N251">
        <v>0.57922664789274803</v>
      </c>
      <c r="O251">
        <v>14.088617670469599</v>
      </c>
      <c r="P251">
        <v>80.7240469911292</v>
      </c>
      <c r="Q251">
        <v>1.4739269812962001E-2</v>
      </c>
    </row>
    <row r="252" spans="1:17" x14ac:dyDescent="0.3">
      <c r="A252" t="s">
        <v>601</v>
      </c>
      <c r="B252" t="s">
        <v>602</v>
      </c>
      <c r="C252" t="s">
        <v>3141</v>
      </c>
      <c r="D252" t="s">
        <v>217</v>
      </c>
      <c r="E252">
        <v>32315.837234499999</v>
      </c>
      <c r="F252">
        <v>5391.6</v>
      </c>
      <c r="G252">
        <v>76.882723514617993</v>
      </c>
      <c r="H252">
        <v>12.5508510475586</v>
      </c>
      <c r="I252">
        <v>103.05414707126</v>
      </c>
      <c r="J252">
        <v>2.25456273182595</v>
      </c>
      <c r="K252">
        <v>4941.9879695654499</v>
      </c>
      <c r="L252">
        <v>3751.6878189546401</v>
      </c>
      <c r="M252">
        <v>32.0255953156964</v>
      </c>
      <c r="N252">
        <v>0.80831467086587805</v>
      </c>
      <c r="O252">
        <v>7.7602196008605899</v>
      </c>
      <c r="P252">
        <v>149.842446709916</v>
      </c>
    </row>
    <row r="253" spans="1:17" hidden="1" x14ac:dyDescent="0.3">
      <c r="A253" t="s">
        <v>603</v>
      </c>
      <c r="B253" t="s">
        <v>604</v>
      </c>
      <c r="C253" t="s">
        <v>3144</v>
      </c>
      <c r="D253" t="s">
        <v>135</v>
      </c>
      <c r="E253">
        <v>32216.064643341</v>
      </c>
      <c r="F253">
        <v>391.26</v>
      </c>
      <c r="G253">
        <v>0.67246986827369404</v>
      </c>
      <c r="H253">
        <v>0.58813673030642</v>
      </c>
      <c r="I253">
        <v>-4.5191798199877002</v>
      </c>
      <c r="J253">
        <v>4.2705530832714498</v>
      </c>
      <c r="K253">
        <v>383.60057611878898</v>
      </c>
      <c r="L253">
        <v>362.87806779964899</v>
      </c>
      <c r="M253">
        <v>56.330526885428</v>
      </c>
      <c r="N253">
        <v>1.21952746063833</v>
      </c>
      <c r="O253">
        <v>1.97822419874251</v>
      </c>
      <c r="P253">
        <v>37.767605633802802</v>
      </c>
      <c r="Q253">
        <v>-0.123824141917355</v>
      </c>
    </row>
    <row r="254" spans="1:17" x14ac:dyDescent="0.3">
      <c r="A254" t="s">
        <v>605</v>
      </c>
      <c r="B254" t="s">
        <v>606</v>
      </c>
      <c r="C254" t="s">
        <v>607</v>
      </c>
      <c r="D254" t="s">
        <v>607</v>
      </c>
      <c r="E254">
        <v>32210.842290000001</v>
      </c>
      <c r="F254">
        <v>944.35</v>
      </c>
      <c r="G254">
        <v>2.6382333065497399</v>
      </c>
      <c r="H254">
        <v>8.1617061619329192</v>
      </c>
      <c r="I254">
        <v>5.39117523379171</v>
      </c>
      <c r="J254">
        <v>1.66171831312416</v>
      </c>
      <c r="K254">
        <v>900.23154435034496</v>
      </c>
      <c r="L254">
        <v>838.13300347951304</v>
      </c>
      <c r="M254">
        <v>51.883804146294203</v>
      </c>
      <c r="N254">
        <v>0.96760148255565304</v>
      </c>
      <c r="O254">
        <v>11.5052681738762</v>
      </c>
      <c r="P254">
        <v>33.007042253521099</v>
      </c>
      <c r="Q254">
        <v>7.7877644342369004E-2</v>
      </c>
    </row>
    <row r="255" spans="1:17" x14ac:dyDescent="0.3">
      <c r="A255" t="s">
        <v>608</v>
      </c>
      <c r="B255" t="s">
        <v>609</v>
      </c>
      <c r="C255" t="s">
        <v>3129</v>
      </c>
      <c r="D255" t="s">
        <v>422</v>
      </c>
      <c r="E255">
        <v>32169.733035000001</v>
      </c>
      <c r="F255">
        <v>4516.1000000000004</v>
      </c>
      <c r="G255">
        <v>-12.1627377628731</v>
      </c>
      <c r="H255">
        <v>-2.9234932558174802</v>
      </c>
      <c r="I255">
        <v>-18.051657880920299</v>
      </c>
      <c r="J255">
        <v>-9.3149553346356592E-3</v>
      </c>
      <c r="K255">
        <v>4516.8085083542801</v>
      </c>
      <c r="L255">
        <v>4375.6562116531504</v>
      </c>
      <c r="M255">
        <v>27.514022168414201</v>
      </c>
      <c r="N255">
        <v>0.98753187127535902</v>
      </c>
      <c r="O255">
        <v>16.660392816810901</v>
      </c>
      <c r="P255">
        <v>23.367115578987601</v>
      </c>
      <c r="Q255">
        <v>3.4243884859252997E-2</v>
      </c>
    </row>
    <row r="256" spans="1:17" x14ac:dyDescent="0.3">
      <c r="A256" t="s">
        <v>610</v>
      </c>
      <c r="B256" t="s">
        <v>611</v>
      </c>
      <c r="C256" t="s">
        <v>3146</v>
      </c>
      <c r="D256" t="s">
        <v>612</v>
      </c>
      <c r="E256">
        <v>31993.759874700001</v>
      </c>
      <c r="F256">
        <v>809.4</v>
      </c>
      <c r="G256">
        <v>4.3423879017661102</v>
      </c>
      <c r="H256">
        <v>-0.107519104404732</v>
      </c>
      <c r="I256">
        <v>25.531457752396602</v>
      </c>
      <c r="J256">
        <v>-1.9869108839343601</v>
      </c>
      <c r="K256">
        <v>812.15645650083502</v>
      </c>
      <c r="L256">
        <v>730.73197679889199</v>
      </c>
      <c r="M256">
        <v>40.195382249375101</v>
      </c>
      <c r="N256">
        <v>0.49704660419795399</v>
      </c>
      <c r="O256">
        <v>13.787991104521801</v>
      </c>
      <c r="P256">
        <v>42.600422832980897</v>
      </c>
      <c r="Q256">
        <v>3.5657537914263002E-2</v>
      </c>
    </row>
    <row r="257" spans="1:17" x14ac:dyDescent="0.3">
      <c r="A257" t="s">
        <v>613</v>
      </c>
      <c r="B257" t="s">
        <v>614</v>
      </c>
      <c r="C257" t="s">
        <v>3136</v>
      </c>
      <c r="D257" t="s">
        <v>615</v>
      </c>
      <c r="E257">
        <v>31945.638500699999</v>
      </c>
      <c r="F257">
        <v>313.5</v>
      </c>
      <c r="G257">
        <v>82.583235297971498</v>
      </c>
      <c r="H257">
        <v>2.7652553796169599</v>
      </c>
      <c r="I257">
        <v>-22.846597563731699</v>
      </c>
      <c r="J257">
        <v>-6.2645306118422699</v>
      </c>
      <c r="K257">
        <v>324.46417932472599</v>
      </c>
      <c r="L257">
        <v>296.90729722668902</v>
      </c>
      <c r="M257">
        <v>43.961458358180202</v>
      </c>
      <c r="N257">
        <v>1.0969473116494199</v>
      </c>
      <c r="O257">
        <v>32.631578947368403</v>
      </c>
      <c r="P257">
        <v>131.109472908219</v>
      </c>
      <c r="Q257">
        <v>0.10422473308952</v>
      </c>
    </row>
    <row r="258" spans="1:17" x14ac:dyDescent="0.3">
      <c r="A258" t="s">
        <v>616</v>
      </c>
      <c r="B258" t="s">
        <v>617</v>
      </c>
      <c r="C258" t="s">
        <v>3135</v>
      </c>
      <c r="D258" t="s">
        <v>190</v>
      </c>
      <c r="E258">
        <v>31938.20295264</v>
      </c>
      <c r="F258">
        <v>2320</v>
      </c>
      <c r="G258">
        <v>21.424168959944101</v>
      </c>
      <c r="H258">
        <v>-11.5333571311998</v>
      </c>
      <c r="I258">
        <v>11.543442730039599</v>
      </c>
      <c r="J258">
        <v>-2.7181352775306502</v>
      </c>
      <c r="K258">
        <v>2433.9369296998002</v>
      </c>
      <c r="L258">
        <v>2225.1037325179</v>
      </c>
      <c r="M258">
        <v>22.5179457873088</v>
      </c>
      <c r="N258">
        <v>1.6778623614850501</v>
      </c>
      <c r="O258">
        <v>31.952586206896498</v>
      </c>
      <c r="P258">
        <v>50.644459595467602</v>
      </c>
      <c r="Q258">
        <v>2.1858411537384E-2</v>
      </c>
    </row>
    <row r="259" spans="1:17" x14ac:dyDescent="0.3">
      <c r="A259" t="s">
        <v>618</v>
      </c>
      <c r="B259" t="s">
        <v>619</v>
      </c>
      <c r="C259" t="s">
        <v>3139</v>
      </c>
      <c r="D259" t="s">
        <v>607</v>
      </c>
      <c r="E259">
        <v>31551.367659740001</v>
      </c>
      <c r="F259">
        <v>1330.45</v>
      </c>
      <c r="G259">
        <v>-24.827816172916201</v>
      </c>
      <c r="H259">
        <v>4.8737597714076504</v>
      </c>
      <c r="I259">
        <v>36.842771946968099</v>
      </c>
      <c r="J259">
        <v>2.5187230264012501</v>
      </c>
      <c r="K259">
        <v>1241.1130428469701</v>
      </c>
      <c r="L259">
        <v>1151.47477064943</v>
      </c>
      <c r="M259">
        <v>44.930851184777801</v>
      </c>
      <c r="N259">
        <v>1.0001171940181399</v>
      </c>
      <c r="O259">
        <v>11.8343417640647</v>
      </c>
      <c r="P259">
        <v>50.155183116076898</v>
      </c>
      <c r="Q259">
        <v>2.1178274713755999E-2</v>
      </c>
    </row>
    <row r="260" spans="1:17" x14ac:dyDescent="0.3">
      <c r="A260" t="s">
        <v>620</v>
      </c>
      <c r="B260" t="s">
        <v>621</v>
      </c>
      <c r="C260" t="s">
        <v>3127</v>
      </c>
      <c r="D260" t="s">
        <v>18</v>
      </c>
      <c r="E260">
        <v>31439.869460603</v>
      </c>
      <c r="F260">
        <v>177.19</v>
      </c>
      <c r="G260">
        <v>63.525279256609302</v>
      </c>
      <c r="H260">
        <v>-10.9268033330411</v>
      </c>
      <c r="I260">
        <v>-32.342344281375297</v>
      </c>
      <c r="J260">
        <v>0.44798940096592599</v>
      </c>
      <c r="K260">
        <v>194.04279218088899</v>
      </c>
      <c r="L260">
        <v>190.14964772183399</v>
      </c>
      <c r="M260">
        <v>38.174646186494797</v>
      </c>
      <c r="N260">
        <v>0.371487216308866</v>
      </c>
      <c r="O260">
        <v>63.242846661775403</v>
      </c>
      <c r="P260">
        <v>95.7900552486187</v>
      </c>
      <c r="Q260">
        <v>0.11305486220697999</v>
      </c>
    </row>
    <row r="261" spans="1:17" x14ac:dyDescent="0.3">
      <c r="A261" t="s">
        <v>622</v>
      </c>
      <c r="B261" t="s">
        <v>623</v>
      </c>
      <c r="C261" t="s">
        <v>3143</v>
      </c>
      <c r="D261" t="s">
        <v>276</v>
      </c>
      <c r="E261">
        <v>31329.892256159899</v>
      </c>
      <c r="F261">
        <v>629</v>
      </c>
      <c r="G261">
        <v>138.550425445391</v>
      </c>
      <c r="H261">
        <v>15.1880748813722</v>
      </c>
      <c r="I261">
        <v>78.614728698709996</v>
      </c>
      <c r="J261">
        <v>-3.1333115792246198</v>
      </c>
      <c r="K261">
        <v>559.86064830772602</v>
      </c>
      <c r="L261">
        <v>418.89814487651898</v>
      </c>
      <c r="M261">
        <v>49.5840982240261</v>
      </c>
      <c r="N261">
        <v>1.16860529041269</v>
      </c>
      <c r="O261">
        <v>9.4912559618442103</v>
      </c>
      <c r="P261">
        <v>180.80357142857099</v>
      </c>
      <c r="Q261">
        <v>0.24412472867216101</v>
      </c>
    </row>
    <row r="262" spans="1:17" x14ac:dyDescent="0.3">
      <c r="A262" t="s">
        <v>624</v>
      </c>
      <c r="B262" t="s">
        <v>625</v>
      </c>
      <c r="C262" t="s">
        <v>3129</v>
      </c>
      <c r="D262" t="s">
        <v>54</v>
      </c>
      <c r="E262">
        <v>30716.894223300002</v>
      </c>
      <c r="F262">
        <v>390.25</v>
      </c>
      <c r="G262">
        <v>-23.8119555345978</v>
      </c>
      <c r="H262">
        <v>-2.6328145751834602</v>
      </c>
      <c r="I262">
        <v>-30.898781751094901</v>
      </c>
      <c r="J262">
        <v>-2.8790616772275102</v>
      </c>
      <c r="K262">
        <v>394.337780053671</v>
      </c>
      <c r="L262">
        <v>412.39870942336501</v>
      </c>
      <c r="M262">
        <v>47.124971959049901</v>
      </c>
      <c r="N262">
        <v>0.66205466593265105</v>
      </c>
      <c r="O262">
        <v>33.171044202434302</v>
      </c>
      <c r="P262">
        <v>16.042224204579199</v>
      </c>
      <c r="Q262">
        <v>9.5515211566281996E-2</v>
      </c>
    </row>
    <row r="263" spans="1:17" hidden="1" x14ac:dyDescent="0.3">
      <c r="A263" t="s">
        <v>626</v>
      </c>
      <c r="B263" t="s">
        <v>627</v>
      </c>
      <c r="C263" t="s">
        <v>3144</v>
      </c>
      <c r="D263" t="s">
        <v>143</v>
      </c>
      <c r="E263">
        <v>30602.690117999999</v>
      </c>
      <c r="F263">
        <v>1828.6</v>
      </c>
      <c r="G263">
        <v>185.138585866867</v>
      </c>
      <c r="H263">
        <v>3.4118978409199898</v>
      </c>
      <c r="I263">
        <v>128.34298830574099</v>
      </c>
      <c r="J263">
        <v>-1.2949426259478201</v>
      </c>
      <c r="K263">
        <v>1562.65583380512</v>
      </c>
      <c r="L263">
        <v>1128.69615733366</v>
      </c>
      <c r="M263">
        <v>68.480010767207105</v>
      </c>
      <c r="N263">
        <v>0.91986377840683997</v>
      </c>
      <c r="O263">
        <v>7.6561303729638597E-2</v>
      </c>
      <c r="P263">
        <v>220.80701754385899</v>
      </c>
    </row>
    <row r="264" spans="1:17" x14ac:dyDescent="0.3">
      <c r="A264" t="s">
        <v>628</v>
      </c>
      <c r="B264" t="s">
        <v>629</v>
      </c>
      <c r="C264" t="s">
        <v>3133</v>
      </c>
      <c r="D264" t="s">
        <v>51</v>
      </c>
      <c r="E264">
        <v>30543.976245659898</v>
      </c>
      <c r="F264">
        <v>1204.8</v>
      </c>
      <c r="G264">
        <v>84.868328119219996</v>
      </c>
      <c r="H264">
        <v>-1.3693374511621901</v>
      </c>
      <c r="I264">
        <v>80.604123152387203</v>
      </c>
      <c r="J264">
        <v>3.6443325795875801</v>
      </c>
      <c r="K264">
        <v>1094.6494825780501</v>
      </c>
      <c r="L264">
        <v>846.33404517716394</v>
      </c>
      <c r="M264">
        <v>56.390626204823</v>
      </c>
      <c r="N264">
        <v>0.52746932236220001</v>
      </c>
      <c r="O264">
        <v>6.8974103585657396</v>
      </c>
      <c r="P264">
        <v>122.698706099815</v>
      </c>
      <c r="Q264">
        <v>8.9473886442201001E-2</v>
      </c>
    </row>
    <row r="265" spans="1:17" x14ac:dyDescent="0.3">
      <c r="A265" t="s">
        <v>630</v>
      </c>
      <c r="B265" t="s">
        <v>631</v>
      </c>
      <c r="C265" t="s">
        <v>3132</v>
      </c>
      <c r="D265" t="s">
        <v>48</v>
      </c>
      <c r="E265">
        <v>30421.8</v>
      </c>
      <c r="F265">
        <v>116.16</v>
      </c>
      <c r="G265">
        <v>173.421809697084</v>
      </c>
      <c r="H265">
        <v>-2.8915254584879002</v>
      </c>
      <c r="I265">
        <v>16.4813264548322</v>
      </c>
      <c r="J265">
        <v>1.32837844123235</v>
      </c>
      <c r="K265">
        <v>116.95823366544499</v>
      </c>
      <c r="L265">
        <v>97.102561816104995</v>
      </c>
      <c r="M265">
        <v>37.428394599968598</v>
      </c>
      <c r="N265">
        <v>0.35279080284423397</v>
      </c>
      <c r="O265">
        <v>20.379935720844799</v>
      </c>
      <c r="P265">
        <v>202.76281494352699</v>
      </c>
      <c r="Q265">
        <v>0.13139069985040799</v>
      </c>
    </row>
    <row r="266" spans="1:17" hidden="1" x14ac:dyDescent="0.3">
      <c r="A266" t="s">
        <v>632</v>
      </c>
      <c r="B266" t="s">
        <v>633</v>
      </c>
      <c r="C266" t="s">
        <v>3144</v>
      </c>
      <c r="D266" t="s">
        <v>634</v>
      </c>
      <c r="E266">
        <v>30388.998695999999</v>
      </c>
      <c r="F266">
        <v>2714.05</v>
      </c>
      <c r="G266">
        <v>118.924846430698</v>
      </c>
      <c r="H266">
        <v>10.9247692148766</v>
      </c>
      <c r="I266">
        <v>37.832108442721101</v>
      </c>
      <c r="J266">
        <v>-2.43668156173666</v>
      </c>
      <c r="K266">
        <v>2543.83266145773</v>
      </c>
      <c r="L266">
        <v>2029.6513478375</v>
      </c>
      <c r="M266">
        <v>49.217681787403201</v>
      </c>
      <c r="N266">
        <v>0.57084848196331395</v>
      </c>
      <c r="O266">
        <v>8.1943958291114498</v>
      </c>
      <c r="P266">
        <v>159.35782884992099</v>
      </c>
      <c r="Q266">
        <v>0.12880614011101801</v>
      </c>
    </row>
    <row r="267" spans="1:17" x14ac:dyDescent="0.3">
      <c r="A267" t="s">
        <v>635</v>
      </c>
      <c r="B267" t="s">
        <v>636</v>
      </c>
      <c r="C267" t="s">
        <v>3133</v>
      </c>
      <c r="D267" t="s">
        <v>51</v>
      </c>
      <c r="E267">
        <v>30246.532465535998</v>
      </c>
      <c r="F267">
        <v>224.11</v>
      </c>
      <c r="G267">
        <v>101.942868318221</v>
      </c>
      <c r="H267">
        <v>-1.2770076519551501</v>
      </c>
      <c r="I267">
        <v>48.162734458389899</v>
      </c>
      <c r="J267">
        <v>6.4446633893637904</v>
      </c>
      <c r="K267">
        <v>205.86440002309399</v>
      </c>
      <c r="L267">
        <v>164.53251699285801</v>
      </c>
      <c r="M267">
        <v>58.426539470533399</v>
      </c>
      <c r="N267">
        <v>1.1062238184990301</v>
      </c>
      <c r="O267">
        <v>8.8706438802373704</v>
      </c>
      <c r="P267">
        <v>156.125714285714</v>
      </c>
    </row>
    <row r="268" spans="1:17" x14ac:dyDescent="0.3">
      <c r="A268" t="s">
        <v>637</v>
      </c>
      <c r="B268" t="s">
        <v>638</v>
      </c>
      <c r="C268" t="s">
        <v>3140</v>
      </c>
      <c r="D268" t="s">
        <v>436</v>
      </c>
      <c r="E268">
        <v>30204.663255315001</v>
      </c>
      <c r="F268">
        <v>414.75</v>
      </c>
      <c r="G268">
        <v>-26.724687075135101</v>
      </c>
      <c r="H268">
        <v>1.52506889456516</v>
      </c>
      <c r="I268">
        <v>-17.212355491428699</v>
      </c>
      <c r="J268">
        <v>2.8482444623400598</v>
      </c>
      <c r="K268">
        <v>417.186528632901</v>
      </c>
      <c r="L268">
        <v>417.00824319331298</v>
      </c>
      <c r="M268">
        <v>26.705663699585099</v>
      </c>
      <c r="N268">
        <v>0.72722313788533099</v>
      </c>
      <c r="O268">
        <v>17.661241711874599</v>
      </c>
      <c r="P268">
        <v>17.094861660079001</v>
      </c>
      <c r="Q268">
        <v>-7.1367846952941003E-2</v>
      </c>
    </row>
    <row r="269" spans="1:17" x14ac:dyDescent="0.3">
      <c r="A269" t="s">
        <v>639</v>
      </c>
      <c r="B269" t="s">
        <v>640</v>
      </c>
      <c r="C269" t="s">
        <v>3129</v>
      </c>
      <c r="D269" t="s">
        <v>24</v>
      </c>
      <c r="E269">
        <v>30102.606441749998</v>
      </c>
      <c r="F269">
        <v>188.85</v>
      </c>
      <c r="G269">
        <v>-51.403358206172904</v>
      </c>
      <c r="H269">
        <v>-3.9467672630967998</v>
      </c>
      <c r="I269">
        <v>-6.9647265635743301</v>
      </c>
      <c r="J269">
        <v>0.14101265677987501</v>
      </c>
      <c r="K269">
        <v>199.06181836148801</v>
      </c>
      <c r="L269">
        <v>203.916094992399</v>
      </c>
      <c r="M269">
        <v>21.243928612166801</v>
      </c>
      <c r="N269">
        <v>0.73187351432355296</v>
      </c>
      <c r="O269">
        <v>39.316918189038901</v>
      </c>
      <c r="P269">
        <v>11.646467632279</v>
      </c>
      <c r="Q269">
        <v>-0.11389337080131599</v>
      </c>
    </row>
    <row r="270" spans="1:17" x14ac:dyDescent="0.3">
      <c r="A270" t="s">
        <v>641</v>
      </c>
      <c r="B270" t="s">
        <v>642</v>
      </c>
      <c r="C270" t="s">
        <v>3138</v>
      </c>
      <c r="D270" t="s">
        <v>325</v>
      </c>
      <c r="E270">
        <v>29974.738555799999</v>
      </c>
      <c r="F270">
        <v>2371.5500000000002</v>
      </c>
      <c r="G270">
        <v>15.9606293608119</v>
      </c>
      <c r="H270">
        <v>6.5408030283606697</v>
      </c>
      <c r="I270">
        <v>59.119994311109799</v>
      </c>
      <c r="J270">
        <v>7.4709116052713398</v>
      </c>
      <c r="K270">
        <v>2125.5974185544201</v>
      </c>
      <c r="L270">
        <v>1802.25345481097</v>
      </c>
      <c r="M270">
        <v>84.779988875171597</v>
      </c>
      <c r="N270">
        <v>1.36644285394022</v>
      </c>
      <c r="O270">
        <v>0.946638274546174</v>
      </c>
      <c r="P270">
        <v>99.945198549869303</v>
      </c>
      <c r="Q270">
        <v>-4.2358461525733998E-2</v>
      </c>
    </row>
    <row r="271" spans="1:17" x14ac:dyDescent="0.3">
      <c r="A271" t="s">
        <v>643</v>
      </c>
      <c r="B271" t="s">
        <v>644</v>
      </c>
      <c r="C271" t="s">
        <v>3143</v>
      </c>
      <c r="D271" t="s">
        <v>406</v>
      </c>
      <c r="E271">
        <v>29846.268007659899</v>
      </c>
      <c r="F271">
        <v>6737.35</v>
      </c>
      <c r="G271">
        <v>-3.0562875985529998</v>
      </c>
      <c r="H271">
        <v>4.8465722907431399</v>
      </c>
      <c r="I271">
        <v>16.440886267538801</v>
      </c>
      <c r="J271">
        <v>3.7174338454103699</v>
      </c>
      <c r="K271">
        <v>6423.2243965673497</v>
      </c>
      <c r="L271">
        <v>5974.1855787109698</v>
      </c>
      <c r="M271">
        <v>69.147740951179202</v>
      </c>
      <c r="N271">
        <v>1.5718993692357199</v>
      </c>
      <c r="O271">
        <v>6.8201889466926904</v>
      </c>
      <c r="P271">
        <v>39.985247979388703</v>
      </c>
      <c r="Q271">
        <v>-1.056318043494E-3</v>
      </c>
    </row>
    <row r="272" spans="1:17" x14ac:dyDescent="0.3">
      <c r="A272" t="s">
        <v>645</v>
      </c>
      <c r="B272" t="s">
        <v>646</v>
      </c>
      <c r="C272" t="s">
        <v>3135</v>
      </c>
      <c r="D272" t="s">
        <v>540</v>
      </c>
      <c r="E272">
        <v>29824.794109271901</v>
      </c>
      <c r="F272">
        <v>66.7</v>
      </c>
      <c r="G272">
        <v>-19.576192947301799</v>
      </c>
      <c r="H272">
        <v>-5.4783018976165199</v>
      </c>
      <c r="I272">
        <v>-12.744945974195</v>
      </c>
      <c r="J272">
        <v>-1.9731594074169301</v>
      </c>
      <c r="K272">
        <v>70.149835218610306</v>
      </c>
      <c r="L272">
        <v>68.496910587571506</v>
      </c>
      <c r="M272">
        <v>26.9685049454745</v>
      </c>
      <c r="N272">
        <v>1.4163493729894501</v>
      </c>
      <c r="O272">
        <v>19.940029985007499</v>
      </c>
      <c r="P272">
        <v>15.298184961106299</v>
      </c>
      <c r="Q272">
        <v>2.8461406330223E-2</v>
      </c>
    </row>
    <row r="273" spans="1:17" x14ac:dyDescent="0.3">
      <c r="A273" t="s">
        <v>647</v>
      </c>
      <c r="B273" t="s">
        <v>648</v>
      </c>
      <c r="C273" t="s">
        <v>3135</v>
      </c>
      <c r="D273" t="s">
        <v>190</v>
      </c>
      <c r="E273">
        <v>29805.65864265</v>
      </c>
      <c r="F273">
        <v>1440.25</v>
      </c>
      <c r="G273">
        <v>-11.5016826055318</v>
      </c>
      <c r="H273">
        <v>4.0255422075221601</v>
      </c>
      <c r="I273">
        <v>15.3947333555429</v>
      </c>
      <c r="J273">
        <v>6.98103163094558</v>
      </c>
      <c r="K273">
        <v>1378.8893788032001</v>
      </c>
      <c r="L273">
        <v>1279.62521220296</v>
      </c>
      <c r="M273">
        <v>60.171631628164903</v>
      </c>
      <c r="N273">
        <v>1.0053204774318101</v>
      </c>
      <c r="O273">
        <v>4.5617080367991596</v>
      </c>
      <c r="P273">
        <v>43.587059468620701</v>
      </c>
      <c r="Q273">
        <v>3.2358931043105998E-2</v>
      </c>
    </row>
    <row r="274" spans="1:17" x14ac:dyDescent="0.3">
      <c r="A274" t="s">
        <v>649</v>
      </c>
      <c r="B274" t="s">
        <v>650</v>
      </c>
      <c r="C274" t="s">
        <v>3129</v>
      </c>
      <c r="D274" t="s">
        <v>422</v>
      </c>
      <c r="E274">
        <v>29549.84939127</v>
      </c>
      <c r="F274">
        <v>6101.4</v>
      </c>
      <c r="G274">
        <v>165.45321429138201</v>
      </c>
      <c r="H274">
        <v>11.660408984824</v>
      </c>
      <c r="I274">
        <v>53.153464751299197</v>
      </c>
      <c r="J274">
        <v>7.18499238663835</v>
      </c>
      <c r="K274">
        <v>5221.8344221278203</v>
      </c>
      <c r="L274">
        <v>4084.96562793356</v>
      </c>
      <c r="M274">
        <v>63.397893120711302</v>
      </c>
      <c r="N274">
        <v>0.68403778554462302</v>
      </c>
      <c r="O274">
        <v>0.54987379945585702</v>
      </c>
      <c r="P274">
        <v>197.47690207454701</v>
      </c>
      <c r="Q274">
        <v>0.129057859412122</v>
      </c>
    </row>
    <row r="275" spans="1:17" x14ac:dyDescent="0.3">
      <c r="A275" t="s">
        <v>651</v>
      </c>
      <c r="B275" t="s">
        <v>652</v>
      </c>
      <c r="C275" t="s">
        <v>3135</v>
      </c>
      <c r="D275" t="s">
        <v>190</v>
      </c>
      <c r="E275">
        <v>29364.854845440001</v>
      </c>
      <c r="F275">
        <v>15215.8</v>
      </c>
      <c r="G275">
        <v>-26.4044620982692</v>
      </c>
      <c r="H275">
        <v>-3.41935304647521</v>
      </c>
      <c r="I275">
        <v>-4.6835975563830399</v>
      </c>
      <c r="J275">
        <v>-0.43498977794812999</v>
      </c>
      <c r="K275">
        <v>15893.528017233601</v>
      </c>
      <c r="L275">
        <v>15283.2040169429</v>
      </c>
      <c r="M275">
        <v>32.739429978968197</v>
      </c>
      <c r="N275">
        <v>0.96090977727444304</v>
      </c>
      <c r="O275">
        <v>19.941113842190301</v>
      </c>
      <c r="P275">
        <v>17.270134874759101</v>
      </c>
      <c r="Q275">
        <v>8.0314023759399999E-2</v>
      </c>
    </row>
    <row r="276" spans="1:17" x14ac:dyDescent="0.3">
      <c r="A276" t="s">
        <v>653</v>
      </c>
      <c r="B276" t="s">
        <v>654</v>
      </c>
      <c r="C276" t="s">
        <v>3133</v>
      </c>
      <c r="D276" t="s">
        <v>284</v>
      </c>
      <c r="E276">
        <v>29090.944987499999</v>
      </c>
      <c r="F276">
        <v>3605.55</v>
      </c>
      <c r="G276">
        <v>17.403449793481499</v>
      </c>
      <c r="H276">
        <v>5.9886704670656403</v>
      </c>
      <c r="I276">
        <v>47.2130126900432</v>
      </c>
      <c r="J276">
        <v>8.7779749632722108</v>
      </c>
      <c r="K276">
        <v>3283.9397626960099</v>
      </c>
      <c r="L276">
        <v>2850.56092511519</v>
      </c>
      <c r="M276">
        <v>75.548006990251196</v>
      </c>
      <c r="N276">
        <v>1.00210185724023</v>
      </c>
      <c r="O276">
        <v>0.44237356297929198</v>
      </c>
      <c r="P276">
        <v>85.499305448371601</v>
      </c>
      <c r="Q276">
        <v>-2.6166031963339002E-2</v>
      </c>
    </row>
    <row r="277" spans="1:17" x14ac:dyDescent="0.3">
      <c r="A277" t="s">
        <v>655</v>
      </c>
      <c r="B277" t="s">
        <v>656</v>
      </c>
      <c r="C277" t="s">
        <v>3141</v>
      </c>
      <c r="D277" t="s">
        <v>161</v>
      </c>
      <c r="E277">
        <v>28976.821294400001</v>
      </c>
      <c r="F277">
        <v>223.29</v>
      </c>
      <c r="G277">
        <v>284.10486431454302</v>
      </c>
      <c r="H277">
        <v>-4.2716846748623096</v>
      </c>
      <c r="I277">
        <v>49.435842368575798</v>
      </c>
      <c r="J277">
        <v>-5.0366390721474401</v>
      </c>
      <c r="K277">
        <v>218.027929553831</v>
      </c>
      <c r="L277">
        <v>162.08216811397699</v>
      </c>
      <c r="M277">
        <v>26.949737316189101</v>
      </c>
      <c r="N277">
        <v>0.52828050384315495</v>
      </c>
      <c r="O277">
        <v>17.291414752116001</v>
      </c>
      <c r="P277">
        <v>371.32453825857499</v>
      </c>
      <c r="Q277">
        <v>0.20208161539825301</v>
      </c>
    </row>
    <row r="278" spans="1:17" hidden="1" x14ac:dyDescent="0.3">
      <c r="A278" t="s">
        <v>657</v>
      </c>
      <c r="B278" t="s">
        <v>658</v>
      </c>
      <c r="C278" t="s">
        <v>3144</v>
      </c>
      <c r="D278" t="s">
        <v>190</v>
      </c>
      <c r="E278">
        <v>28852.798779979999</v>
      </c>
      <c r="F278">
        <v>12697</v>
      </c>
      <c r="G278">
        <v>102.615485687529</v>
      </c>
      <c r="H278">
        <v>-8.27907784161299</v>
      </c>
      <c r="I278">
        <v>42.322224399382002</v>
      </c>
      <c r="J278">
        <v>-1.9635272251492299</v>
      </c>
      <c r="K278">
        <v>13603.078010982401</v>
      </c>
      <c r="L278">
        <v>11096.004912234101</v>
      </c>
      <c r="M278">
        <v>27.997536495703098</v>
      </c>
      <c r="N278">
        <v>1.2671441565585799</v>
      </c>
      <c r="O278">
        <v>19.2206820508781</v>
      </c>
      <c r="P278">
        <v>145.93958529049999</v>
      </c>
      <c r="Q278">
        <v>0.203034743032565</v>
      </c>
    </row>
    <row r="279" spans="1:17" x14ac:dyDescent="0.3">
      <c r="A279" t="s">
        <v>659</v>
      </c>
      <c r="B279" t="s">
        <v>660</v>
      </c>
      <c r="C279" t="s">
        <v>3133</v>
      </c>
      <c r="D279" t="s">
        <v>51</v>
      </c>
      <c r="E279">
        <v>28815.900111315001</v>
      </c>
      <c r="F279">
        <v>1700.1</v>
      </c>
      <c r="G279">
        <v>-22.758868441043301</v>
      </c>
      <c r="H279">
        <v>-11.4645687649684</v>
      </c>
      <c r="I279">
        <v>-15.8992623268493</v>
      </c>
      <c r="J279">
        <v>-2.14730617315973</v>
      </c>
      <c r="K279">
        <v>1855.6876529272399</v>
      </c>
      <c r="L279">
        <v>1832.7514473497799</v>
      </c>
      <c r="M279">
        <v>24.484444097354402</v>
      </c>
      <c r="N279">
        <v>1.0368623329970901</v>
      </c>
      <c r="O279">
        <v>30.636433150991099</v>
      </c>
      <c r="P279">
        <v>15.257109928476901</v>
      </c>
      <c r="Q279">
        <v>-0.11357552436914101</v>
      </c>
    </row>
    <row r="280" spans="1:17" x14ac:dyDescent="0.3">
      <c r="A280" t="s">
        <v>661</v>
      </c>
      <c r="B280" t="s">
        <v>662</v>
      </c>
      <c r="C280" t="s">
        <v>3143</v>
      </c>
      <c r="D280" t="s">
        <v>167</v>
      </c>
      <c r="E280">
        <v>28753.067316469998</v>
      </c>
      <c r="F280">
        <v>1105.3499999999999</v>
      </c>
      <c r="G280">
        <v>-17.9752222106566</v>
      </c>
      <c r="H280">
        <v>3.0207573542377002</v>
      </c>
      <c r="I280">
        <v>-13.195701357573</v>
      </c>
      <c r="J280">
        <v>0.27001285554752202</v>
      </c>
      <c r="K280">
        <v>1071.1074974034</v>
      </c>
      <c r="L280">
        <v>1061.6017625616601</v>
      </c>
      <c r="M280">
        <v>78.578951350753798</v>
      </c>
      <c r="N280">
        <v>1.91417253759013</v>
      </c>
      <c r="O280">
        <v>22.0427918758764</v>
      </c>
      <c r="P280">
        <v>18.472668810289299</v>
      </c>
      <c r="Q280">
        <v>2.8689560210719998E-3</v>
      </c>
    </row>
    <row r="281" spans="1:17" x14ac:dyDescent="0.3">
      <c r="A281" t="s">
        <v>663</v>
      </c>
      <c r="B281" t="s">
        <v>664</v>
      </c>
      <c r="C281" t="s">
        <v>3129</v>
      </c>
      <c r="D281" t="s">
        <v>422</v>
      </c>
      <c r="E281">
        <v>28712.42</v>
      </c>
      <c r="F281">
        <v>1471.85</v>
      </c>
      <c r="G281">
        <v>96.927446499699798</v>
      </c>
      <c r="H281">
        <v>-2.33416787775937</v>
      </c>
      <c r="I281">
        <v>47.394070581067901</v>
      </c>
      <c r="J281">
        <v>-0.72545652140567096</v>
      </c>
      <c r="K281">
        <v>1378.63251650808</v>
      </c>
      <c r="L281">
        <v>1130.0827624567801</v>
      </c>
      <c r="M281">
        <v>24.692187955044901</v>
      </c>
      <c r="N281">
        <v>0.93901488529926203</v>
      </c>
      <c r="O281">
        <v>13.0821754934266</v>
      </c>
      <c r="P281">
        <v>133.256735340728</v>
      </c>
      <c r="Q281">
        <v>8.1846961931584999E-2</v>
      </c>
    </row>
    <row r="282" spans="1:17" x14ac:dyDescent="0.3">
      <c r="A282" t="s">
        <v>665</v>
      </c>
      <c r="B282" t="s">
        <v>666</v>
      </c>
      <c r="C282" t="s">
        <v>3129</v>
      </c>
      <c r="D282" t="s">
        <v>562</v>
      </c>
      <c r="E282">
        <v>28153.665591720001</v>
      </c>
      <c r="F282">
        <v>868.25</v>
      </c>
      <c r="G282">
        <v>12.4822128318129</v>
      </c>
      <c r="H282">
        <v>4.0721444338636701</v>
      </c>
      <c r="I282">
        <v>8.8196414418013092</v>
      </c>
      <c r="J282">
        <v>3.3433792336433998</v>
      </c>
      <c r="K282">
        <v>837.59974202285196</v>
      </c>
      <c r="L282">
        <v>765.11917704967198</v>
      </c>
      <c r="M282">
        <v>45.2851715912348</v>
      </c>
      <c r="N282">
        <v>0.86790623313834403</v>
      </c>
      <c r="O282">
        <v>6.2424416930607602</v>
      </c>
      <c r="P282">
        <v>40.721231766612597</v>
      </c>
      <c r="Q282">
        <v>-1.4334930502331001E-2</v>
      </c>
    </row>
    <row r="283" spans="1:17" x14ac:dyDescent="0.3">
      <c r="A283" t="s">
        <v>667</v>
      </c>
      <c r="B283" t="s">
        <v>668</v>
      </c>
      <c r="C283" t="s">
        <v>3141</v>
      </c>
      <c r="D283" t="s">
        <v>271</v>
      </c>
      <c r="E283">
        <v>27958.319870879899</v>
      </c>
      <c r="F283">
        <v>1447.55</v>
      </c>
      <c r="G283">
        <v>-0.49965070837606901</v>
      </c>
      <c r="H283">
        <v>-6.1958660191262398</v>
      </c>
      <c r="I283">
        <v>0.42273365756659398</v>
      </c>
      <c r="J283">
        <v>1.1630925280450899</v>
      </c>
      <c r="K283">
        <v>1527.1031578094301</v>
      </c>
      <c r="L283">
        <v>1441.0602010351299</v>
      </c>
      <c r="M283">
        <v>34.829042383808101</v>
      </c>
      <c r="N283">
        <v>0.84215064069606305</v>
      </c>
      <c r="O283">
        <v>27.190770612413999</v>
      </c>
      <c r="P283">
        <v>41.141770670826801</v>
      </c>
      <c r="Q283">
        <v>5.1701052501091999E-2</v>
      </c>
    </row>
    <row r="284" spans="1:17" x14ac:dyDescent="0.3">
      <c r="A284" t="s">
        <v>669</v>
      </c>
      <c r="B284" t="s">
        <v>670</v>
      </c>
      <c r="C284" t="s">
        <v>3131</v>
      </c>
      <c r="D284" t="s">
        <v>195</v>
      </c>
      <c r="E284">
        <v>27788.510131514999</v>
      </c>
      <c r="F284">
        <v>8995.85</v>
      </c>
      <c r="G284">
        <v>17.229224271235999</v>
      </c>
      <c r="H284">
        <v>-3.0173598246409199</v>
      </c>
      <c r="I284">
        <v>26.002907576522698</v>
      </c>
      <c r="J284">
        <v>7.5859124495474202</v>
      </c>
      <c r="K284">
        <v>8486.4149054547797</v>
      </c>
      <c r="L284">
        <v>7440.68545777895</v>
      </c>
      <c r="M284">
        <v>36.399674979614403</v>
      </c>
      <c r="N284">
        <v>0.88439591317055399</v>
      </c>
      <c r="O284">
        <v>6.2712250648910297</v>
      </c>
      <c r="P284">
        <v>51.037180681827699</v>
      </c>
      <c r="Q284">
        <v>2.4260816854530999E-2</v>
      </c>
    </row>
    <row r="285" spans="1:17" x14ac:dyDescent="0.3">
      <c r="A285" t="s">
        <v>671</v>
      </c>
      <c r="B285" t="s">
        <v>672</v>
      </c>
      <c r="C285" t="s">
        <v>3143</v>
      </c>
      <c r="D285" t="s">
        <v>276</v>
      </c>
      <c r="E285">
        <v>27480.46849548</v>
      </c>
      <c r="F285">
        <v>539.5</v>
      </c>
      <c r="G285">
        <v>-1.2096627375709501</v>
      </c>
      <c r="H285">
        <v>1.94162487521613</v>
      </c>
      <c r="I285">
        <v>29.635372567780198</v>
      </c>
      <c r="J285">
        <v>1.2616692044604501</v>
      </c>
      <c r="K285">
        <v>540.50732327873595</v>
      </c>
      <c r="L285">
        <v>476.043568776104</v>
      </c>
      <c r="M285">
        <v>42.618049500979197</v>
      </c>
      <c r="N285">
        <v>0.46687251246346501</v>
      </c>
      <c r="O285">
        <v>16.459684893419801</v>
      </c>
      <c r="P285">
        <v>60.517703064564103</v>
      </c>
      <c r="Q285">
        <v>1.4205548681585E-2</v>
      </c>
    </row>
    <row r="286" spans="1:17" x14ac:dyDescent="0.3">
      <c r="A286" t="s">
        <v>673</v>
      </c>
      <c r="B286" t="s">
        <v>674</v>
      </c>
      <c r="C286" t="s">
        <v>3132</v>
      </c>
      <c r="D286" t="s">
        <v>48</v>
      </c>
      <c r="E286">
        <v>27478.494999999999</v>
      </c>
      <c r="F286">
        <v>1007.35</v>
      </c>
      <c r="G286">
        <v>23.597934707273399</v>
      </c>
      <c r="H286">
        <v>2.9526740295648199</v>
      </c>
      <c r="I286">
        <v>22.678936312001898</v>
      </c>
      <c r="J286">
        <v>2.0512430206177799</v>
      </c>
      <c r="K286">
        <v>947.85370939209599</v>
      </c>
      <c r="L286">
        <v>811.68487585735795</v>
      </c>
      <c r="M286">
        <v>61.075570178187597</v>
      </c>
      <c r="N286">
        <v>0.79964921221018603</v>
      </c>
      <c r="O286">
        <v>6.0207475058321203</v>
      </c>
      <c r="P286">
        <v>83.1378965548586</v>
      </c>
      <c r="Q286">
        <v>8.6407780696783995E-2</v>
      </c>
    </row>
    <row r="287" spans="1:17" x14ac:dyDescent="0.3">
      <c r="A287" t="s">
        <v>675</v>
      </c>
      <c r="B287" t="s">
        <v>676</v>
      </c>
      <c r="C287" t="s">
        <v>3141</v>
      </c>
      <c r="D287" t="s">
        <v>271</v>
      </c>
      <c r="E287">
        <v>27441.29853788</v>
      </c>
      <c r="F287">
        <v>3744.2</v>
      </c>
      <c r="G287">
        <v>-2.8806460469844901</v>
      </c>
      <c r="H287">
        <v>-3.2477729427992301</v>
      </c>
      <c r="I287">
        <v>20.814458399860801</v>
      </c>
      <c r="J287">
        <v>-1.0169611815628099</v>
      </c>
      <c r="K287">
        <v>3814.0747749269499</v>
      </c>
      <c r="L287">
        <v>3630.8149300587202</v>
      </c>
      <c r="M287">
        <v>35.453278097826498</v>
      </c>
      <c r="N287">
        <v>0.45211991101569599</v>
      </c>
      <c r="O287">
        <v>28.676352758933799</v>
      </c>
      <c r="P287">
        <v>48.314517726282403</v>
      </c>
      <c r="Q287">
        <v>8.1446007043703E-2</v>
      </c>
    </row>
    <row r="288" spans="1:17" x14ac:dyDescent="0.3">
      <c r="A288" t="s">
        <v>677</v>
      </c>
      <c r="B288" t="s">
        <v>678</v>
      </c>
      <c r="C288" t="s">
        <v>3138</v>
      </c>
      <c r="D288" t="s">
        <v>325</v>
      </c>
      <c r="E288">
        <v>27165.241201764999</v>
      </c>
      <c r="F288">
        <v>436.55</v>
      </c>
      <c r="G288">
        <v>19.451630607960698</v>
      </c>
      <c r="H288">
        <v>-6.9042605359413303</v>
      </c>
      <c r="I288">
        <v>41.936277615685299</v>
      </c>
      <c r="J288">
        <v>3.6027148011267598</v>
      </c>
      <c r="K288">
        <v>438.65549285024798</v>
      </c>
      <c r="L288">
        <v>385.59947790979101</v>
      </c>
      <c r="M288">
        <v>35.320063601309599</v>
      </c>
      <c r="N288">
        <v>1.13728395600795</v>
      </c>
      <c r="O288">
        <v>10.8693162295269</v>
      </c>
      <c r="P288">
        <v>67.100478468899496</v>
      </c>
      <c r="Q288">
        <v>-5.4324825227161998E-2</v>
      </c>
    </row>
    <row r="289" spans="1:17" x14ac:dyDescent="0.3">
      <c r="A289" t="s">
        <v>679</v>
      </c>
      <c r="B289" t="s">
        <v>680</v>
      </c>
      <c r="C289" t="s">
        <v>3131</v>
      </c>
      <c r="D289" t="s">
        <v>233</v>
      </c>
      <c r="E289">
        <v>27161.226877829999</v>
      </c>
      <c r="F289">
        <v>2116.3000000000002</v>
      </c>
      <c r="G289">
        <v>46.006351447221</v>
      </c>
      <c r="H289">
        <v>-1.15416568043384</v>
      </c>
      <c r="I289">
        <v>16.614093682078</v>
      </c>
      <c r="J289">
        <v>0.104031432489568</v>
      </c>
      <c r="K289">
        <v>1956.3919725728599</v>
      </c>
      <c r="L289">
        <v>1731.9429041854401</v>
      </c>
      <c r="M289">
        <v>40.633304544027403</v>
      </c>
      <c r="N289">
        <v>0.704330288657114</v>
      </c>
      <c r="O289">
        <v>10.225393375230301</v>
      </c>
      <c r="P289">
        <v>85.437020810514795</v>
      </c>
      <c r="Q289">
        <v>8.8746033230996002E-2</v>
      </c>
    </row>
    <row r="290" spans="1:17" x14ac:dyDescent="0.3">
      <c r="A290" t="s">
        <v>681</v>
      </c>
      <c r="B290" t="s">
        <v>682</v>
      </c>
      <c r="C290" t="s">
        <v>3141</v>
      </c>
      <c r="D290" t="s">
        <v>271</v>
      </c>
      <c r="E290">
        <v>27028.412799999998</v>
      </c>
      <c r="F290">
        <v>2390</v>
      </c>
      <c r="G290">
        <v>-14.6296602241634</v>
      </c>
      <c r="H290">
        <v>-3.6923609441055798</v>
      </c>
      <c r="I290">
        <v>5.00823988683391</v>
      </c>
      <c r="J290">
        <v>1.9495569436122999</v>
      </c>
      <c r="K290">
        <v>2445.9577391774301</v>
      </c>
      <c r="L290">
        <v>2370.1735097713699</v>
      </c>
      <c r="M290">
        <v>64.857208391056602</v>
      </c>
      <c r="N290">
        <v>0.85232455283911102</v>
      </c>
      <c r="O290">
        <v>23.849372384937201</v>
      </c>
      <c r="P290">
        <v>27.453071672354898</v>
      </c>
      <c r="Q290">
        <v>4.9870541665708E-2</v>
      </c>
    </row>
    <row r="291" spans="1:17" hidden="1" x14ac:dyDescent="0.3">
      <c r="A291" t="s">
        <v>683</v>
      </c>
      <c r="B291" t="s">
        <v>684</v>
      </c>
      <c r="C291" t="s">
        <v>3144</v>
      </c>
      <c r="D291" t="s">
        <v>51</v>
      </c>
      <c r="E291">
        <v>26982.443133429999</v>
      </c>
      <c r="F291">
        <v>1493.15</v>
      </c>
      <c r="G291">
        <v>-18.1723743842293</v>
      </c>
      <c r="H291">
        <v>1.0149832935024301</v>
      </c>
      <c r="I291">
        <v>-0.47179750348552701</v>
      </c>
      <c r="J291">
        <v>-1.2339197319417601</v>
      </c>
      <c r="K291">
        <v>1390.38200392557</v>
      </c>
      <c r="M291">
        <v>43.201407009674199</v>
      </c>
      <c r="O291">
        <v>5.8165623011753498</v>
      </c>
      <c r="P291">
        <v>21.889795918367302</v>
      </c>
    </row>
    <row r="292" spans="1:17" x14ac:dyDescent="0.3">
      <c r="A292" t="s">
        <v>685</v>
      </c>
      <c r="B292" t="s">
        <v>686</v>
      </c>
      <c r="C292" t="s">
        <v>3133</v>
      </c>
      <c r="D292" t="s">
        <v>51</v>
      </c>
      <c r="E292">
        <v>26638.750688119999</v>
      </c>
      <c r="F292">
        <v>1789.7</v>
      </c>
      <c r="G292">
        <v>-6.6506236224302402</v>
      </c>
      <c r="H292">
        <v>-9.4309656886838908</v>
      </c>
      <c r="I292">
        <v>-6.8561087600141004</v>
      </c>
      <c r="J292">
        <v>-0.30168730507022201</v>
      </c>
      <c r="K292">
        <v>1862.98964548304</v>
      </c>
      <c r="L292">
        <v>1742.0260840062001</v>
      </c>
      <c r="M292">
        <v>22.564181903887899</v>
      </c>
      <c r="N292">
        <v>1.7750812492250501</v>
      </c>
      <c r="O292">
        <v>13.4268313125104</v>
      </c>
      <c r="P292">
        <v>43.814536542247502</v>
      </c>
      <c r="Q292">
        <v>7.1224637022041001E-2</v>
      </c>
    </row>
    <row r="293" spans="1:17" x14ac:dyDescent="0.3">
      <c r="A293" t="s">
        <v>687</v>
      </c>
      <c r="B293" t="s">
        <v>688</v>
      </c>
      <c r="C293" t="s">
        <v>3141</v>
      </c>
      <c r="D293" t="s">
        <v>271</v>
      </c>
      <c r="E293">
        <v>26272.075107645</v>
      </c>
      <c r="F293">
        <v>5374.55</v>
      </c>
      <c r="G293">
        <v>-26.48980414219</v>
      </c>
      <c r="H293">
        <v>-1.6034985091174401</v>
      </c>
      <c r="I293">
        <v>8.4673133900126594</v>
      </c>
      <c r="J293">
        <v>-1.1382518300818301</v>
      </c>
      <c r="K293">
        <v>5418.0697092307901</v>
      </c>
      <c r="L293">
        <v>5279.1348774826201</v>
      </c>
      <c r="M293">
        <v>30.747307202829798</v>
      </c>
      <c r="N293">
        <v>0.77353758944966799</v>
      </c>
      <c r="O293">
        <v>36.755635355518102</v>
      </c>
      <c r="P293">
        <v>33.545782084731002</v>
      </c>
      <c r="Q293">
        <v>4.4845810919046998E-2</v>
      </c>
    </row>
    <row r="294" spans="1:17" x14ac:dyDescent="0.3">
      <c r="A294" t="s">
        <v>689</v>
      </c>
      <c r="B294" t="s">
        <v>690</v>
      </c>
      <c r="C294" t="s">
        <v>3133</v>
      </c>
      <c r="D294" t="s">
        <v>284</v>
      </c>
      <c r="E294">
        <v>25971.217313220001</v>
      </c>
      <c r="F294">
        <v>1001.5</v>
      </c>
      <c r="G294">
        <v>5.5107586489292402</v>
      </c>
      <c r="H294">
        <v>-11.970791572344501</v>
      </c>
      <c r="I294">
        <v>-38.510469625104697</v>
      </c>
      <c r="J294">
        <v>1.3660932404364301</v>
      </c>
      <c r="K294">
        <v>1099.9597795065599</v>
      </c>
      <c r="L294">
        <v>1122.4311749655001</v>
      </c>
      <c r="M294">
        <v>10.7034849904132</v>
      </c>
      <c r="N294">
        <v>1.8418681009892801</v>
      </c>
      <c r="O294">
        <v>51.163255117323999</v>
      </c>
      <c r="P294">
        <v>41.454802259887003</v>
      </c>
    </row>
    <row r="295" spans="1:17" hidden="1" x14ac:dyDescent="0.3">
      <c r="A295" t="s">
        <v>691</v>
      </c>
      <c r="B295" t="s">
        <v>692</v>
      </c>
      <c r="C295" t="s">
        <v>3141</v>
      </c>
      <c r="D295" t="s">
        <v>693</v>
      </c>
      <c r="E295">
        <v>25826.166781759999</v>
      </c>
      <c r="F295">
        <v>1119.25</v>
      </c>
      <c r="G295">
        <v>129.7414382069</v>
      </c>
      <c r="H295">
        <v>-2.6377906914001699</v>
      </c>
      <c r="I295">
        <v>39.974612037549299</v>
      </c>
      <c r="J295">
        <v>1.2159211583576599</v>
      </c>
      <c r="K295">
        <v>1155.4224573758199</v>
      </c>
      <c r="M295">
        <v>38.397361471424801</v>
      </c>
      <c r="N295">
        <v>0.39560519553720402</v>
      </c>
      <c r="O295">
        <v>29.546571364753099</v>
      </c>
      <c r="P295">
        <v>204.14402173913001</v>
      </c>
    </row>
    <row r="296" spans="1:17" x14ac:dyDescent="0.3">
      <c r="A296" t="s">
        <v>694</v>
      </c>
      <c r="B296" t="s">
        <v>695</v>
      </c>
      <c r="C296" t="s">
        <v>3134</v>
      </c>
      <c r="D296" t="s">
        <v>57</v>
      </c>
      <c r="E296">
        <v>25755.833454899999</v>
      </c>
      <c r="F296">
        <v>187.65</v>
      </c>
      <c r="G296">
        <v>89.912773370932797</v>
      </c>
      <c r="H296">
        <v>1.92237235395388</v>
      </c>
      <c r="I296">
        <v>21.122689573240901</v>
      </c>
      <c r="J296">
        <v>0.18415536741202801</v>
      </c>
      <c r="K296">
        <v>187.89199160385499</v>
      </c>
      <c r="L296">
        <v>155.699197889327</v>
      </c>
      <c r="M296">
        <v>43.9751108271916</v>
      </c>
      <c r="N296">
        <v>0.64196244747349895</v>
      </c>
      <c r="O296">
        <v>13.237410071942399</v>
      </c>
      <c r="P296">
        <v>128.00729040097201</v>
      </c>
      <c r="Q296">
        <v>9.8640593481086003E-2</v>
      </c>
    </row>
    <row r="297" spans="1:17" x14ac:dyDescent="0.3">
      <c r="A297" t="s">
        <v>696</v>
      </c>
      <c r="B297" t="s">
        <v>697</v>
      </c>
      <c r="C297" t="s">
        <v>3133</v>
      </c>
      <c r="D297" t="s">
        <v>51</v>
      </c>
      <c r="E297">
        <v>25693.756200479998</v>
      </c>
      <c r="F297">
        <v>5705.9</v>
      </c>
      <c r="G297">
        <v>16.024166419163802</v>
      </c>
      <c r="H297">
        <v>-9.9330259126721998</v>
      </c>
      <c r="I297">
        <v>24.6385261171223</v>
      </c>
      <c r="J297">
        <v>4.27245992571972</v>
      </c>
      <c r="K297">
        <v>5648.6531869304199</v>
      </c>
      <c r="L297">
        <v>4980.1297664231997</v>
      </c>
      <c r="M297">
        <v>46.870144889932597</v>
      </c>
      <c r="N297">
        <v>1.12902113752175</v>
      </c>
      <c r="O297">
        <v>13.0610420792512</v>
      </c>
      <c r="P297">
        <v>48.668577384054103</v>
      </c>
      <c r="Q297">
        <v>-5.5438866129100997E-2</v>
      </c>
    </row>
    <row r="298" spans="1:17" x14ac:dyDescent="0.3">
      <c r="A298" t="s">
        <v>698</v>
      </c>
      <c r="B298" t="s">
        <v>699</v>
      </c>
      <c r="C298" t="s">
        <v>3127</v>
      </c>
      <c r="D298" t="s">
        <v>439</v>
      </c>
      <c r="E298">
        <v>25431.705000000002</v>
      </c>
      <c r="F298">
        <v>699.8</v>
      </c>
      <c r="G298">
        <v>88.893507000782506</v>
      </c>
      <c r="H298">
        <v>-16.602855361423899</v>
      </c>
      <c r="I298">
        <v>48.732629327181201</v>
      </c>
      <c r="J298">
        <v>-4.5036054020466398</v>
      </c>
      <c r="K298">
        <v>769.36407921688203</v>
      </c>
      <c r="L298">
        <v>651.625491607816</v>
      </c>
      <c r="M298">
        <v>30.387936283940199</v>
      </c>
      <c r="N298">
        <v>0.63699605847653096</v>
      </c>
      <c r="O298">
        <v>38.611031723349498</v>
      </c>
      <c r="P298">
        <v>149.92857142857099</v>
      </c>
      <c r="Q298">
        <v>0.115342452932616</v>
      </c>
    </row>
    <row r="299" spans="1:17" x14ac:dyDescent="0.3">
      <c r="A299" t="s">
        <v>700</v>
      </c>
      <c r="B299" t="s">
        <v>701</v>
      </c>
      <c r="C299" t="s">
        <v>3141</v>
      </c>
      <c r="D299" t="s">
        <v>446</v>
      </c>
      <c r="E299">
        <v>25339.65984</v>
      </c>
      <c r="F299">
        <v>3545.3</v>
      </c>
      <c r="G299">
        <v>8.1664441686642206</v>
      </c>
      <c r="H299">
        <v>-6.5865148988679998</v>
      </c>
      <c r="I299">
        <v>6.2409600980527804</v>
      </c>
      <c r="J299">
        <v>0.228392860052546</v>
      </c>
      <c r="K299">
        <v>3630.6700890347902</v>
      </c>
      <c r="L299">
        <v>3349.68385767571</v>
      </c>
      <c r="M299">
        <v>32.728862612180798</v>
      </c>
      <c r="N299">
        <v>0.71514685021045898</v>
      </c>
      <c r="O299">
        <v>12.2189941612839</v>
      </c>
      <c r="P299">
        <v>40.394020394020401</v>
      </c>
      <c r="Q299">
        <v>0.108261547827669</v>
      </c>
    </row>
    <row r="300" spans="1:17" hidden="1" x14ac:dyDescent="0.3">
      <c r="A300" t="s">
        <v>702</v>
      </c>
      <c r="B300" t="s">
        <v>703</v>
      </c>
      <c r="C300" t="s">
        <v>3144</v>
      </c>
      <c r="D300" t="s">
        <v>120</v>
      </c>
      <c r="E300">
        <v>25326.434026629999</v>
      </c>
      <c r="F300">
        <v>1141.0999999999999</v>
      </c>
      <c r="G300">
        <v>-27.679705448436799</v>
      </c>
      <c r="H300">
        <v>-10.996267114376399</v>
      </c>
      <c r="I300">
        <v>4.4852185132623097</v>
      </c>
      <c r="J300">
        <v>-1.4186187041426099</v>
      </c>
      <c r="K300">
        <v>1199.8311690522</v>
      </c>
      <c r="L300">
        <v>1140.2795296639199</v>
      </c>
      <c r="M300">
        <v>24.353837322774101</v>
      </c>
      <c r="N300">
        <v>0.48931786453569498</v>
      </c>
      <c r="O300">
        <v>22.688633774428201</v>
      </c>
      <c r="P300">
        <v>18.870774519506199</v>
      </c>
      <c r="Q300">
        <v>-7.5472703603367997E-2</v>
      </c>
    </row>
    <row r="301" spans="1:17" x14ac:dyDescent="0.3">
      <c r="A301" t="s">
        <v>704</v>
      </c>
      <c r="B301" t="s">
        <v>705</v>
      </c>
      <c r="C301" t="s">
        <v>3141</v>
      </c>
      <c r="D301" t="s">
        <v>117</v>
      </c>
      <c r="E301">
        <v>25261.194004785</v>
      </c>
      <c r="F301">
        <v>930.75</v>
      </c>
      <c r="G301">
        <v>86.550655064694098</v>
      </c>
      <c r="H301">
        <v>11.479850867630899</v>
      </c>
      <c r="I301">
        <v>39.984021861216497</v>
      </c>
      <c r="J301">
        <v>4.2470373779169401</v>
      </c>
      <c r="K301">
        <v>832.38916736031604</v>
      </c>
      <c r="L301">
        <v>686.60238437161001</v>
      </c>
      <c r="M301">
        <v>57.048805686510498</v>
      </c>
      <c r="N301">
        <v>0.44086641130360299</v>
      </c>
      <c r="O301">
        <v>2.8095621810367999</v>
      </c>
      <c r="P301">
        <v>121.50166587339299</v>
      </c>
      <c r="Q301">
        <v>0.110851288870683</v>
      </c>
    </row>
    <row r="302" spans="1:17" x14ac:dyDescent="0.3">
      <c r="A302" t="s">
        <v>706</v>
      </c>
      <c r="B302" t="s">
        <v>707</v>
      </c>
      <c r="C302" t="s">
        <v>3135</v>
      </c>
      <c r="D302" t="s">
        <v>509</v>
      </c>
      <c r="E302">
        <v>25250.17921744</v>
      </c>
      <c r="F302">
        <v>1375.15</v>
      </c>
      <c r="G302">
        <v>88.800752080426506</v>
      </c>
      <c r="H302">
        <v>-6.0382985018111404</v>
      </c>
      <c r="I302">
        <v>42.889155090902797</v>
      </c>
      <c r="J302">
        <v>-0.100903829771158</v>
      </c>
      <c r="K302">
        <v>1430.5778461274499</v>
      </c>
      <c r="L302">
        <v>1221.6392895214501</v>
      </c>
      <c r="M302">
        <v>46.418359704929102</v>
      </c>
      <c r="N302">
        <v>1.2035033172676799</v>
      </c>
      <c r="O302">
        <v>29.145911355124898</v>
      </c>
      <c r="P302">
        <v>129.57429048413999</v>
      </c>
      <c r="Q302">
        <v>6.6249038428495999E-2</v>
      </c>
    </row>
    <row r="303" spans="1:17" x14ac:dyDescent="0.3">
      <c r="A303" t="s">
        <v>708</v>
      </c>
      <c r="B303" t="s">
        <v>709</v>
      </c>
      <c r="C303" t="s">
        <v>3133</v>
      </c>
      <c r="D303" t="s">
        <v>284</v>
      </c>
      <c r="E303">
        <v>24751.776891450001</v>
      </c>
      <c r="F303">
        <v>1222.25</v>
      </c>
      <c r="G303">
        <v>-12.0299589693259</v>
      </c>
      <c r="H303">
        <v>-9.1374460184901594</v>
      </c>
      <c r="I303">
        <v>-17.5745827928876</v>
      </c>
      <c r="J303">
        <v>3.6829178307871402</v>
      </c>
      <c r="K303">
        <v>1253.02177194448</v>
      </c>
      <c r="L303">
        <v>1219.6343943550801</v>
      </c>
      <c r="M303">
        <v>38.975876142138901</v>
      </c>
      <c r="N303">
        <v>1.0760761460825901</v>
      </c>
      <c r="O303">
        <v>18.216404172632402</v>
      </c>
      <c r="P303">
        <v>24.725751313842501</v>
      </c>
      <c r="Q303">
        <v>0.10939233284104</v>
      </c>
    </row>
    <row r="304" spans="1:17" x14ac:dyDescent="0.3">
      <c r="A304" t="s">
        <v>710</v>
      </c>
      <c r="B304" t="s">
        <v>711</v>
      </c>
      <c r="C304" t="s">
        <v>3142</v>
      </c>
      <c r="D304" t="s">
        <v>135</v>
      </c>
      <c r="E304">
        <v>24652.032745065</v>
      </c>
      <c r="F304">
        <v>738.65</v>
      </c>
      <c r="G304">
        <v>199.166750628313</v>
      </c>
      <c r="H304">
        <v>20.045114454261501</v>
      </c>
      <c r="I304">
        <v>104.70548948248801</v>
      </c>
      <c r="J304">
        <v>6.0186641638457203</v>
      </c>
      <c r="K304">
        <v>629.84822915960001</v>
      </c>
      <c r="L304">
        <v>460.80350301973402</v>
      </c>
      <c r="M304">
        <v>60.500211264214897</v>
      </c>
      <c r="N304">
        <v>0.758637921387882</v>
      </c>
      <c r="O304">
        <v>1.40120490083259</v>
      </c>
      <c r="P304">
        <v>235.75</v>
      </c>
      <c r="Q304">
        <v>0.24238671389302899</v>
      </c>
    </row>
    <row r="305" spans="1:17" x14ac:dyDescent="0.3">
      <c r="A305" t="s">
        <v>712</v>
      </c>
      <c r="B305" t="s">
        <v>713</v>
      </c>
      <c r="C305" t="s">
        <v>3129</v>
      </c>
      <c r="D305" t="s">
        <v>579</v>
      </c>
      <c r="E305">
        <v>24551.251776735</v>
      </c>
      <c r="F305">
        <v>946.05</v>
      </c>
      <c r="G305">
        <v>5.0275942298104397</v>
      </c>
      <c r="H305">
        <v>-8.3795462670083101</v>
      </c>
      <c r="I305">
        <v>13.4166467972085</v>
      </c>
      <c r="J305">
        <v>-2.14758062898932E-2</v>
      </c>
      <c r="K305">
        <v>942.68323000180703</v>
      </c>
      <c r="L305">
        <v>819.06657638630895</v>
      </c>
      <c r="M305">
        <v>31.511889114784999</v>
      </c>
      <c r="N305">
        <v>0.50148653387058895</v>
      </c>
      <c r="O305">
        <v>27.0757359547592</v>
      </c>
      <c r="P305">
        <v>56.630794701986702</v>
      </c>
      <c r="Q305">
        <v>5.7604277612072999E-2</v>
      </c>
    </row>
    <row r="306" spans="1:17" x14ac:dyDescent="0.3">
      <c r="A306" t="s">
        <v>714</v>
      </c>
      <c r="B306" t="s">
        <v>715</v>
      </c>
      <c r="C306" t="s">
        <v>3139</v>
      </c>
      <c r="D306" t="s">
        <v>292</v>
      </c>
      <c r="E306">
        <v>24461.119978929899</v>
      </c>
      <c r="F306">
        <v>407.4</v>
      </c>
      <c r="G306">
        <v>50.144774413257302</v>
      </c>
      <c r="H306">
        <v>1.74441863433908</v>
      </c>
      <c r="I306">
        <v>-27.298188910446001</v>
      </c>
      <c r="J306">
        <v>7.1166038321301404</v>
      </c>
      <c r="K306">
        <v>389.75980023203698</v>
      </c>
      <c r="L306">
        <v>378.91258676857097</v>
      </c>
      <c r="M306">
        <v>68.353294109247003</v>
      </c>
      <c r="N306">
        <v>0.82271824625762802</v>
      </c>
      <c r="O306">
        <v>23.2695139911634</v>
      </c>
      <c r="P306">
        <v>98.1999513500364</v>
      </c>
      <c r="Q306">
        <v>0.12104422268565</v>
      </c>
    </row>
    <row r="307" spans="1:17" x14ac:dyDescent="0.3">
      <c r="A307" t="s">
        <v>716</v>
      </c>
      <c r="B307" t="s">
        <v>717</v>
      </c>
      <c r="C307" t="s">
        <v>3133</v>
      </c>
      <c r="D307" t="s">
        <v>51</v>
      </c>
      <c r="E307">
        <v>24429.847866339998</v>
      </c>
      <c r="F307">
        <v>1230.9000000000001</v>
      </c>
      <c r="G307">
        <v>33.961021019297199</v>
      </c>
      <c r="H307">
        <v>12.1411045005913</v>
      </c>
      <c r="I307">
        <v>13.9647673599966</v>
      </c>
      <c r="J307">
        <v>8.1039704725180695</v>
      </c>
      <c r="K307">
        <v>1150.60494451708</v>
      </c>
      <c r="L307">
        <v>1008.1069588428199</v>
      </c>
      <c r="M307">
        <v>68.569726188974897</v>
      </c>
      <c r="N307">
        <v>0.77601130342408897</v>
      </c>
      <c r="O307">
        <v>5.9306198716386298</v>
      </c>
      <c r="P307">
        <v>74.064908435268293</v>
      </c>
      <c r="Q307">
        <v>4.0753631369307E-2</v>
      </c>
    </row>
    <row r="308" spans="1:17" x14ac:dyDescent="0.3">
      <c r="A308" t="s">
        <v>718</v>
      </c>
      <c r="B308" t="s">
        <v>719</v>
      </c>
      <c r="C308" t="s">
        <v>3133</v>
      </c>
      <c r="D308" t="s">
        <v>51</v>
      </c>
      <c r="E308">
        <v>24250.580848649999</v>
      </c>
      <c r="F308">
        <v>1474.3</v>
      </c>
      <c r="G308">
        <v>44.876515228404799</v>
      </c>
      <c r="H308">
        <v>-8.3252320707705305</v>
      </c>
      <c r="I308">
        <v>38.8067251961849</v>
      </c>
      <c r="J308">
        <v>6.4276421561209096</v>
      </c>
      <c r="K308">
        <v>1429.4357769216899</v>
      </c>
      <c r="L308">
        <v>1179.69015639034</v>
      </c>
      <c r="M308">
        <v>20.8589659157204</v>
      </c>
      <c r="N308">
        <v>0.94757653707530898</v>
      </c>
      <c r="O308">
        <v>11.171403377874199</v>
      </c>
      <c r="P308">
        <v>103.57636012151301</v>
      </c>
      <c r="Q308">
        <v>3.1400285431573999E-2</v>
      </c>
    </row>
    <row r="309" spans="1:17" x14ac:dyDescent="0.3">
      <c r="A309" t="s">
        <v>720</v>
      </c>
      <c r="B309" t="s">
        <v>721</v>
      </c>
      <c r="C309" t="s">
        <v>3127</v>
      </c>
      <c r="D309" t="s">
        <v>176</v>
      </c>
      <c r="E309">
        <v>24167.994290959999</v>
      </c>
      <c r="F309">
        <v>410.85</v>
      </c>
      <c r="G309">
        <v>14.575256272848099</v>
      </c>
      <c r="H309">
        <v>-8.0995653166247799</v>
      </c>
      <c r="I309">
        <v>-3.4500473415679598</v>
      </c>
      <c r="J309">
        <v>5.1455468948125901E-2</v>
      </c>
      <c r="K309">
        <v>391.801802175425</v>
      </c>
      <c r="L309">
        <v>344.40322771142002</v>
      </c>
      <c r="M309">
        <v>63.548095149341997</v>
      </c>
      <c r="N309">
        <v>0.45324327881193399</v>
      </c>
      <c r="O309">
        <v>14.3239625167336</v>
      </c>
      <c r="P309">
        <v>61.434184675834899</v>
      </c>
      <c r="Q309">
        <v>1.8233464609950002E-2</v>
      </c>
    </row>
    <row r="310" spans="1:17" x14ac:dyDescent="0.3">
      <c r="A310" t="s">
        <v>722</v>
      </c>
      <c r="B310" t="s">
        <v>723</v>
      </c>
      <c r="C310" t="s">
        <v>3133</v>
      </c>
      <c r="D310" t="s">
        <v>51</v>
      </c>
      <c r="E310">
        <v>24000.676862709999</v>
      </c>
      <c r="F310">
        <v>453.9</v>
      </c>
      <c r="G310">
        <v>-14.314829623409199</v>
      </c>
      <c r="H310">
        <v>-8.6531793895547597</v>
      </c>
      <c r="I310">
        <v>-10.363936628653599</v>
      </c>
      <c r="J310">
        <v>-2.1443380995430998</v>
      </c>
      <c r="K310">
        <v>461.08960246741498</v>
      </c>
      <c r="L310">
        <v>435.74413121808101</v>
      </c>
      <c r="M310">
        <v>24.831388875251101</v>
      </c>
      <c r="N310">
        <v>0.68945048018463195</v>
      </c>
      <c r="O310">
        <v>14.1220533157083</v>
      </c>
      <c r="P310">
        <v>29.9084144247281</v>
      </c>
      <c r="Q310">
        <v>-8.3234654370584998E-2</v>
      </c>
    </row>
    <row r="311" spans="1:17" x14ac:dyDescent="0.3">
      <c r="A311" t="s">
        <v>724</v>
      </c>
      <c r="B311" t="s">
        <v>725</v>
      </c>
      <c r="C311" t="s">
        <v>3129</v>
      </c>
      <c r="D311" t="s">
        <v>562</v>
      </c>
      <c r="E311">
        <v>23995.490072979999</v>
      </c>
      <c r="F311">
        <v>2594.0500000000002</v>
      </c>
      <c r="G311">
        <v>-0.89397658118735901</v>
      </c>
      <c r="H311">
        <v>7.6746413081903002</v>
      </c>
      <c r="I311">
        <v>-19.311602373789501</v>
      </c>
      <c r="J311">
        <v>7.0430228336305998</v>
      </c>
      <c r="K311">
        <v>2502.8489836143899</v>
      </c>
      <c r="L311">
        <v>2511.9127993874499</v>
      </c>
      <c r="M311">
        <v>59.532362284049697</v>
      </c>
      <c r="N311">
        <v>1.53530961255089</v>
      </c>
      <c r="O311">
        <v>50.189857558643801</v>
      </c>
      <c r="P311">
        <v>34.0663600186056</v>
      </c>
      <c r="Q311">
        <v>7.0064607433723003E-2</v>
      </c>
    </row>
    <row r="312" spans="1:17" x14ac:dyDescent="0.3">
      <c r="A312" t="s">
        <v>726</v>
      </c>
      <c r="B312" t="s">
        <v>727</v>
      </c>
      <c r="C312" t="s">
        <v>3130</v>
      </c>
      <c r="D312" t="s">
        <v>728</v>
      </c>
      <c r="E312">
        <v>23964.520233719999</v>
      </c>
      <c r="F312">
        <v>245.95</v>
      </c>
      <c r="G312">
        <v>-14.822175174565899</v>
      </c>
      <c r="H312">
        <v>-15.6541007121909</v>
      </c>
      <c r="I312">
        <v>-18.059281786164</v>
      </c>
      <c r="J312">
        <v>-2.7005011123669802</v>
      </c>
      <c r="K312">
        <v>281.29831050866898</v>
      </c>
      <c r="L312">
        <v>277.67438414724103</v>
      </c>
      <c r="M312">
        <v>22.086178178148</v>
      </c>
      <c r="N312">
        <v>0.51633754247209995</v>
      </c>
      <c r="O312">
        <v>56.251270583451898</v>
      </c>
      <c r="P312">
        <v>33.523344191096598</v>
      </c>
      <c r="Q312">
        <v>6.7852676856124006E-2</v>
      </c>
    </row>
    <row r="313" spans="1:17" x14ac:dyDescent="0.3">
      <c r="A313" t="s">
        <v>729</v>
      </c>
      <c r="B313" t="s">
        <v>730</v>
      </c>
      <c r="C313" t="s">
        <v>3133</v>
      </c>
      <c r="D313" t="s">
        <v>731</v>
      </c>
      <c r="E313">
        <v>23778.466586574999</v>
      </c>
      <c r="F313">
        <v>2344.25</v>
      </c>
      <c r="G313">
        <v>42.801096739240499</v>
      </c>
      <c r="H313">
        <v>-7.8078125113710497</v>
      </c>
      <c r="I313">
        <v>39.017680274426198</v>
      </c>
      <c r="J313">
        <v>2.7151752784321799</v>
      </c>
      <c r="K313">
        <v>2271.5316892916599</v>
      </c>
      <c r="L313">
        <v>1892.6957017367099</v>
      </c>
      <c r="M313">
        <v>47.715635072021499</v>
      </c>
      <c r="N313">
        <v>0.59393493354631299</v>
      </c>
      <c r="O313">
        <v>14.603817852191501</v>
      </c>
      <c r="P313">
        <v>87.524998000159997</v>
      </c>
      <c r="Q313">
        <v>9.7087836294088001E-2</v>
      </c>
    </row>
    <row r="314" spans="1:17" x14ac:dyDescent="0.3">
      <c r="A314" t="s">
        <v>732</v>
      </c>
      <c r="B314" t="s">
        <v>733</v>
      </c>
      <c r="C314" t="s">
        <v>3138</v>
      </c>
      <c r="D314" t="s">
        <v>100</v>
      </c>
      <c r="E314">
        <v>23613.272806379999</v>
      </c>
      <c r="F314">
        <v>291.39999999999998</v>
      </c>
      <c r="G314">
        <v>-35.860039891417301</v>
      </c>
      <c r="H314">
        <v>-6.6810360344991198</v>
      </c>
      <c r="I314">
        <v>-6.5190017950359103</v>
      </c>
      <c r="J314">
        <v>-2.6952779726720499</v>
      </c>
      <c r="K314">
        <v>297.989306209098</v>
      </c>
      <c r="L314">
        <v>294.84097907192302</v>
      </c>
      <c r="M314">
        <v>27.943296540591099</v>
      </c>
      <c r="N314">
        <v>0.59267900536287499</v>
      </c>
      <c r="O314">
        <v>22.614962251201099</v>
      </c>
      <c r="P314">
        <v>15.703791939646599</v>
      </c>
      <c r="Q314">
        <v>-0.105764389809613</v>
      </c>
    </row>
    <row r="315" spans="1:17" x14ac:dyDescent="0.3">
      <c r="A315" t="s">
        <v>734</v>
      </c>
      <c r="B315" t="s">
        <v>735</v>
      </c>
      <c r="C315" t="s">
        <v>3129</v>
      </c>
      <c r="D315" t="s">
        <v>54</v>
      </c>
      <c r="E315">
        <v>23372.59581545</v>
      </c>
      <c r="F315">
        <v>803.35</v>
      </c>
      <c r="G315">
        <v>-15.847424993514201</v>
      </c>
      <c r="H315">
        <v>6.6896404419676099</v>
      </c>
      <c r="I315">
        <v>-1.82873962534629</v>
      </c>
      <c r="J315">
        <v>2.6711449839732602</v>
      </c>
      <c r="K315">
        <v>770.95643384769505</v>
      </c>
      <c r="L315">
        <v>743.52915478854595</v>
      </c>
      <c r="M315">
        <v>53.702340385588499</v>
      </c>
      <c r="N315">
        <v>3.5009039169329301</v>
      </c>
      <c r="O315">
        <v>7.3940374681023204</v>
      </c>
      <c r="P315">
        <v>33.880509957503499</v>
      </c>
    </row>
    <row r="316" spans="1:17" x14ac:dyDescent="0.3">
      <c r="A316" t="s">
        <v>736</v>
      </c>
      <c r="B316" t="s">
        <v>737</v>
      </c>
      <c r="C316" t="s">
        <v>3138</v>
      </c>
      <c r="D316" t="s">
        <v>738</v>
      </c>
      <c r="E316">
        <v>23179.249273500001</v>
      </c>
      <c r="F316">
        <v>1400.05</v>
      </c>
      <c r="G316">
        <v>-18.631204009231102</v>
      </c>
      <c r="H316">
        <v>-1.5494072958051699</v>
      </c>
      <c r="I316">
        <v>1.0892577507368999</v>
      </c>
      <c r="J316">
        <v>-1.10960697091616</v>
      </c>
      <c r="K316">
        <v>1432.64922329615</v>
      </c>
      <c r="L316">
        <v>1353.64571957968</v>
      </c>
      <c r="M316">
        <v>40.704651562122002</v>
      </c>
      <c r="N316">
        <v>0.91546419261674605</v>
      </c>
      <c r="O316">
        <v>12.760258562194201</v>
      </c>
      <c r="P316">
        <v>26.0908722474895</v>
      </c>
      <c r="Q316">
        <v>-6.7514582063680001E-3</v>
      </c>
    </row>
    <row r="317" spans="1:17" x14ac:dyDescent="0.3">
      <c r="A317" t="s">
        <v>739</v>
      </c>
      <c r="B317" t="s">
        <v>740</v>
      </c>
      <c r="C317" t="s">
        <v>3129</v>
      </c>
      <c r="D317" t="s">
        <v>398</v>
      </c>
      <c r="E317">
        <v>23165.08498629</v>
      </c>
      <c r="F317">
        <v>1031</v>
      </c>
      <c r="G317">
        <v>-29.2908750962781</v>
      </c>
      <c r="H317">
        <v>-2.1547114154407101</v>
      </c>
      <c r="I317">
        <v>7.4102059871173003</v>
      </c>
      <c r="J317">
        <v>-2.49780016969927</v>
      </c>
      <c r="K317">
        <v>1032.77619116505</v>
      </c>
      <c r="L317">
        <v>961.52012565730899</v>
      </c>
      <c r="M317">
        <v>33.686812553958603</v>
      </c>
      <c r="N317">
        <v>0.64064968665808697</v>
      </c>
      <c r="O317">
        <v>10.940834141610001</v>
      </c>
      <c r="P317">
        <v>39.967417865870203</v>
      </c>
      <c r="Q317">
        <v>-7.4804668826184001E-2</v>
      </c>
    </row>
    <row r="318" spans="1:17" x14ac:dyDescent="0.3">
      <c r="A318" t="s">
        <v>741</v>
      </c>
      <c r="B318" t="s">
        <v>742</v>
      </c>
      <c r="C318" t="s">
        <v>3141</v>
      </c>
      <c r="D318" t="s">
        <v>446</v>
      </c>
      <c r="E318">
        <v>23111.555027685001</v>
      </c>
      <c r="F318">
        <v>369.25</v>
      </c>
      <c r="G318">
        <v>92.910930876815996</v>
      </c>
      <c r="H318">
        <v>7.8748580644108701</v>
      </c>
      <c r="I318">
        <v>40.321894158238202</v>
      </c>
      <c r="J318">
        <v>6.2761269240486204</v>
      </c>
      <c r="K318">
        <v>342.15000705149703</v>
      </c>
      <c r="L318">
        <v>281.423972986764</v>
      </c>
      <c r="M318">
        <v>51.973371603790497</v>
      </c>
      <c r="N318">
        <v>0.70195667073422396</v>
      </c>
      <c r="O318">
        <v>3.9539607312119198</v>
      </c>
      <c r="P318">
        <v>124.775528838837</v>
      </c>
      <c r="Q318">
        <v>0.185069043963797</v>
      </c>
    </row>
    <row r="319" spans="1:17" hidden="1" x14ac:dyDescent="0.3">
      <c r="A319" t="s">
        <v>743</v>
      </c>
      <c r="B319" t="s">
        <v>744</v>
      </c>
      <c r="C319" t="s">
        <v>3144</v>
      </c>
      <c r="D319" t="s">
        <v>745</v>
      </c>
      <c r="E319">
        <v>23025.673136879999</v>
      </c>
      <c r="F319">
        <v>97.28</v>
      </c>
      <c r="G319">
        <v>59.767750299080397</v>
      </c>
      <c r="H319">
        <v>1.1423870608401301</v>
      </c>
      <c r="I319">
        <v>5.7550182350117103</v>
      </c>
      <c r="J319">
        <v>1.1665101445993</v>
      </c>
      <c r="K319">
        <v>99.289464149855903</v>
      </c>
      <c r="L319">
        <v>87.633922493879595</v>
      </c>
      <c r="M319">
        <v>50.681017208567297</v>
      </c>
      <c r="N319">
        <v>0.83163905180198106</v>
      </c>
      <c r="O319">
        <v>9.5805921052631398</v>
      </c>
      <c r="P319">
        <v>89.4449853943524</v>
      </c>
      <c r="Q319">
        <v>2.0612820630179999E-2</v>
      </c>
    </row>
    <row r="320" spans="1:17" x14ac:dyDescent="0.3">
      <c r="A320" t="s">
        <v>746</v>
      </c>
      <c r="B320" t="s">
        <v>747</v>
      </c>
      <c r="C320" t="s">
        <v>3143</v>
      </c>
      <c r="D320" t="s">
        <v>167</v>
      </c>
      <c r="E320">
        <v>22642.476100299999</v>
      </c>
      <c r="F320">
        <v>7908.95</v>
      </c>
      <c r="G320">
        <v>-13.1484456961281</v>
      </c>
      <c r="H320">
        <v>-1.3581692310979501</v>
      </c>
      <c r="I320">
        <v>24.189922260676699</v>
      </c>
      <c r="J320">
        <v>1.0046154934089999</v>
      </c>
      <c r="K320">
        <v>7641.1522571903197</v>
      </c>
      <c r="L320">
        <v>7019.3660771916402</v>
      </c>
      <c r="M320">
        <v>46.138292118143703</v>
      </c>
      <c r="N320">
        <v>1.2495197509881699</v>
      </c>
      <c r="O320">
        <v>2.8632119307872599</v>
      </c>
      <c r="P320">
        <v>52.834381672898701</v>
      </c>
      <c r="Q320">
        <v>-0.10870780814001101</v>
      </c>
    </row>
    <row r="321" spans="1:17" hidden="1" x14ac:dyDescent="0.3">
      <c r="A321" t="s">
        <v>748</v>
      </c>
      <c r="B321" t="s">
        <v>749</v>
      </c>
      <c r="C321" t="s">
        <v>3144</v>
      </c>
      <c r="D321" t="s">
        <v>117</v>
      </c>
      <c r="E321">
        <v>22608.340771200001</v>
      </c>
      <c r="F321">
        <v>371.6</v>
      </c>
      <c r="G321">
        <v>-5.5932567423219801</v>
      </c>
      <c r="H321">
        <v>-11.4986535850765</v>
      </c>
      <c r="I321">
        <v>-27.486178737785</v>
      </c>
      <c r="J321">
        <v>-5.8823502651250301</v>
      </c>
      <c r="K321">
        <v>401.48756647147297</v>
      </c>
      <c r="L321">
        <v>401.00946111964799</v>
      </c>
      <c r="M321">
        <v>29.044743510652602</v>
      </c>
      <c r="N321">
        <v>0.80728896292414798</v>
      </c>
      <c r="O321">
        <v>55.368675995694197</v>
      </c>
      <c r="P321">
        <v>23.373173970783501</v>
      </c>
      <c r="Q321">
        <v>3.0369815923925E-2</v>
      </c>
    </row>
    <row r="322" spans="1:17" x14ac:dyDescent="0.3">
      <c r="A322" t="s">
        <v>750</v>
      </c>
      <c r="B322" t="s">
        <v>751</v>
      </c>
      <c r="C322" t="s">
        <v>3127</v>
      </c>
      <c r="D322" t="s">
        <v>276</v>
      </c>
      <c r="E322">
        <v>22598.479107248</v>
      </c>
      <c r="F322">
        <v>230.21</v>
      </c>
      <c r="G322">
        <v>42.557629576547697</v>
      </c>
      <c r="H322">
        <v>-15.230103029165001</v>
      </c>
      <c r="I322">
        <v>-7.2825568414268398</v>
      </c>
      <c r="J322">
        <v>-4.29883491311623</v>
      </c>
      <c r="K322">
        <v>247.02091070245601</v>
      </c>
      <c r="L322">
        <v>217.05864292730399</v>
      </c>
      <c r="M322">
        <v>15.5452537873926</v>
      </c>
      <c r="N322">
        <v>0.438312194597055</v>
      </c>
      <c r="O322">
        <v>23.5393770904825</v>
      </c>
      <c r="P322">
        <v>73.874622356495394</v>
      </c>
      <c r="Q322">
        <v>4.1823972339223997E-2</v>
      </c>
    </row>
    <row r="323" spans="1:17" x14ac:dyDescent="0.3">
      <c r="A323" t="s">
        <v>752</v>
      </c>
      <c r="B323" t="s">
        <v>753</v>
      </c>
      <c r="C323" t="s">
        <v>3131</v>
      </c>
      <c r="D323" t="s">
        <v>120</v>
      </c>
      <c r="E323">
        <v>22559.434418000001</v>
      </c>
      <c r="F323">
        <v>862.75</v>
      </c>
      <c r="G323">
        <v>55.298314255058699</v>
      </c>
      <c r="H323">
        <v>1.1389988348403399</v>
      </c>
      <c r="I323">
        <v>48.628104447385901</v>
      </c>
      <c r="J323">
        <v>-4.2983811124736304</v>
      </c>
      <c r="K323">
        <v>854.40407591533005</v>
      </c>
      <c r="L323">
        <v>687.35311064621999</v>
      </c>
      <c r="M323">
        <v>42.247708794333199</v>
      </c>
      <c r="N323">
        <v>0.81213073542207703</v>
      </c>
      <c r="O323">
        <v>16.8299043755433</v>
      </c>
      <c r="P323">
        <v>91.637050199911101</v>
      </c>
    </row>
    <row r="324" spans="1:17" x14ac:dyDescent="0.3">
      <c r="A324" t="s">
        <v>754</v>
      </c>
      <c r="B324" t="s">
        <v>755</v>
      </c>
      <c r="C324" t="s">
        <v>3133</v>
      </c>
      <c r="D324" t="s">
        <v>284</v>
      </c>
      <c r="E324">
        <v>21997.637951625002</v>
      </c>
      <c r="F324">
        <v>534.95000000000005</v>
      </c>
      <c r="G324">
        <v>11.938171103949999</v>
      </c>
      <c r="H324">
        <v>0.99318812248991994</v>
      </c>
      <c r="I324">
        <v>23.199627062689199</v>
      </c>
      <c r="J324">
        <v>3.7089094767587998</v>
      </c>
      <c r="K324">
        <v>510.369489915727</v>
      </c>
      <c r="L324">
        <v>441.93401481157201</v>
      </c>
      <c r="M324">
        <v>54.051980355515198</v>
      </c>
      <c r="N324">
        <v>0.78162482042188397</v>
      </c>
      <c r="O324">
        <v>8.4213477895130193</v>
      </c>
      <c r="P324">
        <v>52.842857142857099</v>
      </c>
      <c r="Q324">
        <v>0.107381235967332</v>
      </c>
    </row>
    <row r="325" spans="1:17" x14ac:dyDescent="0.3">
      <c r="A325" t="s">
        <v>756</v>
      </c>
      <c r="B325" t="s">
        <v>757</v>
      </c>
      <c r="C325" t="s">
        <v>3132</v>
      </c>
      <c r="D325" t="s">
        <v>224</v>
      </c>
      <c r="E325">
        <v>21896.116828079899</v>
      </c>
      <c r="F325">
        <v>1323.75</v>
      </c>
      <c r="G325">
        <v>79.974493587219001</v>
      </c>
      <c r="H325">
        <v>-5.5081296489227096</v>
      </c>
      <c r="I325">
        <v>4.8529149124650397</v>
      </c>
      <c r="J325">
        <v>2.0200207391460498</v>
      </c>
      <c r="K325">
        <v>1324.62933572631</v>
      </c>
      <c r="L325">
        <v>1137.13456710389</v>
      </c>
      <c r="M325">
        <v>49.515115114641503</v>
      </c>
      <c r="N325">
        <v>0.85764764025463303</v>
      </c>
      <c r="O325">
        <v>9.4617563739376607</v>
      </c>
      <c r="P325">
        <v>120.16632016632001</v>
      </c>
      <c r="Q325">
        <v>0.16720734763471201</v>
      </c>
    </row>
    <row r="326" spans="1:17" x14ac:dyDescent="0.3">
      <c r="A326" t="s">
        <v>758</v>
      </c>
      <c r="B326" t="s">
        <v>759</v>
      </c>
      <c r="C326" t="s">
        <v>3142</v>
      </c>
      <c r="D326" t="s">
        <v>135</v>
      </c>
      <c r="E326">
        <v>21583.144691055</v>
      </c>
      <c r="F326">
        <v>1544.2</v>
      </c>
      <c r="G326">
        <v>192.242296221723</v>
      </c>
      <c r="H326">
        <v>4.5754962991257297</v>
      </c>
      <c r="I326">
        <v>3.5691547005300501</v>
      </c>
      <c r="J326">
        <v>-6.4974263721889899E-2</v>
      </c>
      <c r="K326">
        <v>1501.80751614318</v>
      </c>
      <c r="L326">
        <v>1266.6766484771599</v>
      </c>
      <c r="M326">
        <v>43.786307014085899</v>
      </c>
      <c r="N326">
        <v>0.92542547106605699</v>
      </c>
      <c r="O326">
        <v>6.6571687605232404</v>
      </c>
      <c r="P326">
        <v>226.711097006241</v>
      </c>
    </row>
    <row r="327" spans="1:17" x14ac:dyDescent="0.3">
      <c r="A327" t="s">
        <v>760</v>
      </c>
      <c r="B327" t="s">
        <v>761</v>
      </c>
      <c r="C327" t="s">
        <v>3139</v>
      </c>
      <c r="D327" t="s">
        <v>527</v>
      </c>
      <c r="E327">
        <v>21525.42200291</v>
      </c>
      <c r="F327">
        <v>180.05</v>
      </c>
      <c r="G327">
        <v>-44.982584511217397</v>
      </c>
      <c r="H327">
        <v>-3.20932553815507</v>
      </c>
      <c r="I327">
        <v>-1.1103971313841401</v>
      </c>
      <c r="J327">
        <v>-4.0837924645115997</v>
      </c>
      <c r="K327">
        <v>184.80942819255</v>
      </c>
      <c r="L327">
        <v>176.079624934652</v>
      </c>
      <c r="M327">
        <v>28.069468814055199</v>
      </c>
      <c r="N327">
        <v>0.848738900072883</v>
      </c>
      <c r="O327">
        <v>23.710080533185199</v>
      </c>
      <c r="P327">
        <v>26.572934973637899</v>
      </c>
      <c r="Q327">
        <v>4.4559223132417003E-2</v>
      </c>
    </row>
    <row r="328" spans="1:17" x14ac:dyDescent="0.3">
      <c r="A328" t="s">
        <v>762</v>
      </c>
      <c r="B328" t="s">
        <v>763</v>
      </c>
      <c r="C328" t="s">
        <v>3141</v>
      </c>
      <c r="D328" t="s">
        <v>271</v>
      </c>
      <c r="E328">
        <v>21513.0107606399</v>
      </c>
      <c r="F328">
        <v>673.2</v>
      </c>
      <c r="G328">
        <v>7.2851054144255096</v>
      </c>
      <c r="H328">
        <v>-9.58612392949194</v>
      </c>
      <c r="I328">
        <v>-1.5221079896961101</v>
      </c>
      <c r="J328">
        <v>-1.50622895824463</v>
      </c>
      <c r="K328">
        <v>687.04137339976296</v>
      </c>
      <c r="L328">
        <v>642.84025045762905</v>
      </c>
      <c r="M328">
        <v>36.956561488893897</v>
      </c>
      <c r="N328">
        <v>0.76655260939949199</v>
      </c>
      <c r="O328">
        <v>18.679441473559098</v>
      </c>
      <c r="P328">
        <v>44.2159383033419</v>
      </c>
      <c r="Q328">
        <v>0.115568578192131</v>
      </c>
    </row>
    <row r="329" spans="1:17" x14ac:dyDescent="0.3">
      <c r="A329" t="s">
        <v>764</v>
      </c>
      <c r="B329" t="s">
        <v>765</v>
      </c>
      <c r="C329" t="s">
        <v>3128</v>
      </c>
      <c r="D329" t="s">
        <v>766</v>
      </c>
      <c r="E329">
        <v>21512.765137900002</v>
      </c>
      <c r="F329">
        <v>1609.1</v>
      </c>
      <c r="G329">
        <v>22.774520625438299</v>
      </c>
      <c r="H329">
        <v>-5.43795735154717</v>
      </c>
      <c r="I329">
        <v>38.701237937602997</v>
      </c>
      <c r="J329">
        <v>0.88235923851484699</v>
      </c>
      <c r="K329">
        <v>1537.7957380657199</v>
      </c>
      <c r="L329">
        <v>1337.76457342506</v>
      </c>
      <c r="M329">
        <v>34.4749881599612</v>
      </c>
      <c r="N329">
        <v>0.457088588296931</v>
      </c>
      <c r="O329">
        <v>6.5813187496115804</v>
      </c>
      <c r="P329">
        <v>62.839649850731099</v>
      </c>
      <c r="Q329">
        <v>1.0396463582334E-2</v>
      </c>
    </row>
    <row r="330" spans="1:17" x14ac:dyDescent="0.3">
      <c r="A330" t="s">
        <v>767</v>
      </c>
      <c r="B330" t="s">
        <v>768</v>
      </c>
      <c r="C330" t="s">
        <v>3141</v>
      </c>
      <c r="D330" t="s">
        <v>161</v>
      </c>
      <c r="E330">
        <v>21340.666554255</v>
      </c>
      <c r="F330">
        <v>752.45</v>
      </c>
      <c r="G330">
        <v>59.1684229849876</v>
      </c>
      <c r="H330">
        <v>-1.4519058548138399</v>
      </c>
      <c r="I330">
        <v>26.702426643390101</v>
      </c>
      <c r="J330">
        <v>8.3601651836833994</v>
      </c>
      <c r="K330">
        <v>706.19978533808205</v>
      </c>
      <c r="L330">
        <v>591.616291843049</v>
      </c>
      <c r="M330">
        <v>29.315096838431899</v>
      </c>
      <c r="N330">
        <v>0.67791199015273296</v>
      </c>
      <c r="O330">
        <v>12.160276430327499</v>
      </c>
      <c r="P330">
        <v>141.169871794871</v>
      </c>
      <c r="Q330">
        <v>0.14631563069979001</v>
      </c>
    </row>
    <row r="331" spans="1:17" x14ac:dyDescent="0.3">
      <c r="A331" t="s">
        <v>769</v>
      </c>
      <c r="B331" t="s">
        <v>770</v>
      </c>
      <c r="C331" t="s">
        <v>3129</v>
      </c>
      <c r="D331" t="s">
        <v>398</v>
      </c>
      <c r="E331">
        <v>21058.161985800001</v>
      </c>
      <c r="F331">
        <v>6364.25</v>
      </c>
      <c r="G331">
        <v>155.979054217727</v>
      </c>
      <c r="H331">
        <v>-4.1796297976285199</v>
      </c>
      <c r="I331">
        <v>12.107968924065901</v>
      </c>
      <c r="J331">
        <v>0.88305574806125697</v>
      </c>
      <c r="K331">
        <v>6312.3275098110098</v>
      </c>
      <c r="L331">
        <v>5022.8920998936401</v>
      </c>
      <c r="M331">
        <v>19.215634973781199</v>
      </c>
      <c r="N331">
        <v>1.5234070215779001</v>
      </c>
      <c r="O331">
        <v>11.5606709353026</v>
      </c>
      <c r="P331">
        <v>189.08042061275</v>
      </c>
    </row>
    <row r="332" spans="1:17" x14ac:dyDescent="0.3">
      <c r="A332" t="s">
        <v>771</v>
      </c>
      <c r="B332" t="s">
        <v>772</v>
      </c>
      <c r="C332" t="s">
        <v>3135</v>
      </c>
      <c r="D332" t="s">
        <v>190</v>
      </c>
      <c r="E332">
        <v>21057.449266560001</v>
      </c>
      <c r="F332">
        <v>1770.05</v>
      </c>
      <c r="G332">
        <v>12.4040985074692</v>
      </c>
      <c r="H332">
        <v>-8.0433770016832096</v>
      </c>
      <c r="I332">
        <v>-10.3393742382037</v>
      </c>
      <c r="J332">
        <v>-0.45322454185890299</v>
      </c>
      <c r="K332">
        <v>1896.84003437862</v>
      </c>
      <c r="L332">
        <v>1824.8876690997599</v>
      </c>
      <c r="M332">
        <v>27.174873523362901</v>
      </c>
      <c r="N332">
        <v>0.60890448068483505</v>
      </c>
      <c r="O332">
        <v>37.191039801135503</v>
      </c>
      <c r="P332">
        <v>58.984146943908002</v>
      </c>
      <c r="Q332">
        <v>0.20336404248783099</v>
      </c>
    </row>
    <row r="333" spans="1:17" x14ac:dyDescent="0.3">
      <c r="A333" t="s">
        <v>773</v>
      </c>
      <c r="B333" t="s">
        <v>774</v>
      </c>
      <c r="C333" t="s">
        <v>3129</v>
      </c>
      <c r="D333" t="s">
        <v>398</v>
      </c>
      <c r="E333">
        <v>21026.571897450001</v>
      </c>
      <c r="F333">
        <v>4410.3500000000004</v>
      </c>
      <c r="G333">
        <v>54.807483592653597</v>
      </c>
      <c r="H333">
        <v>1.71064460698489</v>
      </c>
      <c r="I333">
        <v>36.8082866762526</v>
      </c>
      <c r="J333">
        <v>1.5769526738622499</v>
      </c>
      <c r="K333">
        <v>4306.89022690616</v>
      </c>
      <c r="L333">
        <v>3646.1660848064698</v>
      </c>
      <c r="M333">
        <v>36.627039138160299</v>
      </c>
      <c r="N333">
        <v>0.68458942772092901</v>
      </c>
      <c r="O333">
        <v>11.3290328431983</v>
      </c>
      <c r="P333">
        <v>97.773542600896803</v>
      </c>
      <c r="Q333">
        <v>1.7107827805627002E-2</v>
      </c>
    </row>
    <row r="334" spans="1:17" x14ac:dyDescent="0.3">
      <c r="A334" t="s">
        <v>775</v>
      </c>
      <c r="B334" t="s">
        <v>776</v>
      </c>
      <c r="C334" t="s">
        <v>3143</v>
      </c>
      <c r="D334" t="s">
        <v>482</v>
      </c>
      <c r="E334">
        <v>21023.90849776</v>
      </c>
      <c r="F334">
        <v>1997.95</v>
      </c>
      <c r="G334">
        <v>-18.575756679482801</v>
      </c>
      <c r="H334">
        <v>3.12795382271538</v>
      </c>
      <c r="I334">
        <v>24.374466155137899</v>
      </c>
      <c r="J334">
        <v>-1.16423048388494</v>
      </c>
      <c r="K334">
        <v>1984.9057549648601</v>
      </c>
      <c r="L334">
        <v>1867.8443506306201</v>
      </c>
      <c r="M334">
        <v>52.352594209382502</v>
      </c>
      <c r="N334">
        <v>0.74757139811040396</v>
      </c>
      <c r="O334">
        <v>16.6195350233989</v>
      </c>
      <c r="P334">
        <v>36.639994528792201</v>
      </c>
      <c r="Q334">
        <v>-4.5448230120359999E-2</v>
      </c>
    </row>
    <row r="335" spans="1:17" x14ac:dyDescent="0.3">
      <c r="A335" t="s">
        <v>777</v>
      </c>
      <c r="B335" t="s">
        <v>778</v>
      </c>
      <c r="C335" t="s">
        <v>3140</v>
      </c>
      <c r="D335" t="s">
        <v>779</v>
      </c>
      <c r="E335">
        <v>20976.579039619999</v>
      </c>
      <c r="F335">
        <v>313.60000000000002</v>
      </c>
      <c r="G335">
        <v>67.540708343320006</v>
      </c>
      <c r="H335">
        <v>0.26170920990910301</v>
      </c>
      <c r="I335">
        <v>42.981247999516</v>
      </c>
      <c r="J335">
        <v>5.4707720284042098</v>
      </c>
      <c r="K335">
        <v>300.098701899491</v>
      </c>
      <c r="L335">
        <v>240.287815090968</v>
      </c>
      <c r="M335">
        <v>37.560165541081403</v>
      </c>
      <c r="N335">
        <v>0.53158470629692101</v>
      </c>
      <c r="O335">
        <v>10.012755102040799</v>
      </c>
      <c r="P335">
        <v>111.46325016857701</v>
      </c>
      <c r="Q335">
        <v>3.0909408073175E-2</v>
      </c>
    </row>
    <row r="336" spans="1:17" x14ac:dyDescent="0.3">
      <c r="A336" t="s">
        <v>780</v>
      </c>
      <c r="B336" t="s">
        <v>781</v>
      </c>
      <c r="C336" t="s">
        <v>3135</v>
      </c>
      <c r="D336" t="s">
        <v>190</v>
      </c>
      <c r="E336">
        <v>20938.906398514999</v>
      </c>
      <c r="F336">
        <v>542.75</v>
      </c>
      <c r="G336">
        <v>-10.2855180685387</v>
      </c>
      <c r="H336">
        <v>-4.1826646989942402</v>
      </c>
      <c r="I336">
        <v>3.42931736424765</v>
      </c>
      <c r="J336">
        <v>-0.635203567915823</v>
      </c>
      <c r="K336">
        <v>562.71430497506196</v>
      </c>
      <c r="L336">
        <v>529.96126064940302</v>
      </c>
      <c r="M336">
        <v>40.070892404568099</v>
      </c>
      <c r="N336">
        <v>1.28474122372003</v>
      </c>
      <c r="O336">
        <v>14.6752648549055</v>
      </c>
      <c r="P336">
        <v>33.419370698131701</v>
      </c>
      <c r="Q336">
        <v>8.8540671460437995E-2</v>
      </c>
    </row>
    <row r="337" spans="1:17" x14ac:dyDescent="0.3">
      <c r="A337" t="s">
        <v>782</v>
      </c>
      <c r="B337" t="s">
        <v>783</v>
      </c>
      <c r="C337" t="s">
        <v>3141</v>
      </c>
      <c r="D337" t="s">
        <v>117</v>
      </c>
      <c r="E337">
        <v>20922.6843656399</v>
      </c>
      <c r="F337">
        <v>13535.15</v>
      </c>
      <c r="G337">
        <v>122.94478802924201</v>
      </c>
      <c r="H337">
        <v>-3.5144455896186702</v>
      </c>
      <c r="I337">
        <v>69.309027180346902</v>
      </c>
      <c r="J337">
        <v>2.3613063944299699</v>
      </c>
      <c r="K337">
        <v>13722.999920693201</v>
      </c>
      <c r="L337">
        <v>10851.6189455234</v>
      </c>
      <c r="M337">
        <v>53.906078772078303</v>
      </c>
      <c r="N337">
        <v>0.80316557782238795</v>
      </c>
      <c r="O337">
        <v>16.009796714480402</v>
      </c>
      <c r="P337">
        <v>202.843813977423</v>
      </c>
    </row>
    <row r="338" spans="1:17" x14ac:dyDescent="0.3">
      <c r="A338" t="s">
        <v>784</v>
      </c>
      <c r="B338" t="s">
        <v>785</v>
      </c>
      <c r="C338" t="s">
        <v>3141</v>
      </c>
      <c r="D338" t="s">
        <v>540</v>
      </c>
      <c r="E338">
        <v>20878.514682674999</v>
      </c>
      <c r="F338">
        <v>1295.05</v>
      </c>
      <c r="G338">
        <v>-3.5553144859220698</v>
      </c>
      <c r="H338">
        <v>-5.7740016655169901</v>
      </c>
      <c r="I338">
        <v>19.576813293727099</v>
      </c>
      <c r="J338">
        <v>-1.3577212488392001</v>
      </c>
      <c r="K338">
        <v>1427.1343250602399</v>
      </c>
      <c r="L338">
        <v>1284.4369375885401</v>
      </c>
      <c r="M338">
        <v>32.6413801476454</v>
      </c>
      <c r="N338">
        <v>1.0479201367096</v>
      </c>
      <c r="O338">
        <v>31.269062970541601</v>
      </c>
      <c r="P338">
        <v>55.795488721804503</v>
      </c>
      <c r="Q338">
        <v>0.116454085229332</v>
      </c>
    </row>
    <row r="339" spans="1:17" x14ac:dyDescent="0.3">
      <c r="A339" t="s">
        <v>786</v>
      </c>
      <c r="B339" t="s">
        <v>787</v>
      </c>
      <c r="C339" t="s">
        <v>3141</v>
      </c>
      <c r="D339" t="s">
        <v>788</v>
      </c>
      <c r="E339">
        <v>20853.466657125002</v>
      </c>
      <c r="F339">
        <v>500.2</v>
      </c>
      <c r="G339">
        <v>39.5397117795846</v>
      </c>
      <c r="H339">
        <v>-7.0739937410237701</v>
      </c>
      <c r="I339">
        <v>21.456742642353699</v>
      </c>
      <c r="J339">
        <v>7.5052822649509701E-2</v>
      </c>
      <c r="K339">
        <v>541.48003064089596</v>
      </c>
      <c r="L339">
        <v>487.73069714775397</v>
      </c>
      <c r="M339">
        <v>27.527716019827299</v>
      </c>
      <c r="N339">
        <v>0.70027648714171098</v>
      </c>
      <c r="O339">
        <v>49.560175929628102</v>
      </c>
      <c r="P339">
        <v>87.481259370314802</v>
      </c>
      <c r="Q339">
        <v>0.23624858548527</v>
      </c>
    </row>
    <row r="340" spans="1:17" x14ac:dyDescent="0.3">
      <c r="A340" t="s">
        <v>789</v>
      </c>
      <c r="B340" t="s">
        <v>790</v>
      </c>
      <c r="C340" t="s">
        <v>3128</v>
      </c>
      <c r="D340" t="s">
        <v>287</v>
      </c>
      <c r="E340">
        <v>20727.910135149999</v>
      </c>
      <c r="F340">
        <v>1865.15</v>
      </c>
      <c r="G340">
        <v>-14.885795192525</v>
      </c>
      <c r="H340">
        <v>-7.3027093101673</v>
      </c>
      <c r="I340">
        <v>-20.649448521795598</v>
      </c>
      <c r="J340">
        <v>-0.47788470856146797</v>
      </c>
      <c r="K340">
        <v>1930.83288944947</v>
      </c>
      <c r="L340">
        <v>1869.7905900087301</v>
      </c>
      <c r="M340">
        <v>29.797986670916899</v>
      </c>
      <c r="N340">
        <v>0.55335491113841295</v>
      </c>
      <c r="O340">
        <v>31.8365815081896</v>
      </c>
      <c r="P340">
        <v>20.948706309577801</v>
      </c>
      <c r="Q340">
        <v>5.2189479412373001E-2</v>
      </c>
    </row>
    <row r="341" spans="1:17" x14ac:dyDescent="0.3">
      <c r="A341" t="s">
        <v>791</v>
      </c>
      <c r="B341" t="s">
        <v>792</v>
      </c>
      <c r="C341" t="s">
        <v>3129</v>
      </c>
      <c r="D341" t="s">
        <v>227</v>
      </c>
      <c r="E341">
        <v>20663.661528649998</v>
      </c>
      <c r="F341">
        <v>704.85</v>
      </c>
      <c r="G341">
        <v>34.7890353203654</v>
      </c>
      <c r="H341">
        <v>-5.1388721228785599</v>
      </c>
      <c r="I341">
        <v>36.253273239388101</v>
      </c>
      <c r="J341">
        <v>-4.5742148263398699</v>
      </c>
      <c r="K341">
        <v>715.01230917634905</v>
      </c>
      <c r="L341">
        <v>609.47437104388496</v>
      </c>
      <c r="M341">
        <v>38.773621572526999</v>
      </c>
      <c r="N341">
        <v>0.74184648225963901</v>
      </c>
      <c r="O341">
        <v>9.95247215719656</v>
      </c>
      <c r="P341">
        <v>66.631205673758799</v>
      </c>
      <c r="Q341">
        <v>-3.0951818341298998E-2</v>
      </c>
    </row>
    <row r="342" spans="1:17" x14ac:dyDescent="0.3">
      <c r="A342" t="s">
        <v>793</v>
      </c>
      <c r="B342" t="s">
        <v>794</v>
      </c>
      <c r="C342" t="s">
        <v>3133</v>
      </c>
      <c r="D342" t="s">
        <v>284</v>
      </c>
      <c r="E342">
        <v>20537.481351539998</v>
      </c>
      <c r="F342">
        <v>420.8</v>
      </c>
      <c r="G342">
        <v>2.9772398099398201</v>
      </c>
      <c r="H342">
        <v>0.85585721864856101</v>
      </c>
      <c r="I342">
        <v>-21.554529311386599</v>
      </c>
      <c r="J342">
        <v>4.9474216799602502</v>
      </c>
      <c r="K342">
        <v>402.02663974020601</v>
      </c>
      <c r="L342">
        <v>382.66756626382198</v>
      </c>
      <c r="M342">
        <v>43.874719500762197</v>
      </c>
      <c r="N342">
        <v>0.42587095324949698</v>
      </c>
      <c r="O342">
        <v>32.604562737642503</v>
      </c>
      <c r="P342">
        <v>35.261973641915702</v>
      </c>
      <c r="Q342">
        <v>0.102932466908659</v>
      </c>
    </row>
    <row r="343" spans="1:17" x14ac:dyDescent="0.3">
      <c r="A343" t="s">
        <v>795</v>
      </c>
      <c r="B343" t="s">
        <v>796</v>
      </c>
      <c r="C343" t="s">
        <v>3137</v>
      </c>
      <c r="D343" t="s">
        <v>77</v>
      </c>
      <c r="E343">
        <v>20520.811741099998</v>
      </c>
      <c r="F343">
        <v>855.2</v>
      </c>
      <c r="G343">
        <v>-37.981988187732902</v>
      </c>
      <c r="H343">
        <v>3.2250554457584699</v>
      </c>
      <c r="I343">
        <v>-8.5637797768974604</v>
      </c>
      <c r="J343">
        <v>1.0242754649853001</v>
      </c>
      <c r="K343">
        <v>839.22490008997897</v>
      </c>
      <c r="L343">
        <v>843.59466844203405</v>
      </c>
      <c r="M343">
        <v>63.478028827121001</v>
      </c>
      <c r="N343">
        <v>0.71525514520005795</v>
      </c>
      <c r="O343">
        <v>23.737137511693099</v>
      </c>
      <c r="P343">
        <v>22.1714285714285</v>
      </c>
      <c r="Q343">
        <v>-6.6717488758748E-2</v>
      </c>
    </row>
    <row r="344" spans="1:17" hidden="1" x14ac:dyDescent="0.3">
      <c r="A344" t="s">
        <v>797</v>
      </c>
      <c r="B344" t="s">
        <v>798</v>
      </c>
      <c r="C344" t="s">
        <v>3144</v>
      </c>
      <c r="D344" t="s">
        <v>57</v>
      </c>
      <c r="E344">
        <v>20466.467071769999</v>
      </c>
      <c r="F344">
        <v>48.27</v>
      </c>
      <c r="G344">
        <v>142.38869056707901</v>
      </c>
      <c r="H344">
        <v>52.727212254780198</v>
      </c>
      <c r="I344">
        <v>51.648965152408501</v>
      </c>
      <c r="J344">
        <v>-10.1352611699897</v>
      </c>
      <c r="K344">
        <v>37.041902495838798</v>
      </c>
      <c r="L344">
        <v>29.446431262765199</v>
      </c>
      <c r="M344">
        <v>79.386487068606897</v>
      </c>
      <c r="N344">
        <v>1.6265967418128799</v>
      </c>
      <c r="O344">
        <v>11.124922311995</v>
      </c>
      <c r="P344">
        <v>210.41800643086799</v>
      </c>
      <c r="Q344">
        <v>0.10820238557966599</v>
      </c>
    </row>
    <row r="345" spans="1:17" x14ac:dyDescent="0.3">
      <c r="A345" t="s">
        <v>799</v>
      </c>
      <c r="B345" t="s">
        <v>800</v>
      </c>
      <c r="C345" t="s">
        <v>3143</v>
      </c>
      <c r="D345" t="s">
        <v>276</v>
      </c>
      <c r="E345">
        <v>20447.1492586799</v>
      </c>
      <c r="F345">
        <v>507.2</v>
      </c>
      <c r="G345">
        <v>126.586996395434</v>
      </c>
      <c r="H345">
        <v>5.36115789868263</v>
      </c>
      <c r="I345">
        <v>70.941436764442003</v>
      </c>
      <c r="J345">
        <v>-7.1996438825417899</v>
      </c>
      <c r="K345">
        <v>467.39800828931902</v>
      </c>
      <c r="L345">
        <v>338.97847642174099</v>
      </c>
      <c r="M345">
        <v>52.924979093697203</v>
      </c>
      <c r="N345">
        <v>0.47596196031606702</v>
      </c>
      <c r="O345">
        <v>15.2208201892744</v>
      </c>
      <c r="P345">
        <v>178.681318681318</v>
      </c>
      <c r="Q345">
        <v>0.155914065825872</v>
      </c>
    </row>
    <row r="346" spans="1:17" x14ac:dyDescent="0.3">
      <c r="A346" t="s">
        <v>801</v>
      </c>
      <c r="B346" t="s">
        <v>802</v>
      </c>
      <c r="C346" t="s">
        <v>3132</v>
      </c>
      <c r="D346" t="s">
        <v>48</v>
      </c>
      <c r="E346">
        <v>20443.04947256</v>
      </c>
      <c r="F346">
        <v>222.69</v>
      </c>
      <c r="G346">
        <v>39.530599249288301</v>
      </c>
      <c r="H346">
        <v>-10.141444583577901</v>
      </c>
      <c r="I346">
        <v>-13.530205118425499</v>
      </c>
      <c r="J346">
        <v>2.0902599323668798</v>
      </c>
      <c r="K346">
        <v>244.90207835406301</v>
      </c>
      <c r="L346">
        <v>233.02133393614099</v>
      </c>
      <c r="M346">
        <v>23.865376561983201</v>
      </c>
      <c r="N346">
        <v>0.40968842464840999</v>
      </c>
      <c r="O346">
        <v>57.887646504108801</v>
      </c>
      <c r="P346">
        <v>75.001964636542198</v>
      </c>
      <c r="Q346">
        <v>0.15403631583112101</v>
      </c>
    </row>
    <row r="347" spans="1:17" x14ac:dyDescent="0.3">
      <c r="A347" t="s">
        <v>803</v>
      </c>
      <c r="B347" t="s">
        <v>804</v>
      </c>
      <c r="C347" t="s">
        <v>3130</v>
      </c>
      <c r="D347" t="s">
        <v>728</v>
      </c>
      <c r="E347">
        <v>20375.727386524999</v>
      </c>
      <c r="F347">
        <v>1179.4000000000001</v>
      </c>
      <c r="G347">
        <v>7.7111708281026301</v>
      </c>
      <c r="H347">
        <v>-9.6137568803145896</v>
      </c>
      <c r="I347">
        <v>36.032961381092797</v>
      </c>
      <c r="J347">
        <v>5.1155198793444603</v>
      </c>
      <c r="K347">
        <v>1243.2375041600201</v>
      </c>
      <c r="L347">
        <v>1108.7279563342699</v>
      </c>
      <c r="M347">
        <v>40.538116471340501</v>
      </c>
      <c r="N347">
        <v>0.79755674985867997</v>
      </c>
      <c r="O347">
        <v>26.7593691707647</v>
      </c>
      <c r="P347">
        <v>81.097888675623807</v>
      </c>
      <c r="Q347">
        <v>8.7521183618175E-2</v>
      </c>
    </row>
    <row r="348" spans="1:17" x14ac:dyDescent="0.3">
      <c r="A348" t="s">
        <v>805</v>
      </c>
      <c r="B348" t="s">
        <v>806</v>
      </c>
      <c r="C348" t="s">
        <v>3142</v>
      </c>
      <c r="D348" t="s">
        <v>135</v>
      </c>
      <c r="E348">
        <v>20335.44522768</v>
      </c>
      <c r="F348">
        <v>1699.9</v>
      </c>
      <c r="G348">
        <v>116.726401246382</v>
      </c>
      <c r="H348">
        <v>2.5334353802009</v>
      </c>
      <c r="I348">
        <v>-1.22426953326247</v>
      </c>
      <c r="J348">
        <v>-1.1344223083656999</v>
      </c>
      <c r="K348">
        <v>1817.5175601051801</v>
      </c>
      <c r="L348">
        <v>1596.90980717395</v>
      </c>
      <c r="M348">
        <v>32.402830558681302</v>
      </c>
      <c r="N348">
        <v>0.93855257064596498</v>
      </c>
      <c r="O348">
        <v>27.113560413671198</v>
      </c>
      <c r="P348">
        <v>158.23892411590401</v>
      </c>
      <c r="Q348">
        <v>8.1311209063450005E-2</v>
      </c>
    </row>
    <row r="349" spans="1:17" hidden="1" x14ac:dyDescent="0.3">
      <c r="A349" t="s">
        <v>807</v>
      </c>
      <c r="B349" t="s">
        <v>808</v>
      </c>
      <c r="C349" t="s">
        <v>3144</v>
      </c>
      <c r="D349" t="s">
        <v>135</v>
      </c>
      <c r="E349">
        <v>20173.740000000002</v>
      </c>
      <c r="F349">
        <v>143.44999999999999</v>
      </c>
      <c r="G349">
        <v>-15.978673250811299</v>
      </c>
      <c r="H349">
        <v>1.82093890460936</v>
      </c>
      <c r="I349">
        <v>-3.8507937310425202</v>
      </c>
      <c r="J349">
        <v>2.83513403556459</v>
      </c>
      <c r="K349">
        <v>141.31975853613</v>
      </c>
      <c r="L349">
        <v>135.09428394524801</v>
      </c>
      <c r="M349">
        <v>53.328059728626101</v>
      </c>
      <c r="N349">
        <v>0.19602914744258401</v>
      </c>
      <c r="O349">
        <v>7.9470198675496597</v>
      </c>
      <c r="P349">
        <v>19.293139293139198</v>
      </c>
    </row>
    <row r="350" spans="1:17" x14ac:dyDescent="0.3">
      <c r="A350" t="s">
        <v>809</v>
      </c>
      <c r="B350" t="s">
        <v>810</v>
      </c>
      <c r="C350" t="s">
        <v>3130</v>
      </c>
      <c r="D350" t="s">
        <v>728</v>
      </c>
      <c r="E350">
        <v>20160.486814296</v>
      </c>
      <c r="F350">
        <v>139.26</v>
      </c>
      <c r="G350">
        <v>64.983075514405598</v>
      </c>
      <c r="H350">
        <v>-8.6483075933201192</v>
      </c>
      <c r="I350">
        <v>33.1621442028529</v>
      </c>
      <c r="J350">
        <v>-0.35941800644149902</v>
      </c>
      <c r="K350">
        <v>142.726559839087</v>
      </c>
      <c r="L350">
        <v>116.406657372089</v>
      </c>
      <c r="M350">
        <v>25.338488726989599</v>
      </c>
      <c r="N350">
        <v>0.57655836789030002</v>
      </c>
      <c r="O350">
        <v>22.791900043084802</v>
      </c>
      <c r="P350">
        <v>126.43902439024301</v>
      </c>
      <c r="Q350">
        <v>6.2667131784365004E-2</v>
      </c>
    </row>
    <row r="351" spans="1:17" hidden="1" x14ac:dyDescent="0.3">
      <c r="A351" t="s">
        <v>811</v>
      </c>
      <c r="B351" t="s">
        <v>812</v>
      </c>
      <c r="C351" t="s">
        <v>3144</v>
      </c>
      <c r="D351" t="s">
        <v>135</v>
      </c>
      <c r="E351">
        <v>20155.501969815999</v>
      </c>
      <c r="F351">
        <v>368.18</v>
      </c>
      <c r="G351">
        <v>-8.9161435034215106</v>
      </c>
      <c r="H351">
        <v>9.3547795847380808</v>
      </c>
      <c r="I351">
        <v>-4.23021187844508</v>
      </c>
      <c r="J351">
        <v>8.3405064077686308</v>
      </c>
      <c r="K351">
        <v>349.30420412676602</v>
      </c>
      <c r="L351">
        <v>340.03637032735003</v>
      </c>
      <c r="M351">
        <v>42.778347382377802</v>
      </c>
      <c r="N351">
        <v>1.0389851656278399</v>
      </c>
      <c r="O351">
        <v>1.8523548264435901</v>
      </c>
      <c r="P351">
        <v>20.9129720853858</v>
      </c>
      <c r="Q351">
        <v>-0.10379904096142301</v>
      </c>
    </row>
    <row r="352" spans="1:17" x14ac:dyDescent="0.3">
      <c r="A352" t="s">
        <v>813</v>
      </c>
      <c r="B352" t="s">
        <v>814</v>
      </c>
      <c r="C352" t="s">
        <v>3133</v>
      </c>
      <c r="D352" t="s">
        <v>51</v>
      </c>
      <c r="E352">
        <v>20099.388193499999</v>
      </c>
      <c r="F352">
        <v>1948.55</v>
      </c>
      <c r="G352">
        <v>42.132700300918003</v>
      </c>
      <c r="H352">
        <v>3.1110820738405098</v>
      </c>
      <c r="I352">
        <v>17.242099249654899</v>
      </c>
      <c r="J352">
        <v>0.518219364536053</v>
      </c>
      <c r="K352">
        <v>1885.71317937647</v>
      </c>
      <c r="L352">
        <v>1592.71842662579</v>
      </c>
      <c r="M352">
        <v>35.0882038128264</v>
      </c>
      <c r="N352">
        <v>0.55082642454446396</v>
      </c>
      <c r="O352">
        <v>36.717046008570399</v>
      </c>
      <c r="P352">
        <v>80.087800369685695</v>
      </c>
    </row>
    <row r="353" spans="1:17" x14ac:dyDescent="0.3">
      <c r="A353" t="s">
        <v>815</v>
      </c>
      <c r="B353" t="s">
        <v>816</v>
      </c>
      <c r="C353" t="s">
        <v>3143</v>
      </c>
      <c r="D353" t="s">
        <v>482</v>
      </c>
      <c r="E353">
        <v>19980.248463749998</v>
      </c>
      <c r="F353">
        <v>530.1</v>
      </c>
      <c r="G353">
        <v>-15.7697240058652</v>
      </c>
      <c r="H353">
        <v>-10.986976473455201</v>
      </c>
      <c r="I353">
        <v>-34.5698601734981</v>
      </c>
      <c r="J353">
        <v>-4.1560812904388902</v>
      </c>
      <c r="K353">
        <v>606.20837366466003</v>
      </c>
      <c r="L353">
        <v>632.44183501799898</v>
      </c>
      <c r="M353">
        <v>24.547077953988602</v>
      </c>
      <c r="N353">
        <v>0.78741953122261299</v>
      </c>
      <c r="O353">
        <v>45.114129409545299</v>
      </c>
      <c r="P353">
        <v>21.027397260273901</v>
      </c>
      <c r="Q353">
        <v>-0.12249261477242</v>
      </c>
    </row>
    <row r="354" spans="1:17" x14ac:dyDescent="0.3">
      <c r="A354" t="s">
        <v>817</v>
      </c>
      <c r="B354" t="s">
        <v>818</v>
      </c>
      <c r="C354" t="s">
        <v>3143</v>
      </c>
      <c r="D354" t="s">
        <v>406</v>
      </c>
      <c r="E354">
        <v>19962.500698025</v>
      </c>
      <c r="F354">
        <v>495.4</v>
      </c>
      <c r="G354">
        <v>53.500219092010902</v>
      </c>
      <c r="H354">
        <v>-0.35384584892879101</v>
      </c>
      <c r="I354">
        <v>22.022826337582799</v>
      </c>
      <c r="J354">
        <v>-5.1973424533509496</v>
      </c>
      <c r="K354">
        <v>504.074567733734</v>
      </c>
      <c r="L354">
        <v>439.63290447804502</v>
      </c>
      <c r="M354">
        <v>41.121876481412201</v>
      </c>
      <c r="N354">
        <v>1.02706073986729</v>
      </c>
      <c r="O354">
        <v>15.9366168752523</v>
      </c>
      <c r="P354">
        <v>88.043271968115306</v>
      </c>
      <c r="Q354">
        <v>5.5941110386099999E-4</v>
      </c>
    </row>
    <row r="355" spans="1:17" hidden="1" x14ac:dyDescent="0.3">
      <c r="A355" t="s">
        <v>819</v>
      </c>
      <c r="B355" t="s">
        <v>820</v>
      </c>
      <c r="C355" t="s">
        <v>3144</v>
      </c>
      <c r="D355" t="s">
        <v>588</v>
      </c>
      <c r="E355">
        <v>19874.012013309999</v>
      </c>
      <c r="F355">
        <v>794.9</v>
      </c>
      <c r="G355">
        <v>-40.790079267145103</v>
      </c>
      <c r="H355">
        <v>-4.5388852854549597</v>
      </c>
      <c r="I355">
        <v>-14.1018587938482</v>
      </c>
      <c r="J355">
        <v>1.01095236392888</v>
      </c>
      <c r="K355">
        <v>816.23875686271595</v>
      </c>
      <c r="L355">
        <v>837.894287890285</v>
      </c>
      <c r="M355">
        <v>31.013910507203001</v>
      </c>
      <c r="N355">
        <v>0.58679453100207302</v>
      </c>
      <c r="O355">
        <v>20.6441061768775</v>
      </c>
      <c r="P355">
        <v>4.8334981866139097</v>
      </c>
      <c r="Q355">
        <v>-0.17544983455763699</v>
      </c>
    </row>
    <row r="356" spans="1:17" x14ac:dyDescent="0.3">
      <c r="A356" t="s">
        <v>821</v>
      </c>
      <c r="B356" t="s">
        <v>822</v>
      </c>
      <c r="C356" t="s">
        <v>3131</v>
      </c>
      <c r="D356" t="s">
        <v>37</v>
      </c>
      <c r="E356">
        <v>19814.578430239999</v>
      </c>
      <c r="F356">
        <v>529.65</v>
      </c>
      <c r="G356">
        <v>19.113959366084</v>
      </c>
      <c r="H356">
        <v>-1.17031901998188</v>
      </c>
      <c r="I356">
        <v>9.2829205188078099</v>
      </c>
      <c r="J356">
        <v>2.7177212017322101</v>
      </c>
      <c r="K356">
        <v>535.17614408983002</v>
      </c>
      <c r="L356">
        <v>474.35453029886202</v>
      </c>
      <c r="M356">
        <v>44.9589951544108</v>
      </c>
      <c r="N356">
        <v>0.52777918152923897</v>
      </c>
      <c r="O356">
        <v>12.4988199754555</v>
      </c>
      <c r="P356">
        <v>59.054054054053999</v>
      </c>
      <c r="Q356">
        <v>0.14351391939583599</v>
      </c>
    </row>
    <row r="357" spans="1:17" x14ac:dyDescent="0.3">
      <c r="A357" t="s">
        <v>823</v>
      </c>
      <c r="B357" t="s">
        <v>824</v>
      </c>
      <c r="C357" t="s">
        <v>3138</v>
      </c>
      <c r="D357" t="s">
        <v>37</v>
      </c>
      <c r="E357">
        <v>19719.511410349998</v>
      </c>
      <c r="F357">
        <v>872.65</v>
      </c>
      <c r="G357">
        <v>-17.806644861521601</v>
      </c>
      <c r="H357">
        <v>-2.80779010307405</v>
      </c>
      <c r="I357">
        <v>-3.5586015860008899</v>
      </c>
      <c r="J357">
        <v>1.07973721199856</v>
      </c>
      <c r="K357">
        <v>898.02609504106397</v>
      </c>
      <c r="L357">
        <v>867.39381717707397</v>
      </c>
      <c r="M357">
        <v>50.6597805158043</v>
      </c>
      <c r="N357">
        <v>0.78756349629038402</v>
      </c>
      <c r="O357">
        <v>17.458316621784199</v>
      </c>
      <c r="P357">
        <v>22.701068616422901</v>
      </c>
    </row>
    <row r="358" spans="1:17" x14ac:dyDescent="0.3">
      <c r="A358" t="s">
        <v>825</v>
      </c>
      <c r="B358" t="s">
        <v>826</v>
      </c>
      <c r="C358" t="s">
        <v>3140</v>
      </c>
      <c r="D358" t="s">
        <v>436</v>
      </c>
      <c r="E358">
        <v>19714.70988291</v>
      </c>
      <c r="F358">
        <v>8645</v>
      </c>
      <c r="G358">
        <v>1.6020397743248</v>
      </c>
      <c r="H358">
        <v>5.1577450551900199</v>
      </c>
      <c r="I358">
        <v>35.231100037267097</v>
      </c>
      <c r="J358">
        <v>5.4703825206245398</v>
      </c>
      <c r="K358">
        <v>8218.1608882019791</v>
      </c>
      <c r="L358">
        <v>7522.9223049926604</v>
      </c>
      <c r="M358">
        <v>49.414762880141502</v>
      </c>
      <c r="N358">
        <v>1.4128294402199699</v>
      </c>
      <c r="O358">
        <v>9.7593984962406104</v>
      </c>
      <c r="P358">
        <v>57.565705537126803</v>
      </c>
      <c r="Q358">
        <v>6.0700225300430004E-3</v>
      </c>
    </row>
    <row r="359" spans="1:17" x14ac:dyDescent="0.3">
      <c r="A359" t="s">
        <v>827</v>
      </c>
      <c r="B359" t="s">
        <v>828</v>
      </c>
      <c r="C359" t="s">
        <v>3141</v>
      </c>
      <c r="D359" t="s">
        <v>540</v>
      </c>
      <c r="E359">
        <v>19623.798824275</v>
      </c>
      <c r="F359">
        <v>1734.55</v>
      </c>
      <c r="G359">
        <v>-7.8145457331583996</v>
      </c>
      <c r="H359">
        <v>11.877476055964101</v>
      </c>
      <c r="I359">
        <v>-1.9520071831825001</v>
      </c>
      <c r="J359">
        <v>6.0130555299876498</v>
      </c>
      <c r="K359">
        <v>1686.6616545817201</v>
      </c>
      <c r="L359">
        <v>1618.3752332888</v>
      </c>
      <c r="M359">
        <v>68.316112626713505</v>
      </c>
      <c r="N359">
        <v>0.66935225488442296</v>
      </c>
      <c r="O359">
        <v>9.65091810556053</v>
      </c>
      <c r="P359">
        <v>32.6108562691131</v>
      </c>
    </row>
    <row r="360" spans="1:17" x14ac:dyDescent="0.3">
      <c r="A360" t="s">
        <v>829</v>
      </c>
      <c r="B360" t="s">
        <v>830</v>
      </c>
      <c r="C360" t="s">
        <v>3129</v>
      </c>
      <c r="D360" t="s">
        <v>562</v>
      </c>
      <c r="E360">
        <v>19557.5662037</v>
      </c>
      <c r="F360">
        <v>453.5</v>
      </c>
      <c r="G360">
        <v>-53.809886472854302</v>
      </c>
      <c r="H360">
        <v>-1.27196582065084</v>
      </c>
      <c r="I360">
        <v>-5.1324501798201698</v>
      </c>
      <c r="J360">
        <v>3.20273528899423</v>
      </c>
      <c r="K360">
        <v>470.155909397654</v>
      </c>
      <c r="L360">
        <v>475.83814476346299</v>
      </c>
      <c r="M360">
        <v>37.219330327634502</v>
      </c>
      <c r="N360">
        <v>0.859768478823142</v>
      </c>
      <c r="O360">
        <v>51.052386062926203</v>
      </c>
      <c r="P360">
        <v>49.040357565400299</v>
      </c>
      <c r="Q360">
        <v>5.1324968814093999E-2</v>
      </c>
    </row>
    <row r="361" spans="1:17" x14ac:dyDescent="0.3">
      <c r="A361" t="s">
        <v>831</v>
      </c>
      <c r="B361" t="s">
        <v>832</v>
      </c>
      <c r="C361" t="s">
        <v>3136</v>
      </c>
      <c r="D361" t="s">
        <v>117</v>
      </c>
      <c r="E361">
        <v>19360.712098889999</v>
      </c>
      <c r="F361">
        <v>1121.25</v>
      </c>
      <c r="G361">
        <v>95.815597764376506</v>
      </c>
      <c r="H361">
        <v>0.46766517847985101</v>
      </c>
      <c r="I361">
        <v>-5.2169979288626402</v>
      </c>
      <c r="J361">
        <v>-0.63369228071574901</v>
      </c>
      <c r="K361">
        <v>1029.2763923730699</v>
      </c>
      <c r="L361">
        <v>893.59716567562805</v>
      </c>
      <c r="M361">
        <v>42.622522796886898</v>
      </c>
      <c r="N361">
        <v>1.4472210857944099</v>
      </c>
      <c r="O361">
        <v>17.190635451504999</v>
      </c>
      <c r="P361">
        <v>132.142857142857</v>
      </c>
      <c r="Q361">
        <v>0.240064080836635</v>
      </c>
    </row>
    <row r="362" spans="1:17" x14ac:dyDescent="0.3">
      <c r="A362" t="s">
        <v>833</v>
      </c>
      <c r="B362" t="s">
        <v>834</v>
      </c>
      <c r="C362" t="s">
        <v>3138</v>
      </c>
      <c r="D362" t="s">
        <v>217</v>
      </c>
      <c r="E362">
        <v>19311.668102570002</v>
      </c>
      <c r="F362">
        <v>439.55</v>
      </c>
      <c r="G362">
        <v>27.423871748305299</v>
      </c>
      <c r="H362">
        <v>-5.1402781768352002</v>
      </c>
      <c r="I362">
        <v>17.408128732529001</v>
      </c>
      <c r="J362">
        <v>4.4282521242425901</v>
      </c>
      <c r="K362">
        <v>452.65754534510302</v>
      </c>
      <c r="L362">
        <v>396.87750316742103</v>
      </c>
      <c r="M362">
        <v>41.701941064250299</v>
      </c>
      <c r="N362">
        <v>0.67726932548940799</v>
      </c>
      <c r="O362">
        <v>31.372995108633798</v>
      </c>
      <c r="P362">
        <v>56.423487544483898</v>
      </c>
      <c r="Q362">
        <v>5.3829584684184001E-2</v>
      </c>
    </row>
    <row r="363" spans="1:17" x14ac:dyDescent="0.3">
      <c r="A363" t="s">
        <v>835</v>
      </c>
      <c r="B363" t="s">
        <v>836</v>
      </c>
      <c r="C363" t="s">
        <v>3131</v>
      </c>
      <c r="D363" t="s">
        <v>230</v>
      </c>
      <c r="E363">
        <v>19267.161325500001</v>
      </c>
      <c r="F363">
        <v>2673.25</v>
      </c>
      <c r="G363">
        <v>86.920478436008295</v>
      </c>
      <c r="H363">
        <v>-0.41045513179604998</v>
      </c>
      <c r="I363">
        <v>56.935398967631798</v>
      </c>
      <c r="J363">
        <v>-3.5345614597539399</v>
      </c>
      <c r="K363">
        <v>2533.4002744346299</v>
      </c>
      <c r="L363">
        <v>1992.84854544001</v>
      </c>
      <c r="M363">
        <v>53.025742073410399</v>
      </c>
      <c r="N363">
        <v>0.80502066540089001</v>
      </c>
      <c r="O363">
        <v>11.2877583465818</v>
      </c>
      <c r="P363">
        <v>129.13898769982401</v>
      </c>
      <c r="Q363">
        <v>9.4317786210809995E-2</v>
      </c>
    </row>
    <row r="364" spans="1:17" x14ac:dyDescent="0.3">
      <c r="A364" t="s">
        <v>837</v>
      </c>
      <c r="B364" t="s">
        <v>838</v>
      </c>
      <c r="C364" t="s">
        <v>3138</v>
      </c>
      <c r="D364" t="s">
        <v>839</v>
      </c>
      <c r="E364">
        <v>19256.843908250001</v>
      </c>
      <c r="F364">
        <v>877</v>
      </c>
      <c r="G364">
        <v>9.0426081516188201</v>
      </c>
      <c r="H364">
        <v>7.5823337467626803</v>
      </c>
      <c r="I364">
        <v>25.019049222405201</v>
      </c>
      <c r="J364">
        <v>0.66711648777597399</v>
      </c>
      <c r="K364">
        <v>813.33962823434103</v>
      </c>
      <c r="L364">
        <v>729.94465610776501</v>
      </c>
      <c r="M364">
        <v>47.786076489182499</v>
      </c>
      <c r="N364">
        <v>0.50881521417579201</v>
      </c>
      <c r="O364">
        <v>6.6134549600912198</v>
      </c>
      <c r="P364">
        <v>47.643097643097597</v>
      </c>
      <c r="Q364">
        <v>6.3071845302381996E-2</v>
      </c>
    </row>
    <row r="365" spans="1:17" x14ac:dyDescent="0.3">
      <c r="A365" t="s">
        <v>840</v>
      </c>
      <c r="B365" t="s">
        <v>841</v>
      </c>
      <c r="C365" t="s">
        <v>3141</v>
      </c>
      <c r="D365" t="s">
        <v>161</v>
      </c>
      <c r="E365">
        <v>19014.748383375001</v>
      </c>
      <c r="F365">
        <v>825.85</v>
      </c>
      <c r="G365">
        <v>108.907268734252</v>
      </c>
      <c r="H365">
        <v>-2.4257366512745899</v>
      </c>
      <c r="I365">
        <v>-6.0173980300389003</v>
      </c>
      <c r="J365">
        <v>1.1229859417158801</v>
      </c>
      <c r="K365">
        <v>805.16492353197998</v>
      </c>
      <c r="L365">
        <v>704.48672497629695</v>
      </c>
      <c r="M365">
        <v>44.342643021958303</v>
      </c>
      <c r="N365">
        <v>0.96124949963398798</v>
      </c>
      <c r="O365">
        <v>18.6656172428407</v>
      </c>
      <c r="P365">
        <v>175.28333333333299</v>
      </c>
      <c r="Q365">
        <v>0.18852999392640099</v>
      </c>
    </row>
    <row r="366" spans="1:17" x14ac:dyDescent="0.3">
      <c r="A366" t="s">
        <v>842</v>
      </c>
      <c r="B366" t="s">
        <v>843</v>
      </c>
      <c r="C366" t="s">
        <v>3141</v>
      </c>
      <c r="D366" t="s">
        <v>322</v>
      </c>
      <c r="E366">
        <v>19011.62268</v>
      </c>
      <c r="F366">
        <v>1636.35</v>
      </c>
      <c r="G366">
        <v>80.221783715251902</v>
      </c>
      <c r="H366">
        <v>-9.5651521744897803</v>
      </c>
      <c r="I366">
        <v>72.043019692661005</v>
      </c>
      <c r="J366">
        <v>2.7998405875216101</v>
      </c>
      <c r="K366">
        <v>1807.6518079462001</v>
      </c>
      <c r="L366">
        <v>1487.8035085915999</v>
      </c>
      <c r="M366">
        <v>33.038783204371398</v>
      </c>
      <c r="N366">
        <v>0.59231239711307704</v>
      </c>
      <c r="O366">
        <v>73.178109817581799</v>
      </c>
      <c r="P366">
        <v>152.40629338269301</v>
      </c>
      <c r="Q366">
        <v>0.18269385878310501</v>
      </c>
    </row>
    <row r="367" spans="1:17" hidden="1" x14ac:dyDescent="0.3">
      <c r="A367" t="s">
        <v>844</v>
      </c>
      <c r="B367" t="s">
        <v>845</v>
      </c>
      <c r="C367" t="s">
        <v>3139</v>
      </c>
      <c r="D367" t="s">
        <v>846</v>
      </c>
      <c r="E367">
        <v>18993.089824170002</v>
      </c>
      <c r="F367">
        <v>1744.1</v>
      </c>
      <c r="G367">
        <v>-4.0109982282992496</v>
      </c>
      <c r="H367">
        <v>-8.4093853467675199</v>
      </c>
      <c r="I367">
        <v>13.689578652444499</v>
      </c>
      <c r="J367">
        <v>-2.3882758039317502</v>
      </c>
      <c r="K367">
        <v>1737.08413584917</v>
      </c>
      <c r="M367">
        <v>43.263665224685802</v>
      </c>
      <c r="N367">
        <v>0.53342634564156</v>
      </c>
      <c r="O367">
        <v>14.7296599965598</v>
      </c>
      <c r="P367">
        <v>41.606787642593197</v>
      </c>
    </row>
    <row r="368" spans="1:17" x14ac:dyDescent="0.3">
      <c r="A368" t="s">
        <v>847</v>
      </c>
      <c r="B368" t="s">
        <v>848</v>
      </c>
      <c r="C368" t="s">
        <v>3141</v>
      </c>
      <c r="D368" t="s">
        <v>117</v>
      </c>
      <c r="E368">
        <v>18889.469382949999</v>
      </c>
      <c r="F368">
        <v>706.6</v>
      </c>
      <c r="G368">
        <v>57.184774138122599</v>
      </c>
      <c r="H368">
        <v>2.1046045515757301</v>
      </c>
      <c r="I368">
        <v>13.928309791218</v>
      </c>
      <c r="J368">
        <v>-2.6196407656141698</v>
      </c>
      <c r="K368">
        <v>687.34974813527504</v>
      </c>
      <c r="L368">
        <v>593.02846184441398</v>
      </c>
      <c r="M368">
        <v>51.406500336302997</v>
      </c>
      <c r="N368">
        <v>1.2036208694521899</v>
      </c>
      <c r="O368">
        <v>12.4752335125955</v>
      </c>
      <c r="P368">
        <v>87.850591519340696</v>
      </c>
      <c r="Q368">
        <v>0.15989541213516001</v>
      </c>
    </row>
    <row r="369" spans="1:17" x14ac:dyDescent="0.3">
      <c r="A369" t="s">
        <v>849</v>
      </c>
      <c r="B369" t="s">
        <v>850</v>
      </c>
      <c r="C369" t="s">
        <v>3127</v>
      </c>
      <c r="D369" t="s">
        <v>176</v>
      </c>
      <c r="E369">
        <v>18870.01282023</v>
      </c>
      <c r="F369">
        <v>1820.3</v>
      </c>
      <c r="G369">
        <v>36.443745091812303</v>
      </c>
      <c r="H369">
        <v>-1.1170922605445699</v>
      </c>
      <c r="I369">
        <v>14.655366889522501</v>
      </c>
      <c r="J369">
        <v>-0.476688296016547</v>
      </c>
      <c r="K369">
        <v>1826.9580456823901</v>
      </c>
      <c r="L369">
        <v>1558.4038218237499</v>
      </c>
      <c r="M369">
        <v>49.0583450160307</v>
      </c>
      <c r="N369">
        <v>0.87745017026889705</v>
      </c>
      <c r="O369">
        <v>9.2127671262978605</v>
      </c>
      <c r="P369">
        <v>85.982120051085502</v>
      </c>
      <c r="Q369">
        <v>6.7467596086722995E-2</v>
      </c>
    </row>
    <row r="370" spans="1:17" x14ac:dyDescent="0.3">
      <c r="A370" t="s">
        <v>851</v>
      </c>
      <c r="B370" t="s">
        <v>852</v>
      </c>
      <c r="C370" t="s">
        <v>3132</v>
      </c>
      <c r="D370" t="s">
        <v>48</v>
      </c>
      <c r="E370">
        <v>18866.789969400001</v>
      </c>
      <c r="F370">
        <v>298.89999999999998</v>
      </c>
      <c r="G370">
        <v>66.945691449624206</v>
      </c>
      <c r="H370">
        <v>-4.8297701708419698</v>
      </c>
      <c r="I370">
        <v>2.9316988500924501</v>
      </c>
      <c r="J370">
        <v>3.74467856126559</v>
      </c>
      <c r="K370">
        <v>312.14191828629498</v>
      </c>
      <c r="L370">
        <v>272.96232275634299</v>
      </c>
      <c r="M370">
        <v>33.170988132929999</v>
      </c>
      <c r="N370">
        <v>0.605651458168596</v>
      </c>
      <c r="O370">
        <v>21.9471395115423</v>
      </c>
      <c r="P370">
        <v>118.89417795679201</v>
      </c>
      <c r="Q370">
        <v>0.15278517834590599</v>
      </c>
    </row>
    <row r="371" spans="1:17" x14ac:dyDescent="0.3">
      <c r="A371" t="s">
        <v>853</v>
      </c>
      <c r="B371" t="s">
        <v>854</v>
      </c>
      <c r="C371" t="s">
        <v>3139</v>
      </c>
      <c r="D371" t="s">
        <v>292</v>
      </c>
      <c r="E371">
        <v>18814.981883929999</v>
      </c>
      <c r="F371">
        <v>890.6</v>
      </c>
      <c r="G371">
        <v>22.994467895816602</v>
      </c>
      <c r="H371">
        <v>-0.95577394269171401</v>
      </c>
      <c r="I371">
        <v>-5.6221827309784196</v>
      </c>
      <c r="J371">
        <v>4.69544538710569</v>
      </c>
      <c r="K371">
        <v>854.91950764574494</v>
      </c>
      <c r="L371">
        <v>783.98322366297896</v>
      </c>
      <c r="M371">
        <v>40.400772301929997</v>
      </c>
      <c r="N371">
        <v>1.0564334942598901</v>
      </c>
      <c r="O371">
        <v>7.5679317314170103</v>
      </c>
      <c r="P371">
        <v>66.436180153242304</v>
      </c>
      <c r="Q371">
        <v>0.16568564595051499</v>
      </c>
    </row>
    <row r="372" spans="1:17" hidden="1" x14ac:dyDescent="0.3">
      <c r="A372" t="s">
        <v>855</v>
      </c>
      <c r="B372" t="s">
        <v>856</v>
      </c>
      <c r="C372" t="s">
        <v>3144</v>
      </c>
      <c r="D372" t="s">
        <v>271</v>
      </c>
      <c r="E372">
        <v>18786.91014</v>
      </c>
      <c r="F372">
        <v>17324.599999999999</v>
      </c>
      <c r="G372">
        <v>-5.2037876357040496</v>
      </c>
      <c r="H372">
        <v>4.9848275610676698</v>
      </c>
      <c r="I372">
        <v>-7.6970143634793997</v>
      </c>
      <c r="J372">
        <v>-2.7540947017496902</v>
      </c>
      <c r="K372">
        <v>16332.3021148065</v>
      </c>
      <c r="L372">
        <v>15455.595727374401</v>
      </c>
      <c r="M372">
        <v>60.743485395540901</v>
      </c>
      <c r="N372">
        <v>1.8766258100317299</v>
      </c>
      <c r="O372">
        <v>10.824780947323401</v>
      </c>
      <c r="P372">
        <v>36.1750626852062</v>
      </c>
      <c r="Q372">
        <v>9.4145391624271005E-2</v>
      </c>
    </row>
    <row r="373" spans="1:17" hidden="1" x14ac:dyDescent="0.3">
      <c r="A373" t="s">
        <v>857</v>
      </c>
      <c r="B373" t="s">
        <v>858</v>
      </c>
      <c r="C373" t="s">
        <v>3129</v>
      </c>
      <c r="D373" t="s">
        <v>54</v>
      </c>
      <c r="E373">
        <v>18719.728628249999</v>
      </c>
      <c r="F373">
        <v>439.4</v>
      </c>
      <c r="G373">
        <v>5.3423273260781601</v>
      </c>
      <c r="H373">
        <v>2.07169030499074</v>
      </c>
      <c r="I373">
        <v>23.042904206821898</v>
      </c>
      <c r="J373">
        <v>2.9369029784696501</v>
      </c>
      <c r="K373">
        <v>437.58700359155398</v>
      </c>
      <c r="M373">
        <v>33.422122563673298</v>
      </c>
      <c r="N373">
        <v>1.0342050458644201</v>
      </c>
      <c r="O373">
        <v>17.614929449248901</v>
      </c>
      <c r="P373">
        <v>50.4794520547945</v>
      </c>
    </row>
    <row r="374" spans="1:17" x14ac:dyDescent="0.3">
      <c r="A374" t="s">
        <v>859</v>
      </c>
      <c r="B374" t="s">
        <v>860</v>
      </c>
      <c r="C374" t="s">
        <v>3135</v>
      </c>
      <c r="D374" t="s">
        <v>190</v>
      </c>
      <c r="E374">
        <v>18689.969344935002</v>
      </c>
      <c r="F374">
        <v>744.8</v>
      </c>
      <c r="G374">
        <v>-3.73241207958662</v>
      </c>
      <c r="H374">
        <v>9.88563228271979</v>
      </c>
      <c r="I374">
        <v>14.9613863685684</v>
      </c>
      <c r="J374">
        <v>1.2096042409793</v>
      </c>
      <c r="K374">
        <v>704.99054185334899</v>
      </c>
      <c r="L374">
        <v>632.47133566479204</v>
      </c>
      <c r="M374">
        <v>55.709815870753197</v>
      </c>
      <c r="N374">
        <v>0.858889077601111</v>
      </c>
      <c r="O374">
        <v>11.969656283566</v>
      </c>
      <c r="P374">
        <v>48.499651081646803</v>
      </c>
      <c r="Q374">
        <v>8.2416163809013995E-2</v>
      </c>
    </row>
    <row r="375" spans="1:17" x14ac:dyDescent="0.3">
      <c r="A375" t="s">
        <v>861</v>
      </c>
      <c r="B375" t="s">
        <v>862</v>
      </c>
      <c r="C375" t="s">
        <v>3133</v>
      </c>
      <c r="D375" t="s">
        <v>51</v>
      </c>
      <c r="E375">
        <v>18591.75</v>
      </c>
      <c r="F375">
        <v>7880.65</v>
      </c>
      <c r="G375">
        <v>40.861911983462903</v>
      </c>
      <c r="H375">
        <v>13.1963041329311</v>
      </c>
      <c r="I375">
        <v>36.7716239967707</v>
      </c>
      <c r="J375">
        <v>4.4123115809158504</v>
      </c>
      <c r="K375">
        <v>7045.0182139872704</v>
      </c>
      <c r="L375">
        <v>6139.5080662390901</v>
      </c>
      <c r="M375">
        <v>53.307025289150403</v>
      </c>
      <c r="N375">
        <v>3.4256426021714601</v>
      </c>
      <c r="O375">
        <v>3.27828288275713</v>
      </c>
      <c r="P375">
        <v>76.103910614525105</v>
      </c>
      <c r="Q375">
        <v>0.106661983216224</v>
      </c>
    </row>
    <row r="376" spans="1:17" x14ac:dyDescent="0.3">
      <c r="A376" t="s">
        <v>863</v>
      </c>
      <c r="B376" t="s">
        <v>864</v>
      </c>
      <c r="C376" t="s">
        <v>3129</v>
      </c>
      <c r="D376" t="s">
        <v>865</v>
      </c>
      <c r="E376">
        <v>18491.484302875</v>
      </c>
      <c r="F376">
        <v>203.47</v>
      </c>
      <c r="G376">
        <v>26.698560522666298</v>
      </c>
      <c r="H376">
        <v>-2.1097055886927198</v>
      </c>
      <c r="I376">
        <v>27.195290661434498</v>
      </c>
      <c r="J376">
        <v>2.8375414377774</v>
      </c>
      <c r="K376">
        <v>202.91595020734701</v>
      </c>
      <c r="L376">
        <v>175.12018768064999</v>
      </c>
      <c r="M376">
        <v>43.774147539780898</v>
      </c>
      <c r="N376">
        <v>1.4514482097566399</v>
      </c>
      <c r="O376">
        <v>20.115987614881799</v>
      </c>
      <c r="P376">
        <v>67.672023073753607</v>
      </c>
      <c r="Q376">
        <v>-3.0452026236934E-2</v>
      </c>
    </row>
    <row r="377" spans="1:17" hidden="1" x14ac:dyDescent="0.3">
      <c r="A377" t="s">
        <v>866</v>
      </c>
      <c r="B377" t="s">
        <v>867</v>
      </c>
      <c r="C377" t="s">
        <v>3144</v>
      </c>
      <c r="D377" t="s">
        <v>48</v>
      </c>
      <c r="E377">
        <v>18420.889975145001</v>
      </c>
      <c r="F377">
        <v>1704.75</v>
      </c>
      <c r="G377">
        <v>500.65638206616001</v>
      </c>
      <c r="H377">
        <v>17.966256664958401</v>
      </c>
      <c r="I377">
        <v>-15.0455616221423</v>
      </c>
      <c r="J377">
        <v>-6.87931517211954</v>
      </c>
      <c r="K377">
        <v>1698.9191359772999</v>
      </c>
      <c r="L377">
        <v>1503.22401278749</v>
      </c>
      <c r="M377">
        <v>47.6735324453198</v>
      </c>
      <c r="N377">
        <v>0.84948485606222801</v>
      </c>
      <c r="O377">
        <v>78.193283472649895</v>
      </c>
      <c r="P377">
        <v>610.3125</v>
      </c>
      <c r="Q377">
        <v>0.293998717970336</v>
      </c>
    </row>
    <row r="378" spans="1:17" x14ac:dyDescent="0.3">
      <c r="A378" t="s">
        <v>868</v>
      </c>
      <c r="B378" t="s">
        <v>869</v>
      </c>
      <c r="C378" t="s">
        <v>3133</v>
      </c>
      <c r="D378" t="s">
        <v>51</v>
      </c>
      <c r="E378">
        <v>18382.448267520002</v>
      </c>
      <c r="F378">
        <v>1423.1</v>
      </c>
      <c r="G378">
        <v>27.565092435680899</v>
      </c>
      <c r="H378">
        <v>-6.7408803732319997</v>
      </c>
      <c r="I378">
        <v>58.663280594229001</v>
      </c>
      <c r="J378">
        <v>5.3217463974568</v>
      </c>
      <c r="K378">
        <v>1289.7871961260601</v>
      </c>
      <c r="L378">
        <v>1066.2442852793799</v>
      </c>
      <c r="M378">
        <v>54.874634429794398</v>
      </c>
      <c r="N378">
        <v>1.4748850457935201</v>
      </c>
      <c r="O378">
        <v>6.9531304897758304</v>
      </c>
      <c r="P378">
        <v>77.002487562189003</v>
      </c>
      <c r="Q378">
        <v>5.5329975966153001E-2</v>
      </c>
    </row>
    <row r="379" spans="1:17" x14ac:dyDescent="0.3">
      <c r="A379" t="s">
        <v>870</v>
      </c>
      <c r="B379" t="s">
        <v>871</v>
      </c>
      <c r="C379" t="s">
        <v>3129</v>
      </c>
      <c r="D379" t="s">
        <v>54</v>
      </c>
      <c r="E379">
        <v>18340.6101465049</v>
      </c>
      <c r="F379">
        <v>1151.8</v>
      </c>
      <c r="G379">
        <v>-40.285315156796102</v>
      </c>
      <c r="H379">
        <v>-4.5885224395800197</v>
      </c>
      <c r="I379">
        <v>-31.019487295251299</v>
      </c>
      <c r="J379">
        <v>-0.47664962500172198</v>
      </c>
      <c r="K379">
        <v>1231.3948816204399</v>
      </c>
      <c r="L379">
        <v>1337.9188785484</v>
      </c>
      <c r="M379">
        <v>19.454703761541602</v>
      </c>
      <c r="N379">
        <v>0.67154829860504694</v>
      </c>
      <c r="O379">
        <v>55.929848932106196</v>
      </c>
      <c r="P379">
        <v>2.38222222222221</v>
      </c>
      <c r="Q379">
        <v>5.1192273443087001E-2</v>
      </c>
    </row>
    <row r="380" spans="1:17" x14ac:dyDescent="0.3">
      <c r="A380" t="s">
        <v>872</v>
      </c>
      <c r="B380" t="s">
        <v>873</v>
      </c>
      <c r="C380" t="s">
        <v>3128</v>
      </c>
      <c r="D380" t="s">
        <v>287</v>
      </c>
      <c r="E380">
        <v>18103.663893770001</v>
      </c>
      <c r="F380">
        <v>1269.5</v>
      </c>
      <c r="G380">
        <v>157.554260084915</v>
      </c>
      <c r="H380">
        <v>13.830568246476799</v>
      </c>
      <c r="I380">
        <v>42.418467687659302</v>
      </c>
      <c r="J380">
        <v>-0.36985701688049699</v>
      </c>
      <c r="K380">
        <v>1166.5239331725099</v>
      </c>
      <c r="L380">
        <v>936.88687160024404</v>
      </c>
      <c r="M380">
        <v>52.600338829904402</v>
      </c>
      <c r="N380">
        <v>2.15553217290178</v>
      </c>
      <c r="O380">
        <v>21.937770775895999</v>
      </c>
      <c r="P380">
        <v>189.98914967734501</v>
      </c>
      <c r="Q380">
        <v>0.162420466728422</v>
      </c>
    </row>
    <row r="381" spans="1:17" x14ac:dyDescent="0.3">
      <c r="A381" t="s">
        <v>874</v>
      </c>
      <c r="B381" t="s">
        <v>875</v>
      </c>
      <c r="C381" t="s">
        <v>3129</v>
      </c>
      <c r="D381" t="s">
        <v>579</v>
      </c>
      <c r="E381">
        <v>17965.317945999999</v>
      </c>
      <c r="F381">
        <v>378.55</v>
      </c>
      <c r="G381">
        <v>1.78676666994865</v>
      </c>
      <c r="H381">
        <v>18.0161803142724</v>
      </c>
      <c r="I381">
        <v>6.8309687708780702</v>
      </c>
      <c r="J381">
        <v>11.9978472783891</v>
      </c>
      <c r="K381">
        <v>339.294774296752</v>
      </c>
      <c r="L381">
        <v>324.46654798676502</v>
      </c>
      <c r="M381">
        <v>57.611796305547003</v>
      </c>
      <c r="N381">
        <v>1.8271193661968499</v>
      </c>
      <c r="O381">
        <v>3.90965526350548</v>
      </c>
      <c r="P381">
        <v>36.120100683207397</v>
      </c>
      <c r="Q381">
        <v>-8.408682863671E-3</v>
      </c>
    </row>
    <row r="382" spans="1:17" x14ac:dyDescent="0.3">
      <c r="A382" t="s">
        <v>876</v>
      </c>
      <c r="B382" t="s">
        <v>877</v>
      </c>
      <c r="C382" t="s">
        <v>607</v>
      </c>
      <c r="D382" t="s">
        <v>607</v>
      </c>
      <c r="E382">
        <v>17909.488865970001</v>
      </c>
      <c r="F382">
        <v>35.26</v>
      </c>
      <c r="G382">
        <v>-31.955183222218199</v>
      </c>
      <c r="H382">
        <v>-4.8952770661966403</v>
      </c>
      <c r="I382">
        <v>-22.6194578333339</v>
      </c>
      <c r="J382">
        <v>-0.450709352899548</v>
      </c>
      <c r="K382">
        <v>36.672911772078798</v>
      </c>
      <c r="L382">
        <v>37.821294370700301</v>
      </c>
      <c r="M382">
        <v>38.306758032826998</v>
      </c>
      <c r="N382">
        <v>0.78390685752103895</v>
      </c>
      <c r="O382">
        <v>50.028360748723699</v>
      </c>
      <c r="P382">
        <v>8.8271604938271597</v>
      </c>
      <c r="Q382">
        <v>-1.5850481187400001E-4</v>
      </c>
    </row>
    <row r="383" spans="1:17" x14ac:dyDescent="0.3">
      <c r="A383" t="s">
        <v>878</v>
      </c>
      <c r="B383" t="s">
        <v>879</v>
      </c>
      <c r="C383" t="s">
        <v>3132</v>
      </c>
      <c r="D383" t="s">
        <v>48</v>
      </c>
      <c r="E383">
        <v>17797.905307090001</v>
      </c>
      <c r="F383">
        <v>1667.25</v>
      </c>
      <c r="G383">
        <v>191.91670902835</v>
      </c>
      <c r="H383">
        <v>-1.8372792350893401</v>
      </c>
      <c r="I383">
        <v>89.6511072971131</v>
      </c>
      <c r="J383">
        <v>5.5713532242659198</v>
      </c>
      <c r="K383">
        <v>1579.77739737875</v>
      </c>
      <c r="L383">
        <v>1241.22242801792</v>
      </c>
      <c r="M383">
        <v>34.052097371902903</v>
      </c>
      <c r="N383">
        <v>1.0265043201464099</v>
      </c>
      <c r="O383">
        <v>7.7642825011246197</v>
      </c>
      <c r="P383">
        <v>247.34375</v>
      </c>
      <c r="Q383">
        <v>0.18588888000716799</v>
      </c>
    </row>
    <row r="384" spans="1:17" x14ac:dyDescent="0.3">
      <c r="A384" t="s">
        <v>880</v>
      </c>
      <c r="B384" t="s">
        <v>881</v>
      </c>
      <c r="C384" t="s">
        <v>3140</v>
      </c>
      <c r="D384" t="s">
        <v>439</v>
      </c>
      <c r="E384">
        <v>17609.615473545</v>
      </c>
      <c r="F384">
        <v>1294.2</v>
      </c>
      <c r="G384">
        <v>24.6134478993926</v>
      </c>
      <c r="H384">
        <v>-0.82281458774868199</v>
      </c>
      <c r="I384">
        <v>20.614614633290302</v>
      </c>
      <c r="J384">
        <v>10.5279211633339</v>
      </c>
      <c r="K384">
        <v>1263.4109766039501</v>
      </c>
      <c r="L384">
        <v>1130.96458902481</v>
      </c>
      <c r="M384">
        <v>51.794153703148098</v>
      </c>
      <c r="N384">
        <v>0.406628519999367</v>
      </c>
      <c r="O384">
        <v>19.2783186524494</v>
      </c>
      <c r="P384">
        <v>77.896907216494796</v>
      </c>
      <c r="Q384">
        <v>0.148717584201463</v>
      </c>
    </row>
    <row r="385" spans="1:17" x14ac:dyDescent="0.3">
      <c r="A385" t="s">
        <v>882</v>
      </c>
      <c r="B385" t="s">
        <v>883</v>
      </c>
      <c r="C385" t="s">
        <v>3133</v>
      </c>
      <c r="D385" t="s">
        <v>51</v>
      </c>
      <c r="E385">
        <v>17607.810200715001</v>
      </c>
      <c r="F385">
        <v>1163.6500000000001</v>
      </c>
      <c r="G385">
        <v>144.48608690266201</v>
      </c>
      <c r="H385">
        <v>19.8510674466864</v>
      </c>
      <c r="I385">
        <v>68.568322995017198</v>
      </c>
      <c r="J385">
        <v>2.2324898190766498</v>
      </c>
      <c r="K385">
        <v>1020.07918961428</v>
      </c>
      <c r="L385">
        <v>770.58509458219498</v>
      </c>
      <c r="M385">
        <v>40.6966821965066</v>
      </c>
      <c r="N385">
        <v>0.338713022780739</v>
      </c>
      <c r="O385">
        <v>7.1756971597989097</v>
      </c>
      <c r="P385">
        <v>265.06666666666598</v>
      </c>
      <c r="Q385">
        <v>5.712581316695E-2</v>
      </c>
    </row>
    <row r="386" spans="1:17" x14ac:dyDescent="0.3">
      <c r="A386" t="s">
        <v>884</v>
      </c>
      <c r="B386" t="s">
        <v>885</v>
      </c>
      <c r="C386" t="s">
        <v>3138</v>
      </c>
      <c r="D386" t="s">
        <v>588</v>
      </c>
      <c r="E386">
        <v>17538.225470699999</v>
      </c>
      <c r="F386">
        <v>1401.25</v>
      </c>
      <c r="G386">
        <v>-41.553247488112902</v>
      </c>
      <c r="H386">
        <v>-1.4425128074476401</v>
      </c>
      <c r="I386">
        <v>-6.0091317093380496</v>
      </c>
      <c r="J386">
        <v>0.85221848960513102</v>
      </c>
      <c r="K386">
        <v>1436.92596326274</v>
      </c>
      <c r="L386">
        <v>1468.8587310529099</v>
      </c>
      <c r="M386">
        <v>20.4721297476305</v>
      </c>
      <c r="N386">
        <v>0.92440077417528899</v>
      </c>
      <c r="O386">
        <v>23.0508474576271</v>
      </c>
      <c r="P386">
        <v>10.4215918045705</v>
      </c>
      <c r="Q386">
        <v>-0.13856383392619401</v>
      </c>
    </row>
    <row r="387" spans="1:17" x14ac:dyDescent="0.3">
      <c r="A387" t="s">
        <v>886</v>
      </c>
      <c r="B387" t="s">
        <v>887</v>
      </c>
      <c r="C387" t="s">
        <v>3129</v>
      </c>
      <c r="D387" t="s">
        <v>398</v>
      </c>
      <c r="E387">
        <v>17473.430025556001</v>
      </c>
      <c r="F387">
        <v>107.97</v>
      </c>
      <c r="G387">
        <v>-40.072210697703298</v>
      </c>
      <c r="H387">
        <v>-0.68926864326780601</v>
      </c>
      <c r="I387">
        <v>-20.8777108928087</v>
      </c>
      <c r="J387">
        <v>2.6975202785717398</v>
      </c>
      <c r="K387">
        <v>111.321664940012</v>
      </c>
      <c r="L387">
        <v>113.50064846035499</v>
      </c>
      <c r="M387">
        <v>40.764290340209598</v>
      </c>
      <c r="N387">
        <v>2.4622687648233699</v>
      </c>
      <c r="O387">
        <v>20.125960915068902</v>
      </c>
      <c r="P387">
        <v>3.3205741626794301</v>
      </c>
      <c r="Q387">
        <v>0.11145763629458701</v>
      </c>
    </row>
    <row r="388" spans="1:17" x14ac:dyDescent="0.3">
      <c r="A388" t="s">
        <v>888</v>
      </c>
      <c r="B388" t="s">
        <v>889</v>
      </c>
      <c r="C388" t="s">
        <v>3129</v>
      </c>
      <c r="D388" t="s">
        <v>485</v>
      </c>
      <c r="E388">
        <v>17408.972064869999</v>
      </c>
      <c r="F388">
        <v>1029.7</v>
      </c>
      <c r="G388">
        <v>97.5573054990858</v>
      </c>
      <c r="H388">
        <v>1.5062511586109399</v>
      </c>
      <c r="I388">
        <v>51.317451028948</v>
      </c>
      <c r="J388">
        <v>-5.8413067461699404</v>
      </c>
      <c r="K388">
        <v>984.90487823389606</v>
      </c>
      <c r="L388">
        <v>776.007289792949</v>
      </c>
      <c r="M388">
        <v>43.308318453394698</v>
      </c>
      <c r="N388">
        <v>1.21762433293423</v>
      </c>
      <c r="O388">
        <v>15.4705253957463</v>
      </c>
      <c r="P388">
        <v>141.96921630830599</v>
      </c>
    </row>
    <row r="389" spans="1:17" hidden="1" x14ac:dyDescent="0.3">
      <c r="A389" t="s">
        <v>890</v>
      </c>
      <c r="B389" t="s">
        <v>891</v>
      </c>
      <c r="C389" t="s">
        <v>3144</v>
      </c>
      <c r="D389" t="s">
        <v>482</v>
      </c>
      <c r="E389">
        <v>17399.58776998</v>
      </c>
      <c r="F389">
        <v>4338.8500000000004</v>
      </c>
      <c r="G389">
        <v>47.886865023368699</v>
      </c>
      <c r="H389">
        <v>4.7516735294096497</v>
      </c>
      <c r="I389">
        <v>66.9422909395022</v>
      </c>
      <c r="J389">
        <v>3.6552543582308701</v>
      </c>
      <c r="K389">
        <v>3541.1613872788498</v>
      </c>
      <c r="L389">
        <v>2989.3090688408001</v>
      </c>
      <c r="M389">
        <v>59.290883393213498</v>
      </c>
      <c r="N389">
        <v>1.4104632072827299</v>
      </c>
      <c r="O389">
        <v>7.1482074743307296</v>
      </c>
      <c r="P389">
        <v>91.391707101896699</v>
      </c>
      <c r="Q389">
        <v>5.3385423775253002E-2</v>
      </c>
    </row>
    <row r="390" spans="1:17" x14ac:dyDescent="0.3">
      <c r="A390" t="s">
        <v>892</v>
      </c>
      <c r="B390" t="s">
        <v>893</v>
      </c>
      <c r="C390" t="s">
        <v>3145</v>
      </c>
      <c r="D390" t="s">
        <v>607</v>
      </c>
      <c r="E390">
        <v>17382.75161313</v>
      </c>
      <c r="F390">
        <v>559</v>
      </c>
      <c r="G390">
        <v>64.594297827212998</v>
      </c>
      <c r="H390">
        <v>-12.117681588169001</v>
      </c>
      <c r="I390">
        <v>-25.972642111895802</v>
      </c>
      <c r="J390">
        <v>0.88333076642777097</v>
      </c>
      <c r="K390">
        <v>617.07192577148703</v>
      </c>
      <c r="L390">
        <v>591.57524167006295</v>
      </c>
      <c r="M390">
        <v>28.063667752647799</v>
      </c>
      <c r="N390">
        <v>1.0823410961325399</v>
      </c>
      <c r="O390">
        <v>39.937388193202104</v>
      </c>
      <c r="P390">
        <v>94.8414081561519</v>
      </c>
      <c r="Q390">
        <v>0.13333214683300801</v>
      </c>
    </row>
    <row r="391" spans="1:17" x14ac:dyDescent="0.3">
      <c r="A391" t="s">
        <v>894</v>
      </c>
      <c r="B391" t="s">
        <v>895</v>
      </c>
      <c r="C391" t="s">
        <v>3135</v>
      </c>
      <c r="D391" t="s">
        <v>788</v>
      </c>
      <c r="E391">
        <v>17327.214657320001</v>
      </c>
      <c r="F391">
        <v>926.6</v>
      </c>
      <c r="G391">
        <v>18.721769253099399</v>
      </c>
      <c r="H391">
        <v>-4.6930813656609001</v>
      </c>
      <c r="I391">
        <v>24.134343902436498</v>
      </c>
      <c r="J391">
        <v>-4.9181118218412303</v>
      </c>
      <c r="K391">
        <v>951.22455839829399</v>
      </c>
      <c r="L391">
        <v>818.71691225237498</v>
      </c>
      <c r="M391">
        <v>31.403428169896301</v>
      </c>
      <c r="N391">
        <v>0.55032633364669203</v>
      </c>
      <c r="O391">
        <v>12.0979926613425</v>
      </c>
      <c r="P391">
        <v>58.800342759211603</v>
      </c>
      <c r="Q391">
        <v>0.16354372717339599</v>
      </c>
    </row>
    <row r="392" spans="1:17" x14ac:dyDescent="0.3">
      <c r="A392" t="s">
        <v>896</v>
      </c>
      <c r="B392" t="s">
        <v>897</v>
      </c>
      <c r="C392" t="s">
        <v>3135</v>
      </c>
      <c r="D392" t="s">
        <v>509</v>
      </c>
      <c r="E392">
        <v>17267.859161069999</v>
      </c>
      <c r="F392">
        <v>611.35</v>
      </c>
      <c r="G392">
        <v>91.720499494820203</v>
      </c>
      <c r="H392">
        <v>-0.53724538671584698</v>
      </c>
      <c r="I392">
        <v>13.7129261027228</v>
      </c>
      <c r="J392">
        <v>0.91818149258024495</v>
      </c>
      <c r="K392">
        <v>609.93512224003598</v>
      </c>
      <c r="L392">
        <v>519.63478231981605</v>
      </c>
      <c r="M392">
        <v>52.7235836409155</v>
      </c>
      <c r="N392">
        <v>0.70026063370351799</v>
      </c>
      <c r="O392">
        <v>18.426433303345</v>
      </c>
      <c r="P392">
        <v>140.31053459119499</v>
      </c>
      <c r="Q392">
        <v>0.237988241885151</v>
      </c>
    </row>
    <row r="393" spans="1:17" x14ac:dyDescent="0.3">
      <c r="A393" t="s">
        <v>898</v>
      </c>
      <c r="B393" t="s">
        <v>899</v>
      </c>
      <c r="C393" t="s">
        <v>3139</v>
      </c>
      <c r="D393" t="s">
        <v>125</v>
      </c>
      <c r="E393">
        <v>17022.90348108</v>
      </c>
      <c r="F393">
        <v>2998.95</v>
      </c>
      <c r="G393">
        <v>-21.101790557267801</v>
      </c>
      <c r="H393">
        <v>-1.1905876756264699</v>
      </c>
      <c r="I393">
        <v>6.7104294356251</v>
      </c>
      <c r="J393">
        <v>2.6935542935896399</v>
      </c>
      <c r="K393">
        <v>2927.744267558</v>
      </c>
      <c r="L393">
        <v>2785.8241965877501</v>
      </c>
      <c r="M393">
        <v>31.743563154145601</v>
      </c>
      <c r="N393">
        <v>0.70718443096732897</v>
      </c>
      <c r="O393">
        <v>6.6506610647059903</v>
      </c>
      <c r="P393">
        <v>34.482062780268997</v>
      </c>
      <c r="Q393">
        <v>-9.5075402638487003E-2</v>
      </c>
    </row>
    <row r="394" spans="1:17" x14ac:dyDescent="0.3">
      <c r="A394" t="s">
        <v>900</v>
      </c>
      <c r="B394" t="s">
        <v>901</v>
      </c>
      <c r="C394" t="s">
        <v>3143</v>
      </c>
      <c r="D394" t="s">
        <v>482</v>
      </c>
      <c r="E394">
        <v>16956.392521199999</v>
      </c>
      <c r="F394">
        <v>3364.65</v>
      </c>
      <c r="G394">
        <v>-37.581465403047901</v>
      </c>
      <c r="H394">
        <v>1.9383021809398</v>
      </c>
      <c r="I394">
        <v>-0.28871066649931898</v>
      </c>
      <c r="J394">
        <v>-3.0678516325127498</v>
      </c>
      <c r="K394">
        <v>3386.9997310254198</v>
      </c>
      <c r="L394">
        <v>3485.29051520144</v>
      </c>
      <c r="M394">
        <v>52.6406512478707</v>
      </c>
      <c r="N394">
        <v>0.841997782671425</v>
      </c>
      <c r="O394">
        <v>18.2723314460642</v>
      </c>
      <c r="P394">
        <v>16.9926459083085</v>
      </c>
      <c r="Q394">
        <v>-6.3178625598055996E-2</v>
      </c>
    </row>
    <row r="395" spans="1:17" x14ac:dyDescent="0.3">
      <c r="A395" t="s">
        <v>902</v>
      </c>
      <c r="B395" t="s">
        <v>903</v>
      </c>
      <c r="C395" t="s">
        <v>3136</v>
      </c>
      <c r="D395" t="s">
        <v>117</v>
      </c>
      <c r="E395">
        <v>16921.348585399999</v>
      </c>
      <c r="F395">
        <v>497.2</v>
      </c>
      <c r="G395">
        <v>106.38624998688699</v>
      </c>
      <c r="H395">
        <v>34.549302744171598</v>
      </c>
      <c r="I395">
        <v>119.90758051048699</v>
      </c>
      <c r="J395">
        <v>10.3609763495044</v>
      </c>
      <c r="K395">
        <v>381.73232874108402</v>
      </c>
      <c r="L395">
        <v>286.00917035569603</v>
      </c>
      <c r="M395">
        <v>76.283634248931605</v>
      </c>
      <c r="N395">
        <v>1.0701767316950199</v>
      </c>
      <c r="O395">
        <v>4.2437650844730301</v>
      </c>
      <c r="P395">
        <v>175.83911234396601</v>
      </c>
      <c r="Q395">
        <v>0.19089651334072599</v>
      </c>
    </row>
    <row r="396" spans="1:17" x14ac:dyDescent="0.3">
      <c r="A396" t="s">
        <v>904</v>
      </c>
      <c r="B396" t="s">
        <v>905</v>
      </c>
      <c r="C396" t="s">
        <v>3141</v>
      </c>
      <c r="D396" t="s">
        <v>446</v>
      </c>
      <c r="E396">
        <v>16796.497229324999</v>
      </c>
      <c r="F396">
        <v>286.45</v>
      </c>
      <c r="G396">
        <v>1.26213567972173</v>
      </c>
      <c r="H396">
        <v>-6.4902823603236897</v>
      </c>
      <c r="I396">
        <v>2.8457094161555001</v>
      </c>
      <c r="J396">
        <v>8.1047526859900696</v>
      </c>
      <c r="K396">
        <v>296.80234545096903</v>
      </c>
      <c r="L396">
        <v>276.579882201207</v>
      </c>
      <c r="M396">
        <v>14.7826690820267</v>
      </c>
      <c r="N396">
        <v>1.98685999433921</v>
      </c>
      <c r="O396">
        <v>24.245068947460201</v>
      </c>
      <c r="P396">
        <v>54.171151776103301</v>
      </c>
      <c r="Q396">
        <v>6.2727485997679999E-3</v>
      </c>
    </row>
    <row r="397" spans="1:17" x14ac:dyDescent="0.3">
      <c r="A397" t="s">
        <v>906</v>
      </c>
      <c r="B397" t="s">
        <v>907</v>
      </c>
      <c r="C397" t="s">
        <v>3129</v>
      </c>
      <c r="D397" t="s">
        <v>24</v>
      </c>
      <c r="E397">
        <v>16795.589656691998</v>
      </c>
      <c r="F397">
        <v>198.35</v>
      </c>
      <c r="G397">
        <v>25.134545665875802</v>
      </c>
      <c r="H397">
        <v>-9.8089181174080906</v>
      </c>
      <c r="I397">
        <v>-6.2920860377093604</v>
      </c>
      <c r="J397">
        <v>-3.7429560190526399</v>
      </c>
      <c r="K397">
        <v>213.56511653640001</v>
      </c>
      <c r="L397">
        <v>194.32903305188501</v>
      </c>
      <c r="M397">
        <v>27.5960006021079</v>
      </c>
      <c r="N397">
        <v>0.81495543470394205</v>
      </c>
      <c r="O397">
        <v>17.3430804134106</v>
      </c>
      <c r="P397">
        <v>54.960937499999901</v>
      </c>
      <c r="Q397">
        <v>0.18975861749107301</v>
      </c>
    </row>
    <row r="398" spans="1:17" x14ac:dyDescent="0.3">
      <c r="A398" t="s">
        <v>908</v>
      </c>
      <c r="B398" t="s">
        <v>909</v>
      </c>
      <c r="C398" t="s">
        <v>3143</v>
      </c>
      <c r="D398" t="s">
        <v>482</v>
      </c>
      <c r="E398">
        <v>16774.874978579999</v>
      </c>
      <c r="F398">
        <v>1558.3</v>
      </c>
      <c r="G398">
        <v>-15.1970399345269</v>
      </c>
      <c r="H398">
        <v>2.3894578844416801</v>
      </c>
      <c r="I398">
        <v>7.2455886098566298</v>
      </c>
      <c r="J398">
        <v>-1.34227809320814</v>
      </c>
      <c r="K398">
        <v>1537.5290010789199</v>
      </c>
      <c r="L398">
        <v>1465.1149115191499</v>
      </c>
      <c r="M398">
        <v>54.187250156814201</v>
      </c>
      <c r="N398">
        <v>1.0654547436084001</v>
      </c>
      <c r="O398">
        <v>8.4515176795225599</v>
      </c>
      <c r="P398">
        <v>25.366049879324201</v>
      </c>
      <c r="Q398">
        <v>-9.0242067256297007E-2</v>
      </c>
    </row>
    <row r="399" spans="1:17" x14ac:dyDescent="0.3">
      <c r="A399" t="s">
        <v>910</v>
      </c>
      <c r="B399" t="s">
        <v>911</v>
      </c>
      <c r="C399" t="s">
        <v>3141</v>
      </c>
      <c r="D399" t="s">
        <v>271</v>
      </c>
      <c r="E399">
        <v>16751.882463689999</v>
      </c>
      <c r="F399">
        <v>1144.3</v>
      </c>
      <c r="G399">
        <v>91.983904157226206</v>
      </c>
      <c r="H399">
        <v>-13.422239762318799</v>
      </c>
      <c r="I399">
        <v>18.350572532128599</v>
      </c>
      <c r="J399">
        <v>1.1563675716038899</v>
      </c>
      <c r="K399">
        <v>1241.71108139388</v>
      </c>
      <c r="L399">
        <v>1069.73236515182</v>
      </c>
      <c r="M399">
        <v>20.448968737263499</v>
      </c>
      <c r="N399">
        <v>1.1370624692267</v>
      </c>
      <c r="O399">
        <v>26.715022284365901</v>
      </c>
      <c r="P399">
        <v>130.89184826472899</v>
      </c>
      <c r="Q399">
        <v>0.184543870882552</v>
      </c>
    </row>
    <row r="400" spans="1:17" x14ac:dyDescent="0.3">
      <c r="A400" t="s">
        <v>912</v>
      </c>
      <c r="B400" t="s">
        <v>913</v>
      </c>
      <c r="C400" t="s">
        <v>3129</v>
      </c>
      <c r="D400" t="s">
        <v>54</v>
      </c>
      <c r="E400">
        <v>16743.806611683998</v>
      </c>
      <c r="F400">
        <v>202.1</v>
      </c>
      <c r="G400">
        <v>-23.782331842787102</v>
      </c>
      <c r="H400">
        <v>-4.2923833085946104</v>
      </c>
      <c r="I400">
        <v>-17.7942705827735</v>
      </c>
      <c r="J400">
        <v>2.9769511495997998</v>
      </c>
      <c r="K400">
        <v>209.23537533712599</v>
      </c>
      <c r="L400">
        <v>211.17991171189101</v>
      </c>
      <c r="M400">
        <v>27.870612783271199</v>
      </c>
      <c r="N400">
        <v>0.76697018566303299</v>
      </c>
      <c r="O400">
        <v>43.122216724393802</v>
      </c>
      <c r="P400">
        <v>10.4220734872285</v>
      </c>
      <c r="Q400">
        <v>4.1990066728662997E-2</v>
      </c>
    </row>
    <row r="401" spans="1:17" hidden="1" x14ac:dyDescent="0.3">
      <c r="A401" t="s">
        <v>914</v>
      </c>
      <c r="B401" t="s">
        <v>915</v>
      </c>
      <c r="C401" t="s">
        <v>3144</v>
      </c>
      <c r="D401" t="s">
        <v>607</v>
      </c>
      <c r="E401">
        <v>16742.9488575</v>
      </c>
      <c r="F401">
        <v>169.15</v>
      </c>
      <c r="G401">
        <v>588.09892046767595</v>
      </c>
      <c r="H401">
        <v>31.3651742370973</v>
      </c>
      <c r="I401">
        <v>605.79949734842</v>
      </c>
      <c r="J401">
        <v>-15.3534853002799</v>
      </c>
      <c r="K401">
        <v>123.329378997674</v>
      </c>
      <c r="M401">
        <v>43.827614920108402</v>
      </c>
      <c r="O401">
        <v>58.143659473839698</v>
      </c>
      <c r="P401">
        <v>651.77777777777703</v>
      </c>
    </row>
    <row r="402" spans="1:17" x14ac:dyDescent="0.3">
      <c r="A402" t="s">
        <v>916</v>
      </c>
      <c r="B402" t="s">
        <v>917</v>
      </c>
      <c r="C402" t="s">
        <v>3128</v>
      </c>
      <c r="D402" t="s">
        <v>21</v>
      </c>
      <c r="E402">
        <v>16724.763616619999</v>
      </c>
      <c r="F402">
        <v>577.95000000000005</v>
      </c>
      <c r="G402">
        <v>-17.196306342797602</v>
      </c>
      <c r="H402">
        <v>-15.0949454007486</v>
      </c>
      <c r="I402">
        <v>-34.139482782741503</v>
      </c>
      <c r="J402">
        <v>-5.56302506122677</v>
      </c>
      <c r="K402">
        <v>636.75425949615305</v>
      </c>
      <c r="L402">
        <v>636.991725389512</v>
      </c>
      <c r="M402">
        <v>17.981685538094499</v>
      </c>
      <c r="N402">
        <v>0.575725132820054</v>
      </c>
      <c r="O402">
        <v>50.532052945756497</v>
      </c>
      <c r="P402">
        <v>23.0728279386712</v>
      </c>
      <c r="Q402">
        <v>5.9115693998448002E-2</v>
      </c>
    </row>
    <row r="403" spans="1:17" x14ac:dyDescent="0.3">
      <c r="A403" t="s">
        <v>918</v>
      </c>
      <c r="B403" t="s">
        <v>919</v>
      </c>
      <c r="C403" t="s">
        <v>3138</v>
      </c>
      <c r="D403" t="s">
        <v>325</v>
      </c>
      <c r="E403">
        <v>16607.439076340001</v>
      </c>
      <c r="F403">
        <v>5154.05</v>
      </c>
      <c r="G403">
        <v>53.117475121812397</v>
      </c>
      <c r="H403">
        <v>12.843154854240399</v>
      </c>
      <c r="I403">
        <v>25.7873631897052</v>
      </c>
      <c r="J403">
        <v>8.6735689606510196</v>
      </c>
      <c r="K403">
        <v>4565.8260428494996</v>
      </c>
      <c r="L403">
        <v>4000.6557626420499</v>
      </c>
      <c r="M403">
        <v>57.898577139529003</v>
      </c>
      <c r="N403">
        <v>1.9301873954139199</v>
      </c>
      <c r="O403">
        <v>4.0181992801776998</v>
      </c>
      <c r="P403">
        <v>89.414012972933193</v>
      </c>
      <c r="Q403">
        <v>2.6419554029971998E-2</v>
      </c>
    </row>
    <row r="404" spans="1:17" hidden="1" x14ac:dyDescent="0.3">
      <c r="A404" t="s">
        <v>920</v>
      </c>
      <c r="B404" t="s">
        <v>921</v>
      </c>
      <c r="C404" t="s">
        <v>3133</v>
      </c>
      <c r="D404" t="s">
        <v>485</v>
      </c>
      <c r="E404">
        <v>16388.2793886</v>
      </c>
      <c r="F404">
        <v>678.5</v>
      </c>
      <c r="G404">
        <v>-9.1840436238117409</v>
      </c>
      <c r="H404">
        <v>-0.83287897415311096</v>
      </c>
      <c r="I404">
        <v>8.5165332569320498</v>
      </c>
      <c r="J404">
        <v>-3.58894026744998</v>
      </c>
      <c r="K404">
        <v>636.08092945602402</v>
      </c>
      <c r="M404">
        <v>52.121277509995402</v>
      </c>
      <c r="N404">
        <v>0.76353376644023396</v>
      </c>
      <c r="O404">
        <v>8.5187914517317491</v>
      </c>
      <c r="P404">
        <v>44.330993405658297</v>
      </c>
    </row>
    <row r="405" spans="1:17" x14ac:dyDescent="0.3">
      <c r="A405" t="s">
        <v>922</v>
      </c>
      <c r="B405" t="s">
        <v>923</v>
      </c>
      <c r="C405" t="s">
        <v>3132</v>
      </c>
      <c r="D405" t="s">
        <v>48</v>
      </c>
      <c r="E405">
        <v>16270.964748675</v>
      </c>
      <c r="F405">
        <v>1638.75</v>
      </c>
      <c r="G405">
        <v>9.3956682921290398</v>
      </c>
      <c r="H405">
        <v>-1.6343024046685299</v>
      </c>
      <c r="I405">
        <v>11.863566608991</v>
      </c>
      <c r="J405">
        <v>-3.5217393982237901</v>
      </c>
      <c r="K405">
        <v>1639.76650366483</v>
      </c>
      <c r="L405">
        <v>1502.85249533867</v>
      </c>
      <c r="M405">
        <v>51.983594375495798</v>
      </c>
      <c r="N405">
        <v>0.63408931115588496</v>
      </c>
      <c r="O405">
        <v>13.501144164759699</v>
      </c>
      <c r="P405">
        <v>59.885848090150702</v>
      </c>
      <c r="Q405">
        <v>-4.3871180082462997E-2</v>
      </c>
    </row>
    <row r="406" spans="1:17" x14ac:dyDescent="0.3">
      <c r="A406" t="s">
        <v>924</v>
      </c>
      <c r="B406" t="s">
        <v>925</v>
      </c>
      <c r="C406" t="s">
        <v>3129</v>
      </c>
      <c r="D406" t="s">
        <v>227</v>
      </c>
      <c r="E406">
        <v>16232.4019112649</v>
      </c>
      <c r="F406">
        <v>4126.8999999999996</v>
      </c>
      <c r="G406">
        <v>90.311467317587102</v>
      </c>
      <c r="H406">
        <v>1.45066863433909</v>
      </c>
      <c r="I406">
        <v>-8.98515763666739</v>
      </c>
      <c r="J406">
        <v>6.4880890417954804</v>
      </c>
      <c r="K406">
        <v>3864.48906683525</v>
      </c>
      <c r="L406">
        <v>3483.2291821049898</v>
      </c>
      <c r="M406">
        <v>53.107875091949303</v>
      </c>
      <c r="N406">
        <v>1.18758559718977</v>
      </c>
      <c r="O406">
        <v>4.1932200925634202</v>
      </c>
      <c r="P406">
        <v>137.19179263175999</v>
      </c>
      <c r="Q406">
        <v>0.26480874187056702</v>
      </c>
    </row>
    <row r="407" spans="1:17" x14ac:dyDescent="0.3">
      <c r="A407" t="s">
        <v>926</v>
      </c>
      <c r="B407" t="s">
        <v>927</v>
      </c>
      <c r="C407" t="s">
        <v>3136</v>
      </c>
      <c r="D407" t="s">
        <v>928</v>
      </c>
      <c r="E407">
        <v>16114.439741329999</v>
      </c>
      <c r="F407">
        <v>2430.4499999999998</v>
      </c>
      <c r="G407">
        <v>147.670411218586</v>
      </c>
      <c r="H407">
        <v>6.6356195727453802</v>
      </c>
      <c r="I407">
        <v>126.186226667478</v>
      </c>
      <c r="J407">
        <v>3.3981123146067498</v>
      </c>
      <c r="K407">
        <v>2187.7361515202801</v>
      </c>
      <c r="L407">
        <v>1526.4010213588999</v>
      </c>
      <c r="M407">
        <v>43.236931437126003</v>
      </c>
      <c r="N407">
        <v>0.56405353911658096</v>
      </c>
      <c r="O407">
        <v>11.090538789113101</v>
      </c>
      <c r="P407">
        <v>232.93835616438301</v>
      </c>
      <c r="Q407">
        <v>0.25013927525956797</v>
      </c>
    </row>
    <row r="408" spans="1:17" x14ac:dyDescent="0.3">
      <c r="A408" t="s">
        <v>929</v>
      </c>
      <c r="B408" t="s">
        <v>930</v>
      </c>
      <c r="C408" t="s">
        <v>3129</v>
      </c>
      <c r="D408" t="s">
        <v>143</v>
      </c>
      <c r="E408">
        <v>16073.584963650001</v>
      </c>
      <c r="F408">
        <v>63.62</v>
      </c>
      <c r="G408">
        <v>152.85152470735801</v>
      </c>
      <c r="H408">
        <v>-10.8596745720548</v>
      </c>
      <c r="I408">
        <v>26.633577313857899</v>
      </c>
      <c r="J408">
        <v>2.8913839766439602</v>
      </c>
      <c r="K408">
        <v>68.646775516396303</v>
      </c>
      <c r="L408">
        <v>56.4442801732147</v>
      </c>
      <c r="M408">
        <v>21.8842872478636</v>
      </c>
      <c r="N408">
        <v>0.25069990331148401</v>
      </c>
      <c r="O408">
        <v>43.665513989311499</v>
      </c>
      <c r="P408">
        <v>211.862745098039</v>
      </c>
      <c r="Q408">
        <v>0.136861344896783</v>
      </c>
    </row>
    <row r="409" spans="1:17" x14ac:dyDescent="0.3">
      <c r="A409" t="s">
        <v>931</v>
      </c>
      <c r="B409" t="s">
        <v>932</v>
      </c>
      <c r="C409" t="s">
        <v>3128</v>
      </c>
      <c r="D409" t="s">
        <v>21</v>
      </c>
      <c r="E409">
        <v>16054.89894906</v>
      </c>
      <c r="F409">
        <v>591.25</v>
      </c>
      <c r="G409">
        <v>-17.474036879691699</v>
      </c>
      <c r="H409">
        <v>-12.0528347144501</v>
      </c>
      <c r="I409">
        <v>-29.193258242568099</v>
      </c>
      <c r="J409">
        <v>0.63751747079145504</v>
      </c>
      <c r="K409">
        <v>627.81548839437005</v>
      </c>
      <c r="L409">
        <v>641.07760484052699</v>
      </c>
      <c r="M409">
        <v>20.902766971786001</v>
      </c>
      <c r="N409">
        <v>0.71789407274140904</v>
      </c>
      <c r="O409">
        <v>45.767441860465098</v>
      </c>
      <c r="P409">
        <v>16.824738194032701</v>
      </c>
      <c r="Q409">
        <v>2.2179624323229001E-2</v>
      </c>
    </row>
    <row r="410" spans="1:17" x14ac:dyDescent="0.3">
      <c r="A410" t="s">
        <v>933</v>
      </c>
      <c r="B410" t="s">
        <v>934</v>
      </c>
      <c r="C410" t="s">
        <v>3129</v>
      </c>
      <c r="D410" t="s">
        <v>54</v>
      </c>
      <c r="E410">
        <v>16023.00941997</v>
      </c>
      <c r="F410">
        <v>191.1</v>
      </c>
      <c r="G410">
        <v>8.51728991678727</v>
      </c>
      <c r="H410">
        <v>-11.0837850107331</v>
      </c>
      <c r="I410">
        <v>-12.781130328438699</v>
      </c>
      <c r="J410">
        <v>-3.0694328349265998</v>
      </c>
      <c r="K410">
        <v>202.635872302915</v>
      </c>
      <c r="L410">
        <v>188.51851320392001</v>
      </c>
      <c r="M410">
        <v>18.365002419721801</v>
      </c>
      <c r="N410">
        <v>0.93497742172777099</v>
      </c>
      <c r="O410">
        <v>20.565149136577698</v>
      </c>
      <c r="P410">
        <v>52.453131232548799</v>
      </c>
      <c r="Q410">
        <v>-2.099006624366E-2</v>
      </c>
    </row>
    <row r="411" spans="1:17" x14ac:dyDescent="0.3">
      <c r="A411" t="s">
        <v>935</v>
      </c>
      <c r="B411" t="s">
        <v>936</v>
      </c>
      <c r="C411" t="s">
        <v>3138</v>
      </c>
      <c r="D411" t="s">
        <v>140</v>
      </c>
      <c r="E411">
        <v>15955.531773549999</v>
      </c>
      <c r="F411">
        <v>619.29999999999995</v>
      </c>
      <c r="G411">
        <v>202.12979132565499</v>
      </c>
      <c r="H411">
        <v>-0.89851925036493296</v>
      </c>
      <c r="I411">
        <v>231.06931988776199</v>
      </c>
      <c r="J411">
        <v>2.35448412716155</v>
      </c>
      <c r="K411">
        <v>550.80192948637898</v>
      </c>
      <c r="L411">
        <v>368.34567990605501</v>
      </c>
      <c r="M411">
        <v>40.706083942896001</v>
      </c>
      <c r="N411">
        <v>1.03900138488941</v>
      </c>
      <c r="O411">
        <v>12.062005490069399</v>
      </c>
      <c r="P411">
        <v>322.139668041307</v>
      </c>
      <c r="Q411">
        <v>0.26129651826629502</v>
      </c>
    </row>
    <row r="412" spans="1:17" x14ac:dyDescent="0.3">
      <c r="A412" t="s">
        <v>937</v>
      </c>
      <c r="B412" t="s">
        <v>938</v>
      </c>
      <c r="C412" t="s">
        <v>3130</v>
      </c>
      <c r="D412" t="s">
        <v>27</v>
      </c>
      <c r="E412">
        <v>15922.886336415</v>
      </c>
      <c r="F412">
        <v>79.22</v>
      </c>
      <c r="G412">
        <v>-44.421978819408501</v>
      </c>
      <c r="H412">
        <v>-13.2632023451531</v>
      </c>
      <c r="I412">
        <v>-11.4295273360078</v>
      </c>
      <c r="J412">
        <v>-1.8791038814282099</v>
      </c>
      <c r="K412">
        <v>87.551052928701296</v>
      </c>
      <c r="L412">
        <v>86.1593298900506</v>
      </c>
      <c r="M412">
        <v>19.933134889789802</v>
      </c>
      <c r="N412">
        <v>0.166364912262353</v>
      </c>
      <c r="O412">
        <v>40.621055289068401</v>
      </c>
      <c r="P412">
        <v>21.783243658724</v>
      </c>
      <c r="Q412">
        <v>6.8249772018143001E-2</v>
      </c>
    </row>
    <row r="413" spans="1:17" x14ac:dyDescent="0.3">
      <c r="A413" t="s">
        <v>939</v>
      </c>
      <c r="B413" t="s">
        <v>940</v>
      </c>
      <c r="C413" t="s">
        <v>3133</v>
      </c>
      <c r="D413" t="s">
        <v>51</v>
      </c>
      <c r="E413">
        <v>15816.049352279901</v>
      </c>
      <c r="F413">
        <v>6901.25</v>
      </c>
      <c r="G413">
        <v>23.977457118990401</v>
      </c>
      <c r="H413">
        <v>-7.6248360940432498</v>
      </c>
      <c r="I413">
        <v>20.8452624143615</v>
      </c>
      <c r="J413">
        <v>7.8386226362754302E-2</v>
      </c>
      <c r="K413">
        <v>6878.3095978122901</v>
      </c>
      <c r="L413">
        <v>6050.5217133291599</v>
      </c>
      <c r="M413">
        <v>38.5001324674489</v>
      </c>
      <c r="N413">
        <v>1.1274212181304799</v>
      </c>
      <c r="O413">
        <v>10.124977359174</v>
      </c>
      <c r="P413">
        <v>52.675691211028898</v>
      </c>
      <c r="Q413">
        <v>3.1337847522594997E-2</v>
      </c>
    </row>
    <row r="414" spans="1:17" x14ac:dyDescent="0.3">
      <c r="A414" t="s">
        <v>941</v>
      </c>
      <c r="B414" t="s">
        <v>942</v>
      </c>
      <c r="C414" t="s">
        <v>3143</v>
      </c>
      <c r="D414" t="s">
        <v>482</v>
      </c>
      <c r="E414">
        <v>15764.439859919999</v>
      </c>
      <c r="F414">
        <v>5163.1499999999996</v>
      </c>
      <c r="G414">
        <v>-22.766334479902198</v>
      </c>
      <c r="H414">
        <v>-8.1595486140518005</v>
      </c>
      <c r="I414">
        <v>9.3873765819180903</v>
      </c>
      <c r="J414">
        <v>-0.91529229725553696</v>
      </c>
      <c r="K414">
        <v>5239.0551436822998</v>
      </c>
      <c r="L414">
        <v>4916.4296827647704</v>
      </c>
      <c r="M414">
        <v>34.481469839084099</v>
      </c>
      <c r="N414">
        <v>0.463319690335321</v>
      </c>
      <c r="O414">
        <v>15.4111346755372</v>
      </c>
      <c r="P414">
        <v>28.4046257149962</v>
      </c>
      <c r="Q414">
        <v>3.1482152117030003E-2</v>
      </c>
    </row>
    <row r="415" spans="1:17" x14ac:dyDescent="0.3">
      <c r="A415" t="s">
        <v>943</v>
      </c>
      <c r="B415" t="s">
        <v>944</v>
      </c>
      <c r="C415" t="s">
        <v>3141</v>
      </c>
      <c r="D415" t="s">
        <v>945</v>
      </c>
      <c r="E415">
        <v>15727.928587349999</v>
      </c>
      <c r="F415">
        <v>1355.45</v>
      </c>
      <c r="G415">
        <v>57.395259387522998</v>
      </c>
      <c r="H415">
        <v>2.81072339958319</v>
      </c>
      <c r="I415">
        <v>-22.992391002470001</v>
      </c>
      <c r="J415">
        <v>-2.9385941282357</v>
      </c>
      <c r="K415">
        <v>1345.1372128597</v>
      </c>
      <c r="L415">
        <v>1248.0058154564199</v>
      </c>
      <c r="M415">
        <v>35.502800342912103</v>
      </c>
      <c r="N415">
        <v>0.86563361445834597</v>
      </c>
      <c r="O415">
        <v>25.050721162713401</v>
      </c>
      <c r="P415">
        <v>106.21481819564799</v>
      </c>
      <c r="Q415">
        <v>0.17695084245200901</v>
      </c>
    </row>
    <row r="416" spans="1:17" x14ac:dyDescent="0.3">
      <c r="A416" t="s">
        <v>946</v>
      </c>
      <c r="B416" t="s">
        <v>947</v>
      </c>
      <c r="C416" t="s">
        <v>607</v>
      </c>
      <c r="D416" t="s">
        <v>607</v>
      </c>
      <c r="E416">
        <v>15698.0635801799</v>
      </c>
      <c r="F416">
        <v>171.5</v>
      </c>
      <c r="G416">
        <v>18.3620350905483</v>
      </c>
      <c r="H416">
        <v>-11.5172267111364</v>
      </c>
      <c r="I416">
        <v>0.85224362694975697</v>
      </c>
      <c r="J416">
        <v>-2.9215150138761099</v>
      </c>
      <c r="K416">
        <v>174.46774627851201</v>
      </c>
      <c r="L416">
        <v>158.331892066161</v>
      </c>
      <c r="M416">
        <v>37.177596411266499</v>
      </c>
      <c r="N416">
        <v>0.82418688537095097</v>
      </c>
      <c r="O416">
        <v>24.1690962099125</v>
      </c>
      <c r="P416">
        <v>48.292261132728001</v>
      </c>
      <c r="Q416">
        <v>-1.2435602734262001E-2</v>
      </c>
    </row>
    <row r="417" spans="1:17" x14ac:dyDescent="0.3">
      <c r="A417" t="s">
        <v>948</v>
      </c>
      <c r="B417" t="s">
        <v>949</v>
      </c>
      <c r="C417" t="s">
        <v>3146</v>
      </c>
      <c r="D417" t="s">
        <v>950</v>
      </c>
      <c r="E417">
        <v>15696.8045752</v>
      </c>
      <c r="F417">
        <v>1596.95</v>
      </c>
      <c r="G417">
        <v>-32.679793717008998</v>
      </c>
      <c r="H417">
        <v>2.4243342134233901</v>
      </c>
      <c r="I417">
        <v>4.98067422354538</v>
      </c>
      <c r="J417">
        <v>1.6938427864519101</v>
      </c>
      <c r="K417">
        <v>1575.5567814421699</v>
      </c>
      <c r="L417">
        <v>1505.48515665686</v>
      </c>
      <c r="M417">
        <v>33.194268924872603</v>
      </c>
      <c r="N417">
        <v>0.76457494546096105</v>
      </c>
      <c r="O417">
        <v>14.618491499420699</v>
      </c>
      <c r="P417">
        <v>32.615014117256202</v>
      </c>
      <c r="Q417">
        <v>-4.1346218842734997E-2</v>
      </c>
    </row>
    <row r="418" spans="1:17" x14ac:dyDescent="0.3">
      <c r="A418" t="s">
        <v>951</v>
      </c>
      <c r="B418" t="s">
        <v>952</v>
      </c>
      <c r="C418" t="s">
        <v>3145</v>
      </c>
      <c r="D418" t="s">
        <v>167</v>
      </c>
      <c r="E418">
        <v>15683.46754494</v>
      </c>
      <c r="F418">
        <v>1011.95</v>
      </c>
      <c r="G418">
        <v>-32.0711152603294</v>
      </c>
      <c r="H418">
        <v>-10.327461079084699</v>
      </c>
      <c r="I418">
        <v>-4.31204257854447</v>
      </c>
      <c r="J418">
        <v>-1.1443065526427301</v>
      </c>
      <c r="K418">
        <v>1067.4725292518699</v>
      </c>
      <c r="L418">
        <v>1019.20240866644</v>
      </c>
      <c r="M418">
        <v>27.7032876295679</v>
      </c>
      <c r="N418">
        <v>0.60262162906989403</v>
      </c>
      <c r="O418">
        <v>19.5711250555857</v>
      </c>
      <c r="P418">
        <v>21.5701585776069</v>
      </c>
      <c r="Q418">
        <v>-4.7525517084879003E-2</v>
      </c>
    </row>
    <row r="419" spans="1:17" x14ac:dyDescent="0.3">
      <c r="A419" t="s">
        <v>953</v>
      </c>
      <c r="B419" t="s">
        <v>954</v>
      </c>
      <c r="C419" t="s">
        <v>3143</v>
      </c>
      <c r="D419" t="s">
        <v>482</v>
      </c>
      <c r="E419">
        <v>15584.866424960001</v>
      </c>
      <c r="F419">
        <v>784.25</v>
      </c>
      <c r="G419">
        <v>23.222138700431199</v>
      </c>
      <c r="H419">
        <v>-13.0166450598072</v>
      </c>
      <c r="I419">
        <v>12.141184958795799</v>
      </c>
      <c r="J419">
        <v>-8.59676586175258</v>
      </c>
      <c r="K419">
        <v>844.47546210928294</v>
      </c>
      <c r="L419">
        <v>738.086102470931</v>
      </c>
      <c r="M419">
        <v>27.1309002063186</v>
      </c>
      <c r="N419">
        <v>0.56031291788543003</v>
      </c>
      <c r="O419">
        <v>18.1510997768568</v>
      </c>
      <c r="P419">
        <v>53.173828125</v>
      </c>
      <c r="Q419">
        <v>0.114693055429582</v>
      </c>
    </row>
    <row r="420" spans="1:17" x14ac:dyDescent="0.3">
      <c r="A420" t="s">
        <v>955</v>
      </c>
      <c r="B420" t="s">
        <v>956</v>
      </c>
      <c r="C420" t="s">
        <v>3131</v>
      </c>
      <c r="D420" t="s">
        <v>957</v>
      </c>
      <c r="E420">
        <v>15579.9306621</v>
      </c>
      <c r="F420">
        <v>2683.35</v>
      </c>
      <c r="G420">
        <v>74.325145553281999</v>
      </c>
      <c r="H420">
        <v>1.9862069555069599</v>
      </c>
      <c r="I420">
        <v>45.718647227416803</v>
      </c>
      <c r="J420">
        <v>6.5762594215107599</v>
      </c>
      <c r="K420">
        <v>2548.66863669228</v>
      </c>
      <c r="L420">
        <v>1924.9232500000001</v>
      </c>
      <c r="M420">
        <v>33.556998820850097</v>
      </c>
      <c r="N420">
        <v>0.83533896154424003</v>
      </c>
      <c r="O420">
        <v>10.8688765908286</v>
      </c>
      <c r="P420">
        <v>118.941742819843</v>
      </c>
    </row>
    <row r="421" spans="1:17" x14ac:dyDescent="0.3">
      <c r="A421" t="s">
        <v>958</v>
      </c>
      <c r="B421" t="s">
        <v>959</v>
      </c>
      <c r="C421" t="s">
        <v>3129</v>
      </c>
      <c r="D421" t="s">
        <v>227</v>
      </c>
      <c r="E421">
        <v>15516.436454364901</v>
      </c>
      <c r="F421">
        <v>1238.1500000000001</v>
      </c>
      <c r="G421">
        <v>30.817711030226601</v>
      </c>
      <c r="H421">
        <v>-8.1711483842149608</v>
      </c>
      <c r="I421">
        <v>24.986039271306801</v>
      </c>
      <c r="J421">
        <v>0.75274872054609299</v>
      </c>
      <c r="K421">
        <v>1181.0778235405101</v>
      </c>
      <c r="L421">
        <v>1013.03784895268</v>
      </c>
      <c r="M421">
        <v>29.872636250899198</v>
      </c>
      <c r="N421">
        <v>0.90707240806736</v>
      </c>
      <c r="O421">
        <v>8.3067479707628191</v>
      </c>
      <c r="P421">
        <v>67.091767881241495</v>
      </c>
      <c r="Q421">
        <v>4.6030151178280002E-3</v>
      </c>
    </row>
    <row r="422" spans="1:17" hidden="1" x14ac:dyDescent="0.3">
      <c r="A422" t="s">
        <v>960</v>
      </c>
      <c r="B422" t="s">
        <v>961</v>
      </c>
      <c r="C422" t="s">
        <v>3144</v>
      </c>
      <c r="D422" t="s">
        <v>745</v>
      </c>
      <c r="E422">
        <v>15502.9956089399</v>
      </c>
      <c r="F422">
        <v>886.1</v>
      </c>
      <c r="G422">
        <v>-2.2561159013055998</v>
      </c>
      <c r="H422">
        <v>-0.90203237706028805</v>
      </c>
      <c r="I422">
        <v>-0.145496672575083</v>
      </c>
      <c r="J422">
        <v>-0.52924924673639495</v>
      </c>
      <c r="K422">
        <v>890.95974281985104</v>
      </c>
      <c r="L422">
        <v>828.90489080358805</v>
      </c>
      <c r="M422">
        <v>63.673105172010501</v>
      </c>
      <c r="N422">
        <v>2.0891544656850001</v>
      </c>
      <c r="O422">
        <v>5.9586954068389497</v>
      </c>
      <c r="P422">
        <v>31.6602775549017</v>
      </c>
      <c r="Q422">
        <v>-2.790653939747E-3</v>
      </c>
    </row>
    <row r="423" spans="1:17" x14ac:dyDescent="0.3">
      <c r="A423" t="s">
        <v>962</v>
      </c>
      <c r="B423" t="s">
        <v>963</v>
      </c>
      <c r="C423" t="s">
        <v>3133</v>
      </c>
      <c r="D423" t="s">
        <v>51</v>
      </c>
      <c r="E423">
        <v>15494.656945299999</v>
      </c>
      <c r="F423">
        <v>11805.7</v>
      </c>
      <c r="G423">
        <v>173.923890490133</v>
      </c>
      <c r="H423">
        <v>-8.8009369828149104</v>
      </c>
      <c r="I423">
        <v>78.8978835315216</v>
      </c>
      <c r="J423">
        <v>-2.3145573327989499</v>
      </c>
      <c r="K423">
        <v>11559.9720267587</v>
      </c>
      <c r="L423">
        <v>8463.7328828315894</v>
      </c>
      <c r="M423">
        <v>39.867100351267297</v>
      </c>
      <c r="N423">
        <v>0.97095849628819397</v>
      </c>
      <c r="O423">
        <v>15.452705049255799</v>
      </c>
      <c r="P423">
        <v>226.92808285563899</v>
      </c>
      <c r="Q423">
        <v>0.184316749673716</v>
      </c>
    </row>
    <row r="424" spans="1:17" x14ac:dyDescent="0.3">
      <c r="A424" t="s">
        <v>964</v>
      </c>
      <c r="B424" t="s">
        <v>965</v>
      </c>
      <c r="C424" t="s">
        <v>3135</v>
      </c>
      <c r="D424" t="s">
        <v>271</v>
      </c>
      <c r="E424">
        <v>15308.3661669299</v>
      </c>
      <c r="F424">
        <v>6216.25</v>
      </c>
      <c r="G424">
        <v>9.7430742408043507</v>
      </c>
      <c r="H424">
        <v>-1.18151494331732</v>
      </c>
      <c r="I424">
        <v>31.951569997106098</v>
      </c>
      <c r="J424">
        <v>2.63614356491386E-2</v>
      </c>
      <c r="K424">
        <v>5993.5559240153998</v>
      </c>
      <c r="L424">
        <v>5162.6761690889798</v>
      </c>
      <c r="M424">
        <v>52.248222675419598</v>
      </c>
      <c r="N424">
        <v>1.4938221021617999</v>
      </c>
      <c r="O424">
        <v>14.5586165292579</v>
      </c>
      <c r="P424">
        <v>64.361920122684694</v>
      </c>
      <c r="Q424">
        <v>0.141081032775631</v>
      </c>
    </row>
    <row r="425" spans="1:17" x14ac:dyDescent="0.3">
      <c r="A425" t="s">
        <v>966</v>
      </c>
      <c r="B425" t="s">
        <v>967</v>
      </c>
      <c r="C425" t="s">
        <v>3128</v>
      </c>
      <c r="D425" t="s">
        <v>21</v>
      </c>
      <c r="E425">
        <v>15290.42554294</v>
      </c>
      <c r="F425">
        <v>687.9</v>
      </c>
      <c r="G425">
        <v>2.9846162052140399</v>
      </c>
      <c r="H425">
        <v>-12.0002584894211</v>
      </c>
      <c r="I425">
        <v>3.0997202067156402</v>
      </c>
      <c r="J425">
        <v>5.6859862757831197</v>
      </c>
      <c r="K425">
        <v>729.03913187570697</v>
      </c>
      <c r="L425">
        <v>657.96940804773999</v>
      </c>
      <c r="M425">
        <v>26.371730287300501</v>
      </c>
      <c r="N425">
        <v>0.80694698880758298</v>
      </c>
      <c r="O425">
        <v>22.038086931239999</v>
      </c>
      <c r="P425">
        <v>50.756081525312197</v>
      </c>
      <c r="Q425">
        <v>1.8321073777123002E-2</v>
      </c>
    </row>
    <row r="426" spans="1:17" x14ac:dyDescent="0.3">
      <c r="A426" t="s">
        <v>968</v>
      </c>
      <c r="B426" t="s">
        <v>969</v>
      </c>
      <c r="C426" t="s">
        <v>3141</v>
      </c>
      <c r="D426" t="s">
        <v>788</v>
      </c>
      <c r="E426">
        <v>15258.5448</v>
      </c>
      <c r="F426">
        <v>3577.5</v>
      </c>
      <c r="G426">
        <v>27.9970459531967</v>
      </c>
      <c r="H426">
        <v>-8.9403797684616002</v>
      </c>
      <c r="I426">
        <v>-6.5043366909720604</v>
      </c>
      <c r="J426">
        <v>2.0401751208660399</v>
      </c>
      <c r="K426">
        <v>3889.16636986393</v>
      </c>
      <c r="L426">
        <v>3631.49115669106</v>
      </c>
      <c r="M426">
        <v>35.1957966249511</v>
      </c>
      <c r="N426">
        <v>0.35123889037713402</v>
      </c>
      <c r="O426">
        <v>53.403214535289997</v>
      </c>
      <c r="P426">
        <v>87.790346710060106</v>
      </c>
      <c r="Q426">
        <v>0.113504348992214</v>
      </c>
    </row>
    <row r="427" spans="1:17" x14ac:dyDescent="0.3">
      <c r="A427" t="s">
        <v>970</v>
      </c>
      <c r="B427" t="s">
        <v>971</v>
      </c>
      <c r="C427" t="s">
        <v>3132</v>
      </c>
      <c r="D427" t="s">
        <v>485</v>
      </c>
      <c r="E427">
        <v>15247.15473015</v>
      </c>
      <c r="F427">
        <v>325.10000000000002</v>
      </c>
      <c r="G427">
        <v>-0.277330328730926</v>
      </c>
      <c r="H427">
        <v>-55.0172511651596</v>
      </c>
      <c r="I427">
        <v>-15.3973336753241</v>
      </c>
      <c r="J427">
        <v>-5.7705538238841498</v>
      </c>
      <c r="K427">
        <v>339.33815463553702</v>
      </c>
      <c r="L427">
        <v>324.82830197118</v>
      </c>
      <c r="M427">
        <v>28.196530018989201</v>
      </c>
      <c r="N427">
        <v>0.978991714541811</v>
      </c>
      <c r="O427">
        <v>27.0301445709012</v>
      </c>
      <c r="P427">
        <v>50.404811473513703</v>
      </c>
      <c r="Q427">
        <v>8.7444351699385997E-2</v>
      </c>
    </row>
    <row r="428" spans="1:17" x14ac:dyDescent="0.3">
      <c r="A428" t="s">
        <v>972</v>
      </c>
      <c r="B428" t="s">
        <v>973</v>
      </c>
      <c r="C428" t="s">
        <v>3134</v>
      </c>
      <c r="D428" t="s">
        <v>117</v>
      </c>
      <c r="E428">
        <v>15165.193180570001</v>
      </c>
      <c r="F428">
        <v>1035.95</v>
      </c>
      <c r="G428">
        <v>117.77466795008399</v>
      </c>
      <c r="H428">
        <v>5.6260380924671702</v>
      </c>
      <c r="I428">
        <v>93.576195138887897</v>
      </c>
      <c r="J428">
        <v>-0.48575930100707698</v>
      </c>
      <c r="K428">
        <v>1010.42806343827</v>
      </c>
      <c r="L428">
        <v>731.08759651881201</v>
      </c>
      <c r="M428">
        <v>34.335828001778097</v>
      </c>
      <c r="N428">
        <v>0.48932210812312499</v>
      </c>
      <c r="O428">
        <v>30.1028041893913</v>
      </c>
      <c r="P428">
        <v>176.91793638064601</v>
      </c>
      <c r="Q428">
        <v>0.19809244774204601</v>
      </c>
    </row>
    <row r="429" spans="1:17" x14ac:dyDescent="0.3">
      <c r="A429" t="s">
        <v>974</v>
      </c>
      <c r="B429" t="s">
        <v>975</v>
      </c>
      <c r="C429" t="s">
        <v>3141</v>
      </c>
      <c r="D429" t="s">
        <v>161</v>
      </c>
      <c r="E429">
        <v>15164.9472694</v>
      </c>
      <c r="F429">
        <v>655.55</v>
      </c>
      <c r="G429">
        <v>43.882244390628202</v>
      </c>
      <c r="H429">
        <v>3.8711689062259902</v>
      </c>
      <c r="I429">
        <v>20.608877668821702</v>
      </c>
      <c r="J429">
        <v>-2.8597590724227402</v>
      </c>
      <c r="K429">
        <v>637.74089285370997</v>
      </c>
      <c r="L429">
        <v>562.913630473637</v>
      </c>
      <c r="M429">
        <v>55.346763181976797</v>
      </c>
      <c r="N429">
        <v>1.53131212834</v>
      </c>
      <c r="O429">
        <v>9.8009305163602995</v>
      </c>
      <c r="P429">
        <v>83.820539782684804</v>
      </c>
      <c r="Q429">
        <v>0.20825641503683501</v>
      </c>
    </row>
    <row r="430" spans="1:17" x14ac:dyDescent="0.3">
      <c r="A430" t="s">
        <v>976</v>
      </c>
      <c r="B430" t="s">
        <v>977</v>
      </c>
      <c r="C430" t="s">
        <v>3136</v>
      </c>
      <c r="D430" t="s">
        <v>117</v>
      </c>
      <c r="E430">
        <v>15148.30163865</v>
      </c>
      <c r="F430">
        <v>50.72</v>
      </c>
      <c r="G430">
        <v>-29.7369038567365</v>
      </c>
      <c r="H430">
        <v>-4.3061819273881303</v>
      </c>
      <c r="I430">
        <v>-26.841188685247101</v>
      </c>
      <c r="J430">
        <v>-0.51097137592901398</v>
      </c>
      <c r="K430">
        <v>53.760352892198803</v>
      </c>
      <c r="L430">
        <v>55.035453106984697</v>
      </c>
      <c r="M430">
        <v>42.349014853511797</v>
      </c>
      <c r="N430">
        <v>1.1406566864687999</v>
      </c>
      <c r="O430">
        <v>45.307570977917997</v>
      </c>
      <c r="P430">
        <v>29.553001277139199</v>
      </c>
    </row>
    <row r="431" spans="1:17" x14ac:dyDescent="0.3">
      <c r="A431" t="s">
        <v>978</v>
      </c>
      <c r="B431" t="s">
        <v>979</v>
      </c>
      <c r="C431" t="s">
        <v>3141</v>
      </c>
      <c r="D431" t="s">
        <v>271</v>
      </c>
      <c r="E431">
        <v>15103.123511600001</v>
      </c>
      <c r="F431">
        <v>890.05</v>
      </c>
      <c r="G431">
        <v>23.042103082047301</v>
      </c>
      <c r="H431">
        <v>0.43315451004531402</v>
      </c>
      <c r="I431">
        <v>-2.6587861304544602</v>
      </c>
      <c r="J431">
        <v>2.13098002747105</v>
      </c>
      <c r="K431">
        <v>905.954446771883</v>
      </c>
      <c r="L431">
        <v>842.07933379350902</v>
      </c>
      <c r="M431">
        <v>31.8781969296104</v>
      </c>
      <c r="N431">
        <v>1.0343542622848001</v>
      </c>
      <c r="O431">
        <v>19.094432897028199</v>
      </c>
      <c r="P431">
        <v>59.2389165205567</v>
      </c>
      <c r="Q431">
        <v>0.146825111698346</v>
      </c>
    </row>
    <row r="432" spans="1:17" x14ac:dyDescent="0.3">
      <c r="A432" t="s">
        <v>980</v>
      </c>
      <c r="B432" t="s">
        <v>981</v>
      </c>
      <c r="C432" t="s">
        <v>3141</v>
      </c>
      <c r="D432" t="s">
        <v>788</v>
      </c>
      <c r="E432">
        <v>15085.482122519999</v>
      </c>
      <c r="F432">
        <v>1095.6500000000001</v>
      </c>
      <c r="G432">
        <v>19.481144512642899</v>
      </c>
      <c r="H432">
        <v>-19.842823773469998</v>
      </c>
      <c r="I432">
        <v>5.1587167517358896</v>
      </c>
      <c r="J432">
        <v>-2.25504778110421</v>
      </c>
      <c r="K432">
        <v>1329.33303321277</v>
      </c>
      <c r="L432">
        <v>1218.8599647444601</v>
      </c>
      <c r="M432">
        <v>13.738602012366099</v>
      </c>
      <c r="N432">
        <v>1.1204667815765701</v>
      </c>
      <c r="O432">
        <v>73.134668917993807</v>
      </c>
      <c r="P432">
        <v>56.008828136124102</v>
      </c>
      <c r="Q432">
        <v>0.22037188583119399</v>
      </c>
    </row>
    <row r="433" spans="1:17" x14ac:dyDescent="0.3">
      <c r="A433" t="s">
        <v>982</v>
      </c>
      <c r="B433" t="s">
        <v>983</v>
      </c>
      <c r="C433" t="s">
        <v>3143</v>
      </c>
      <c r="D433" t="s">
        <v>984</v>
      </c>
      <c r="E433">
        <v>15041.714208310001</v>
      </c>
      <c r="F433">
        <v>823.05</v>
      </c>
      <c r="G433">
        <v>30.186515579437401</v>
      </c>
      <c r="H433">
        <v>-1.59668507047416</v>
      </c>
      <c r="I433">
        <v>24.861280720938002</v>
      </c>
      <c r="J433">
        <v>-1.69257357570414</v>
      </c>
      <c r="K433">
        <v>811.391060557983</v>
      </c>
      <c r="L433">
        <v>705.75027426291604</v>
      </c>
      <c r="M433">
        <v>55.652819509769898</v>
      </c>
      <c r="N433">
        <v>0.95553671733118095</v>
      </c>
      <c r="O433">
        <v>6.3726383573294401</v>
      </c>
      <c r="P433">
        <v>81.809145129224603</v>
      </c>
      <c r="Q433">
        <v>7.6152599230054005E-2</v>
      </c>
    </row>
    <row r="434" spans="1:17" x14ac:dyDescent="0.3">
      <c r="A434" t="s">
        <v>985</v>
      </c>
      <c r="B434" t="s">
        <v>986</v>
      </c>
      <c r="C434" t="s">
        <v>3141</v>
      </c>
      <c r="D434" t="s">
        <v>140</v>
      </c>
      <c r="E434">
        <v>14978.39677576</v>
      </c>
      <c r="F434">
        <v>1759.95</v>
      </c>
      <c r="G434">
        <v>119.953586611449</v>
      </c>
      <c r="H434">
        <v>2.0185736910986298</v>
      </c>
      <c r="I434">
        <v>63.405525836667501</v>
      </c>
      <c r="J434">
        <v>1.7877231592237299</v>
      </c>
      <c r="K434">
        <v>1628.5540058147001</v>
      </c>
      <c r="L434">
        <v>1240.9970655853299</v>
      </c>
      <c r="M434">
        <v>42.212268964876898</v>
      </c>
      <c r="N434">
        <v>0.65240098825583104</v>
      </c>
      <c r="O434">
        <v>11.934998153356601</v>
      </c>
      <c r="P434">
        <v>170.76153846153801</v>
      </c>
      <c r="Q434">
        <v>0.204471891003039</v>
      </c>
    </row>
    <row r="435" spans="1:17" x14ac:dyDescent="0.3">
      <c r="A435" t="s">
        <v>987</v>
      </c>
      <c r="B435" t="s">
        <v>988</v>
      </c>
      <c r="C435" t="s">
        <v>3133</v>
      </c>
      <c r="D435" t="s">
        <v>51</v>
      </c>
      <c r="E435">
        <v>14968.603234800001</v>
      </c>
      <c r="F435">
        <v>1903.8</v>
      </c>
      <c r="G435">
        <v>52.766243297573403</v>
      </c>
      <c r="H435">
        <v>-4.6679040936853804</v>
      </c>
      <c r="I435">
        <v>37.079087766194498</v>
      </c>
      <c r="J435">
        <v>-1.0409492515457599</v>
      </c>
      <c r="K435">
        <v>1834.92847161908</v>
      </c>
      <c r="L435">
        <v>1519.5798253241601</v>
      </c>
      <c r="M435">
        <v>51.785698149669003</v>
      </c>
      <c r="N435">
        <v>0.83123163027491098</v>
      </c>
      <c r="O435">
        <v>13.394264103372199</v>
      </c>
      <c r="P435">
        <v>99.559748427672901</v>
      </c>
      <c r="Q435">
        <v>9.7822986902675005E-2</v>
      </c>
    </row>
    <row r="436" spans="1:17" x14ac:dyDescent="0.3">
      <c r="A436" t="s">
        <v>989</v>
      </c>
      <c r="B436" t="s">
        <v>990</v>
      </c>
      <c r="C436" t="s">
        <v>3133</v>
      </c>
      <c r="D436" t="s">
        <v>51</v>
      </c>
      <c r="E436">
        <v>14811.691666299999</v>
      </c>
      <c r="F436">
        <v>962.1</v>
      </c>
      <c r="G436">
        <v>294.49816676862702</v>
      </c>
      <c r="H436">
        <v>-4.4826646989942303</v>
      </c>
      <c r="I436">
        <v>52.035144440085098</v>
      </c>
      <c r="J436">
        <v>3.3685245958466599</v>
      </c>
      <c r="K436">
        <v>953.55556022794599</v>
      </c>
      <c r="L436">
        <v>711.57190293239</v>
      </c>
      <c r="M436">
        <v>35.848810329636102</v>
      </c>
      <c r="N436">
        <v>0.52944630528672598</v>
      </c>
      <c r="O436">
        <v>14.0941690053009</v>
      </c>
      <c r="P436">
        <v>351.16060961313002</v>
      </c>
      <c r="Q436">
        <v>7.2762025900411004E-2</v>
      </c>
    </row>
    <row r="437" spans="1:17" x14ac:dyDescent="0.3">
      <c r="A437" t="s">
        <v>991</v>
      </c>
      <c r="B437" t="s">
        <v>992</v>
      </c>
      <c r="C437" t="s">
        <v>3139</v>
      </c>
      <c r="D437" t="s">
        <v>779</v>
      </c>
      <c r="E437">
        <v>14585.290633000001</v>
      </c>
      <c r="F437">
        <v>358.35</v>
      </c>
      <c r="G437">
        <v>20.661468557943898</v>
      </c>
      <c r="H437">
        <v>-20.326873802193798</v>
      </c>
      <c r="I437">
        <v>-5.4888877463784</v>
      </c>
      <c r="J437">
        <v>-1.19928567062436</v>
      </c>
      <c r="K437">
        <v>387.405256158214</v>
      </c>
      <c r="L437">
        <v>351.17784581887003</v>
      </c>
      <c r="M437">
        <v>20.736636509620499</v>
      </c>
      <c r="N437">
        <v>0.504333825724542</v>
      </c>
      <c r="O437">
        <v>32.384540253941601</v>
      </c>
      <c r="P437">
        <v>55.804347826086897</v>
      </c>
      <c r="Q437">
        <v>0.169729611274441</v>
      </c>
    </row>
    <row r="438" spans="1:17" x14ac:dyDescent="0.3">
      <c r="A438" t="s">
        <v>993</v>
      </c>
      <c r="B438" t="s">
        <v>994</v>
      </c>
      <c r="C438" t="s">
        <v>3140</v>
      </c>
      <c r="D438" t="s">
        <v>995</v>
      </c>
      <c r="E438">
        <v>14444.846161587</v>
      </c>
      <c r="F438">
        <v>184.81</v>
      </c>
      <c r="G438">
        <v>-7.2800890649954502</v>
      </c>
      <c r="H438">
        <v>-7.3273162590605603</v>
      </c>
      <c r="I438">
        <v>-27.083152871655798</v>
      </c>
      <c r="J438">
        <v>3.9828866550120998</v>
      </c>
      <c r="K438">
        <v>194.53880171058699</v>
      </c>
      <c r="L438">
        <v>196.373109390401</v>
      </c>
      <c r="M438">
        <v>37.896962642622903</v>
      </c>
      <c r="N438">
        <v>1.1947303861888099</v>
      </c>
      <c r="O438">
        <v>28.537416806449801</v>
      </c>
      <c r="P438">
        <v>35.690161527165898</v>
      </c>
      <c r="Q438">
        <v>9.7350181947850004E-3</v>
      </c>
    </row>
    <row r="439" spans="1:17" hidden="1" x14ac:dyDescent="0.3">
      <c r="A439" t="s">
        <v>996</v>
      </c>
      <c r="B439" t="s">
        <v>997</v>
      </c>
      <c r="C439" t="s">
        <v>3144</v>
      </c>
      <c r="D439" t="s">
        <v>161</v>
      </c>
      <c r="E439">
        <v>14440.100522070001</v>
      </c>
      <c r="F439">
        <v>12283.85</v>
      </c>
      <c r="G439">
        <v>350.95508934393803</v>
      </c>
      <c r="H439">
        <v>4.2624546068625797</v>
      </c>
      <c r="I439">
        <v>94.957633230889698</v>
      </c>
      <c r="J439">
        <v>-1.67685489941795</v>
      </c>
      <c r="K439">
        <v>11412.8370572122</v>
      </c>
      <c r="L439">
        <v>8100.0760411003102</v>
      </c>
      <c r="M439">
        <v>32.085168130230798</v>
      </c>
      <c r="N439">
        <v>0.32953418941534401</v>
      </c>
      <c r="O439">
        <v>13.156705755931499</v>
      </c>
      <c r="P439">
        <v>422.49468311356799</v>
      </c>
      <c r="Q439">
        <v>0.26019963531088203</v>
      </c>
    </row>
    <row r="440" spans="1:17" x14ac:dyDescent="0.3">
      <c r="A440" t="s">
        <v>998</v>
      </c>
      <c r="B440" t="s">
        <v>999</v>
      </c>
      <c r="C440" t="s">
        <v>3131</v>
      </c>
      <c r="D440" t="s">
        <v>1000</v>
      </c>
      <c r="E440">
        <v>14225.42135595</v>
      </c>
      <c r="F440">
        <v>749.85</v>
      </c>
      <c r="G440">
        <v>26.226905548607998</v>
      </c>
      <c r="H440">
        <v>-4.1614788056987999</v>
      </c>
      <c r="I440">
        <v>28.286346815664299</v>
      </c>
      <c r="J440">
        <v>4.4537312016382202</v>
      </c>
      <c r="K440">
        <v>771.85234040147702</v>
      </c>
      <c r="L440">
        <v>665.64248253202402</v>
      </c>
      <c r="M440">
        <v>30.415626533229201</v>
      </c>
      <c r="N440">
        <v>0.66643696590167001</v>
      </c>
      <c r="O440">
        <v>16.916716676668599</v>
      </c>
      <c r="P440">
        <v>67.995967290243001</v>
      </c>
      <c r="Q440">
        <v>-1.5084060215523E-2</v>
      </c>
    </row>
    <row r="441" spans="1:17" x14ac:dyDescent="0.3">
      <c r="A441" t="s">
        <v>1001</v>
      </c>
      <c r="B441" t="s">
        <v>1002</v>
      </c>
      <c r="C441" t="s">
        <v>3140</v>
      </c>
      <c r="D441" t="s">
        <v>779</v>
      </c>
      <c r="E441">
        <v>14185.969995650001</v>
      </c>
      <c r="F441">
        <v>3119.95</v>
      </c>
      <c r="G441">
        <v>21.166332317417101</v>
      </c>
      <c r="H441">
        <v>10.329578475787599</v>
      </c>
      <c r="I441">
        <v>15.5725315147341</v>
      </c>
      <c r="J441">
        <v>7.8221575716355396</v>
      </c>
      <c r="K441">
        <v>2783.3050851565999</v>
      </c>
      <c r="L441">
        <v>2487.8824999523199</v>
      </c>
      <c r="M441">
        <v>69.115277342144097</v>
      </c>
      <c r="N441">
        <v>3.25472724539451</v>
      </c>
      <c r="O441">
        <v>3.1106267728649502</v>
      </c>
      <c r="P441">
        <v>67.244706512999102</v>
      </c>
      <c r="Q441">
        <v>7.6663537216929006E-2</v>
      </c>
    </row>
    <row r="442" spans="1:17" x14ac:dyDescent="0.3">
      <c r="A442" t="s">
        <v>1003</v>
      </c>
      <c r="B442" t="s">
        <v>1004</v>
      </c>
      <c r="C442" t="s">
        <v>3128</v>
      </c>
      <c r="D442" t="s">
        <v>21</v>
      </c>
      <c r="E442">
        <v>14168.64168746</v>
      </c>
      <c r="F442">
        <v>2449.1999999999998</v>
      </c>
      <c r="G442">
        <v>173.24166352943601</v>
      </c>
      <c r="H442">
        <v>-5.6367921727006198</v>
      </c>
      <c r="I442">
        <v>39.591053287492002</v>
      </c>
      <c r="J442">
        <v>3.8774678590158</v>
      </c>
      <c r="K442">
        <v>2531.8505959192698</v>
      </c>
      <c r="L442">
        <v>2024.7638077157501</v>
      </c>
      <c r="M442">
        <v>42.421236706089303</v>
      </c>
      <c r="N442">
        <v>1.08582708535982</v>
      </c>
      <c r="O442">
        <v>19.426751592356599</v>
      </c>
      <c r="P442">
        <v>231.600324939073</v>
      </c>
    </row>
    <row r="443" spans="1:17" x14ac:dyDescent="0.3">
      <c r="A443" t="s">
        <v>1005</v>
      </c>
      <c r="B443" t="s">
        <v>1006</v>
      </c>
      <c r="C443" t="s">
        <v>3133</v>
      </c>
      <c r="D443" t="s">
        <v>51</v>
      </c>
      <c r="E443">
        <v>14111.014510879901</v>
      </c>
      <c r="F443">
        <v>1201.7</v>
      </c>
      <c r="G443">
        <v>64.672178689717896</v>
      </c>
      <c r="H443">
        <v>2.6636107828639499</v>
      </c>
      <c r="I443">
        <v>37.425154956644597</v>
      </c>
      <c r="J443">
        <v>12.9446844536828</v>
      </c>
      <c r="K443">
        <v>1081.2277212470599</v>
      </c>
      <c r="L443">
        <v>896.68347177396595</v>
      </c>
      <c r="M443">
        <v>56.645727568012802</v>
      </c>
      <c r="N443">
        <v>0.905678616130283</v>
      </c>
      <c r="O443">
        <v>11.100940334525999</v>
      </c>
      <c r="P443">
        <v>96.613219895287898</v>
      </c>
      <c r="Q443">
        <v>5.0858865367352998E-2</v>
      </c>
    </row>
    <row r="444" spans="1:17" x14ac:dyDescent="0.3">
      <c r="A444" t="s">
        <v>1007</v>
      </c>
      <c r="B444" t="s">
        <v>1008</v>
      </c>
      <c r="C444" t="s">
        <v>3141</v>
      </c>
      <c r="D444" t="s">
        <v>271</v>
      </c>
      <c r="E444">
        <v>14073.246910350001</v>
      </c>
      <c r="F444">
        <v>1748.15</v>
      </c>
      <c r="G444">
        <v>71.074445051105499</v>
      </c>
      <c r="H444">
        <v>3.87631979477286</v>
      </c>
      <c r="I444">
        <v>38.975159080814201</v>
      </c>
      <c r="J444">
        <v>-0.87039867473244803</v>
      </c>
      <c r="K444">
        <v>1799.7716640455001</v>
      </c>
      <c r="L444">
        <v>1566.495972726</v>
      </c>
      <c r="M444">
        <v>57.034911149359601</v>
      </c>
      <c r="N444">
        <v>1.3844213581621101</v>
      </c>
      <c r="O444">
        <v>53.533735663415499</v>
      </c>
      <c r="P444">
        <v>117.634609399315</v>
      </c>
      <c r="Q444">
        <v>0.142537858458789</v>
      </c>
    </row>
    <row r="445" spans="1:17" x14ac:dyDescent="0.3">
      <c r="A445" t="s">
        <v>1009</v>
      </c>
      <c r="B445" t="s">
        <v>1010</v>
      </c>
      <c r="C445" t="s">
        <v>3129</v>
      </c>
      <c r="D445" t="s">
        <v>579</v>
      </c>
      <c r="E445">
        <v>14062.667350199999</v>
      </c>
      <c r="F445">
        <v>1722.55</v>
      </c>
      <c r="G445">
        <v>-30.419985461840501</v>
      </c>
      <c r="H445">
        <v>-8.6318513169543394</v>
      </c>
      <c r="I445">
        <v>-1.5840571850601299</v>
      </c>
      <c r="J445">
        <v>-0.50240391270172802</v>
      </c>
      <c r="K445">
        <v>1775.9479919952801</v>
      </c>
      <c r="L445">
        <v>1680.0405796288101</v>
      </c>
      <c r="M445">
        <v>36.388210823410802</v>
      </c>
      <c r="N445">
        <v>0.73340350492986395</v>
      </c>
      <c r="O445">
        <v>14.884909001190101</v>
      </c>
      <c r="P445">
        <v>31.7941851568477</v>
      </c>
      <c r="Q445">
        <v>-8.5358961818762999E-2</v>
      </c>
    </row>
    <row r="446" spans="1:17" x14ac:dyDescent="0.3">
      <c r="A446" t="s">
        <v>1011</v>
      </c>
      <c r="B446" t="s">
        <v>1012</v>
      </c>
      <c r="C446" t="s">
        <v>3127</v>
      </c>
      <c r="D446" t="s">
        <v>18</v>
      </c>
      <c r="E446">
        <v>14045.323248000001</v>
      </c>
      <c r="F446">
        <v>920.55</v>
      </c>
      <c r="G446">
        <v>61.518610011435001</v>
      </c>
      <c r="H446">
        <v>-0.887041513705492</v>
      </c>
      <c r="I446">
        <v>-8.4043103520061209</v>
      </c>
      <c r="J446">
        <v>3.0887541917307102</v>
      </c>
      <c r="K446">
        <v>937.675217338832</v>
      </c>
      <c r="L446">
        <v>874.59543212561698</v>
      </c>
      <c r="M446">
        <v>64.893135007530603</v>
      </c>
      <c r="N446">
        <v>0.42207869013750399</v>
      </c>
      <c r="O446">
        <v>38.5041551246537</v>
      </c>
      <c r="P446">
        <v>92.967194214442898</v>
      </c>
      <c r="Q446">
        <v>0.17792564324594001</v>
      </c>
    </row>
    <row r="447" spans="1:17" x14ac:dyDescent="0.3">
      <c r="A447" t="s">
        <v>1013</v>
      </c>
      <c r="B447" t="s">
        <v>1014</v>
      </c>
      <c r="C447" t="s">
        <v>3135</v>
      </c>
      <c r="D447" t="s">
        <v>190</v>
      </c>
      <c r="E447">
        <v>14035.6827457049</v>
      </c>
      <c r="F447">
        <v>577.95000000000005</v>
      </c>
      <c r="G447">
        <v>48.928106088340002</v>
      </c>
      <c r="H447">
        <v>-8.4695336685711803E-2</v>
      </c>
      <c r="I447">
        <v>27.423836599044702</v>
      </c>
      <c r="J447">
        <v>-3.3306240906353302</v>
      </c>
      <c r="K447">
        <v>553.60132301477495</v>
      </c>
      <c r="L447">
        <v>467.44070295498801</v>
      </c>
      <c r="M447">
        <v>55.816025415835803</v>
      </c>
      <c r="N447">
        <v>0.65612451144499595</v>
      </c>
      <c r="O447">
        <v>12.8125270352106</v>
      </c>
      <c r="P447">
        <v>84.648562300319497</v>
      </c>
      <c r="Q447">
        <v>0.16531264690030001</v>
      </c>
    </row>
    <row r="448" spans="1:17" x14ac:dyDescent="0.3">
      <c r="A448" t="s">
        <v>1015</v>
      </c>
      <c r="B448" t="s">
        <v>1016</v>
      </c>
      <c r="C448" t="s">
        <v>3133</v>
      </c>
      <c r="D448" t="s">
        <v>284</v>
      </c>
      <c r="E448">
        <v>14005.498981795001</v>
      </c>
      <c r="F448">
        <v>1406.85</v>
      </c>
      <c r="G448">
        <v>6.5116296580795598</v>
      </c>
      <c r="H448">
        <v>9.3036098108096805</v>
      </c>
      <c r="I448">
        <v>-6.6267873951664997</v>
      </c>
      <c r="J448">
        <v>0.89074891757989705</v>
      </c>
      <c r="K448">
        <v>1316.24837690289</v>
      </c>
      <c r="L448">
        <v>1239.96907524259</v>
      </c>
      <c r="M448">
        <v>50.584308837937897</v>
      </c>
      <c r="N448">
        <v>1.98176584054759</v>
      </c>
      <c r="O448">
        <v>17.212211678572601</v>
      </c>
      <c r="P448">
        <v>41.683871292612899</v>
      </c>
      <c r="Q448">
        <v>0.132058324192037</v>
      </c>
    </row>
    <row r="449" spans="1:17" x14ac:dyDescent="0.3">
      <c r="A449" t="s">
        <v>1017</v>
      </c>
      <c r="B449" t="s">
        <v>1018</v>
      </c>
      <c r="C449" t="s">
        <v>3141</v>
      </c>
      <c r="D449" t="s">
        <v>48</v>
      </c>
      <c r="E449">
        <v>13992.771323999999</v>
      </c>
      <c r="F449">
        <v>767.6</v>
      </c>
      <c r="G449">
        <v>5.7200471557160402</v>
      </c>
      <c r="H449">
        <v>1.69488632141391</v>
      </c>
      <c r="I449">
        <v>36.059868904769203</v>
      </c>
      <c r="J449">
        <v>0.93281599160957096</v>
      </c>
      <c r="K449">
        <v>735.97410547795698</v>
      </c>
      <c r="L449">
        <v>634.27545022209904</v>
      </c>
      <c r="M449">
        <v>49.131375698338999</v>
      </c>
      <c r="N449">
        <v>1.7088967516074101</v>
      </c>
      <c r="O449">
        <v>7.6993225638353397</v>
      </c>
      <c r="P449">
        <v>71.339285714285694</v>
      </c>
      <c r="Q449">
        <v>9.2341456626020002E-2</v>
      </c>
    </row>
    <row r="450" spans="1:17" x14ac:dyDescent="0.3">
      <c r="A450" t="s">
        <v>1019</v>
      </c>
      <c r="B450" t="s">
        <v>1020</v>
      </c>
      <c r="C450" t="s">
        <v>3139</v>
      </c>
      <c r="D450" t="s">
        <v>527</v>
      </c>
      <c r="E450">
        <v>13961.926261410001</v>
      </c>
      <c r="F450">
        <v>892.1</v>
      </c>
      <c r="G450">
        <v>-32.706371981100503</v>
      </c>
      <c r="H450">
        <v>8.1941398624518396</v>
      </c>
      <c r="I450">
        <v>-0.25625073353769001</v>
      </c>
      <c r="J450">
        <v>3.6314617559616398</v>
      </c>
      <c r="K450">
        <v>856.29389745274796</v>
      </c>
      <c r="L450">
        <v>834.86479226137703</v>
      </c>
      <c r="M450">
        <v>55.423336892956797</v>
      </c>
      <c r="N450">
        <v>3.1350119976691899</v>
      </c>
      <c r="O450">
        <v>7.2749691738594304</v>
      </c>
      <c r="P450">
        <v>25.833979829324999</v>
      </c>
      <c r="Q450">
        <v>4.4136786622946997E-2</v>
      </c>
    </row>
    <row r="451" spans="1:17" x14ac:dyDescent="0.3">
      <c r="A451" t="s">
        <v>1021</v>
      </c>
      <c r="B451" t="s">
        <v>1022</v>
      </c>
      <c r="C451" t="s">
        <v>3131</v>
      </c>
      <c r="D451" t="s">
        <v>195</v>
      </c>
      <c r="E451">
        <v>13876.48153632</v>
      </c>
      <c r="F451">
        <v>433.15</v>
      </c>
      <c r="G451">
        <v>0.461551274696891</v>
      </c>
      <c r="H451">
        <v>-14.768002393818101</v>
      </c>
      <c r="I451">
        <v>-1.9621240369667301</v>
      </c>
      <c r="J451">
        <v>1.8035449565214701</v>
      </c>
      <c r="K451">
        <v>470.84756491301499</v>
      </c>
      <c r="L451">
        <v>442.99805392607198</v>
      </c>
      <c r="M451">
        <v>19.451750485242901</v>
      </c>
      <c r="N451">
        <v>0.558612160079902</v>
      </c>
      <c r="O451">
        <v>26.284197160337001</v>
      </c>
      <c r="P451">
        <v>69.001170503316402</v>
      </c>
    </row>
    <row r="452" spans="1:17" x14ac:dyDescent="0.3">
      <c r="A452" t="s">
        <v>1023</v>
      </c>
      <c r="B452" t="s">
        <v>1024</v>
      </c>
      <c r="C452" t="s">
        <v>3130</v>
      </c>
      <c r="D452" t="s">
        <v>1025</v>
      </c>
      <c r="E452">
        <v>13861.3297983299</v>
      </c>
      <c r="F452">
        <v>415.7</v>
      </c>
      <c r="G452">
        <v>70.488102251523998</v>
      </c>
      <c r="H452">
        <v>-13.688888765384201</v>
      </c>
      <c r="I452">
        <v>-2.6923713599524999</v>
      </c>
      <c r="J452">
        <v>-3.5746802485493601</v>
      </c>
      <c r="K452">
        <v>463.56703379867798</v>
      </c>
      <c r="L452">
        <v>411.94618403235302</v>
      </c>
      <c r="M452">
        <v>27.411099420736399</v>
      </c>
      <c r="N452">
        <v>0.37491229164846801</v>
      </c>
      <c r="O452">
        <v>48.616790955015603</v>
      </c>
      <c r="P452">
        <v>105.283950617283</v>
      </c>
      <c r="Q452">
        <v>0.10858276006960101</v>
      </c>
    </row>
    <row r="453" spans="1:17" hidden="1" x14ac:dyDescent="0.3">
      <c r="A453" t="s">
        <v>1026</v>
      </c>
      <c r="B453" t="s">
        <v>1027</v>
      </c>
      <c r="C453" t="s">
        <v>3144</v>
      </c>
      <c r="D453" t="s">
        <v>469</v>
      </c>
      <c r="E453">
        <v>13840.63003622</v>
      </c>
      <c r="F453">
        <v>2146.1</v>
      </c>
      <c r="G453">
        <v>-53.228410229321199</v>
      </c>
      <c r="H453">
        <v>-16.689056387867598</v>
      </c>
      <c r="I453">
        <v>-35.527833348577502</v>
      </c>
      <c r="J453">
        <v>-4.8471121216967097</v>
      </c>
      <c r="M453">
        <v>24.4156481299962</v>
      </c>
      <c r="O453">
        <v>44.4480685895345</v>
      </c>
      <c r="P453">
        <v>1.9040835707502199</v>
      </c>
    </row>
    <row r="454" spans="1:17" x14ac:dyDescent="0.3">
      <c r="A454" t="s">
        <v>1028</v>
      </c>
      <c r="B454" t="s">
        <v>1029</v>
      </c>
      <c r="C454" t="s">
        <v>3141</v>
      </c>
      <c r="D454" t="s">
        <v>117</v>
      </c>
      <c r="E454">
        <v>13837.7466339</v>
      </c>
      <c r="F454">
        <v>193.8</v>
      </c>
      <c r="G454">
        <v>38.749933859577197</v>
      </c>
      <c r="H454">
        <v>3.2497428587990602</v>
      </c>
      <c r="I454">
        <v>17.606780922714201</v>
      </c>
      <c r="J454">
        <v>-7.0617641495770904</v>
      </c>
      <c r="K454">
        <v>199.60190305235</v>
      </c>
      <c r="L454">
        <v>180.07287571387599</v>
      </c>
      <c r="M454">
        <v>53.883465157343601</v>
      </c>
      <c r="N454">
        <v>1.2581400138123799</v>
      </c>
      <c r="O454">
        <v>26.3106295149638</v>
      </c>
      <c r="P454">
        <v>69.154228855721399</v>
      </c>
      <c r="Q454">
        <v>0.121276358975141</v>
      </c>
    </row>
    <row r="455" spans="1:17" x14ac:dyDescent="0.3">
      <c r="A455" t="s">
        <v>1030</v>
      </c>
      <c r="B455" t="s">
        <v>1031</v>
      </c>
      <c r="C455" t="s">
        <v>3133</v>
      </c>
      <c r="D455" t="s">
        <v>51</v>
      </c>
      <c r="E455">
        <v>13808.9575941</v>
      </c>
      <c r="F455">
        <v>573.65</v>
      </c>
      <c r="G455">
        <v>33.1967405999088</v>
      </c>
      <c r="H455">
        <v>-17.215836521580801</v>
      </c>
      <c r="I455">
        <v>24.566218722160201</v>
      </c>
      <c r="J455">
        <v>0.52591006504703597</v>
      </c>
      <c r="K455">
        <v>589.88644019956996</v>
      </c>
      <c r="L455">
        <v>505.284788215731</v>
      </c>
      <c r="M455">
        <v>46.690856147068899</v>
      </c>
      <c r="N455">
        <v>1.48702030024859</v>
      </c>
      <c r="O455">
        <v>25.686394142769899</v>
      </c>
      <c r="P455">
        <v>79.855776767518407</v>
      </c>
      <c r="Q455">
        <v>5.8246750473580002E-2</v>
      </c>
    </row>
    <row r="456" spans="1:17" x14ac:dyDescent="0.3">
      <c r="A456" t="s">
        <v>1032</v>
      </c>
      <c r="B456" t="s">
        <v>1033</v>
      </c>
      <c r="C456" t="s">
        <v>3143</v>
      </c>
      <c r="D456" t="s">
        <v>406</v>
      </c>
      <c r="E456">
        <v>13735.937738250001</v>
      </c>
      <c r="F456">
        <v>1079.8</v>
      </c>
      <c r="G456">
        <v>45.207733152828702</v>
      </c>
      <c r="H456">
        <v>3.2617797454502102</v>
      </c>
      <c r="I456">
        <v>89.004524892872496</v>
      </c>
      <c r="J456">
        <v>1.6323127447742101</v>
      </c>
      <c r="K456">
        <v>996.42298404130497</v>
      </c>
      <c r="L456">
        <v>783.65794785614196</v>
      </c>
      <c r="M456">
        <v>57.797308521816497</v>
      </c>
      <c r="N456">
        <v>0.72375485320976896</v>
      </c>
      <c r="O456">
        <v>7.7838488609001502</v>
      </c>
      <c r="P456">
        <v>139.95555555555501</v>
      </c>
      <c r="Q456">
        <v>9.7545357094719995E-2</v>
      </c>
    </row>
    <row r="457" spans="1:17" x14ac:dyDescent="0.3">
      <c r="A457" t="s">
        <v>1034</v>
      </c>
      <c r="B457" t="s">
        <v>1035</v>
      </c>
      <c r="C457" t="s">
        <v>3129</v>
      </c>
      <c r="D457" t="s">
        <v>562</v>
      </c>
      <c r="E457">
        <v>13721.756402109</v>
      </c>
      <c r="F457">
        <v>141.33000000000001</v>
      </c>
      <c r="G457">
        <v>36.784849030464898</v>
      </c>
      <c r="H457">
        <v>7.25690347749015</v>
      </c>
      <c r="I457">
        <v>62.867628792361103</v>
      </c>
      <c r="J457">
        <v>-4.4804421913526804</v>
      </c>
      <c r="K457">
        <v>121.474784160624</v>
      </c>
      <c r="L457">
        <v>99.514279107840693</v>
      </c>
      <c r="M457">
        <v>58.982614315585899</v>
      </c>
      <c r="N457">
        <v>1.9001297033676801</v>
      </c>
      <c r="O457">
        <v>11.547442156654601</v>
      </c>
      <c r="P457">
        <v>104.826086956521</v>
      </c>
      <c r="Q457">
        <v>4.3542871370577003E-2</v>
      </c>
    </row>
    <row r="458" spans="1:17" x14ac:dyDescent="0.3">
      <c r="A458" t="s">
        <v>1036</v>
      </c>
      <c r="B458" t="s">
        <v>1037</v>
      </c>
      <c r="C458" t="s">
        <v>3131</v>
      </c>
      <c r="D458" t="s">
        <v>403</v>
      </c>
      <c r="E458">
        <v>13627.94178728</v>
      </c>
      <c r="F458">
        <v>399.35</v>
      </c>
      <c r="G458">
        <v>107.573242263864</v>
      </c>
      <c r="H458">
        <v>-0.50954425644960899</v>
      </c>
      <c r="I458">
        <v>76.718279708465303</v>
      </c>
      <c r="J458">
        <v>4.1527310853254296</v>
      </c>
      <c r="K458">
        <v>372.60778472374301</v>
      </c>
      <c r="L458">
        <v>277.427039809392</v>
      </c>
      <c r="M458">
        <v>35.181595426495001</v>
      </c>
      <c r="N458">
        <v>0.53613012749137701</v>
      </c>
      <c r="O458">
        <v>12.169775885814399</v>
      </c>
      <c r="P458">
        <v>165.613568340538</v>
      </c>
      <c r="Q458">
        <v>0.193112546620898</v>
      </c>
    </row>
    <row r="459" spans="1:17" x14ac:dyDescent="0.3">
      <c r="A459" t="s">
        <v>1038</v>
      </c>
      <c r="B459" t="s">
        <v>1039</v>
      </c>
      <c r="C459" t="s">
        <v>607</v>
      </c>
      <c r="D459" t="s">
        <v>607</v>
      </c>
      <c r="E459">
        <v>13549.285254</v>
      </c>
      <c r="F459">
        <v>469</v>
      </c>
      <c r="G459">
        <v>-6.6703699830041199</v>
      </c>
      <c r="H459">
        <v>-6.4174825127594204</v>
      </c>
      <c r="I459">
        <v>-7.4912996984519102</v>
      </c>
      <c r="J459">
        <v>2.9651767887415299</v>
      </c>
      <c r="K459">
        <v>485.77626718633098</v>
      </c>
      <c r="L459">
        <v>460.63927878548799</v>
      </c>
      <c r="M459">
        <v>36.853513371920897</v>
      </c>
      <c r="N459">
        <v>0.42745846704363499</v>
      </c>
      <c r="O459">
        <v>26.226012793176899</v>
      </c>
      <c r="P459">
        <v>38.552437223042801</v>
      </c>
      <c r="Q459">
        <v>1.0954124325951E-2</v>
      </c>
    </row>
    <row r="460" spans="1:17" x14ac:dyDescent="0.3">
      <c r="A460" t="s">
        <v>1040</v>
      </c>
      <c r="B460" t="s">
        <v>1041</v>
      </c>
      <c r="C460" t="s">
        <v>3135</v>
      </c>
      <c r="D460" t="s">
        <v>217</v>
      </c>
      <c r="E460">
        <v>13488.737914895</v>
      </c>
      <c r="F460">
        <v>1679.2</v>
      </c>
      <c r="G460">
        <v>18.790241482103198</v>
      </c>
      <c r="H460">
        <v>7.8763960529245702</v>
      </c>
      <c r="I460">
        <v>-20.481256443685201</v>
      </c>
      <c r="J460">
        <v>-0.692506976998982</v>
      </c>
      <c r="K460">
        <v>1651.68611992928</v>
      </c>
      <c r="L460">
        <v>1611.32634994044</v>
      </c>
      <c r="M460">
        <v>45.425329931278199</v>
      </c>
      <c r="N460">
        <v>1.07833173138927</v>
      </c>
      <c r="O460">
        <v>32.321939018580203</v>
      </c>
      <c r="P460">
        <v>64.950884086444006</v>
      </c>
      <c r="Q460">
        <v>0.115696531050932</v>
      </c>
    </row>
    <row r="461" spans="1:17" x14ac:dyDescent="0.3">
      <c r="A461" t="s">
        <v>1042</v>
      </c>
      <c r="B461" t="s">
        <v>1043</v>
      </c>
      <c r="C461" t="s">
        <v>3133</v>
      </c>
      <c r="D461" t="s">
        <v>51</v>
      </c>
      <c r="E461">
        <v>13406.58801906</v>
      </c>
      <c r="F461">
        <v>1505.25</v>
      </c>
      <c r="G461">
        <v>172.627665613804</v>
      </c>
      <c r="H461">
        <v>6.9201875690966999</v>
      </c>
      <c r="I461">
        <v>69.239633230879704</v>
      </c>
      <c r="J461">
        <v>4.4783987576910604</v>
      </c>
      <c r="K461">
        <v>1294.8994058903399</v>
      </c>
      <c r="L461">
        <v>982.46146934538206</v>
      </c>
      <c r="M461">
        <v>70.916756286788598</v>
      </c>
      <c r="N461">
        <v>0.94787062992372295</v>
      </c>
      <c r="O461">
        <v>1.7106792891546201</v>
      </c>
      <c r="P461">
        <v>222.323340471092</v>
      </c>
      <c r="Q461">
        <v>0.105526861488872</v>
      </c>
    </row>
    <row r="462" spans="1:17" x14ac:dyDescent="0.3">
      <c r="A462" t="s">
        <v>1044</v>
      </c>
      <c r="B462" t="s">
        <v>1045</v>
      </c>
      <c r="C462" t="s">
        <v>3131</v>
      </c>
      <c r="D462" t="s">
        <v>984</v>
      </c>
      <c r="E462">
        <v>13329.572617149999</v>
      </c>
      <c r="F462">
        <v>653.15</v>
      </c>
      <c r="G462">
        <v>25.3801490412501</v>
      </c>
      <c r="H462">
        <v>15.0364517810339</v>
      </c>
      <c r="I462">
        <v>55.886175344459502</v>
      </c>
      <c r="J462">
        <v>-0.37699870540413</v>
      </c>
      <c r="K462">
        <v>571.94847750509803</v>
      </c>
      <c r="L462">
        <v>470.900242085363</v>
      </c>
      <c r="M462">
        <v>70.080391104957101</v>
      </c>
      <c r="N462">
        <v>1.20953238247154</v>
      </c>
      <c r="O462">
        <v>5.9174768429916398</v>
      </c>
      <c r="P462">
        <v>90.145560407569107</v>
      </c>
      <c r="Q462">
        <v>5.8695700892067999E-2</v>
      </c>
    </row>
    <row r="463" spans="1:17" x14ac:dyDescent="0.3">
      <c r="A463" t="s">
        <v>1046</v>
      </c>
      <c r="B463" t="s">
        <v>1047</v>
      </c>
      <c r="C463" t="s">
        <v>3134</v>
      </c>
      <c r="D463" t="s">
        <v>103</v>
      </c>
      <c r="E463">
        <v>13316.270500860999</v>
      </c>
      <c r="F463">
        <v>22.13</v>
      </c>
      <c r="G463">
        <v>116.49890924018401</v>
      </c>
      <c r="H463">
        <v>15.4062498506593</v>
      </c>
      <c r="I463">
        <v>12.9560074585908</v>
      </c>
      <c r="J463">
        <v>5.9311744340482804</v>
      </c>
      <c r="K463">
        <v>18.369480897247598</v>
      </c>
      <c r="L463">
        <v>17.110261908879799</v>
      </c>
      <c r="M463">
        <v>68.872313895608798</v>
      </c>
      <c r="N463">
        <v>2.4951891104389898</v>
      </c>
      <c r="O463">
        <v>8.4500677812923506</v>
      </c>
      <c r="P463">
        <v>165.02994011976</v>
      </c>
      <c r="Q463">
        <v>0.121186731463462</v>
      </c>
    </row>
    <row r="464" spans="1:17" hidden="1" x14ac:dyDescent="0.3">
      <c r="A464" t="s">
        <v>1048</v>
      </c>
      <c r="B464" t="s">
        <v>1049</v>
      </c>
      <c r="C464" t="s">
        <v>3144</v>
      </c>
      <c r="D464" t="s">
        <v>51</v>
      </c>
      <c r="E464">
        <v>13166.794066139901</v>
      </c>
      <c r="F464">
        <v>851.55</v>
      </c>
      <c r="G464">
        <v>-21.086422555092401</v>
      </c>
      <c r="H464">
        <v>-3.5678273589288301</v>
      </c>
      <c r="I464">
        <v>-3.3858456743486198</v>
      </c>
      <c r="J464">
        <v>0.16912470841302599</v>
      </c>
      <c r="M464">
        <v>41.386318077439903</v>
      </c>
      <c r="O464">
        <v>38.089366449415699</v>
      </c>
      <c r="P464">
        <v>17.4551724137931</v>
      </c>
    </row>
    <row r="465" spans="1:17" x14ac:dyDescent="0.3">
      <c r="A465" t="s">
        <v>1050</v>
      </c>
      <c r="B465" t="s">
        <v>1051</v>
      </c>
      <c r="C465" t="s">
        <v>3133</v>
      </c>
      <c r="D465" t="s">
        <v>51</v>
      </c>
      <c r="E465">
        <v>13132.68535908</v>
      </c>
      <c r="F465">
        <v>297.05</v>
      </c>
      <c r="G465">
        <v>152.60149368549199</v>
      </c>
      <c r="H465">
        <v>7.4735674282029398</v>
      </c>
      <c r="I465">
        <v>70.521458589120002</v>
      </c>
      <c r="J465">
        <v>-0.42635279166208001</v>
      </c>
      <c r="K465">
        <v>257.96585565039697</v>
      </c>
      <c r="L465">
        <v>193.43162420893199</v>
      </c>
      <c r="M465">
        <v>46.413879801455799</v>
      </c>
      <c r="N465">
        <v>0.77541367432450203</v>
      </c>
      <c r="O465">
        <v>10.6884362901868</v>
      </c>
      <c r="P465">
        <v>204.82298614674099</v>
      </c>
      <c r="Q465">
        <v>0.16582894700100101</v>
      </c>
    </row>
    <row r="466" spans="1:17" x14ac:dyDescent="0.3">
      <c r="A466" t="s">
        <v>1052</v>
      </c>
      <c r="B466" t="s">
        <v>1053</v>
      </c>
      <c r="C466" t="s">
        <v>3141</v>
      </c>
      <c r="D466" t="s">
        <v>106</v>
      </c>
      <c r="E466">
        <v>13045.664376225001</v>
      </c>
      <c r="F466">
        <v>2398.0500000000002</v>
      </c>
      <c r="G466">
        <v>-11.440170615666601</v>
      </c>
      <c r="H466">
        <v>-11.7782689311294</v>
      </c>
      <c r="I466">
        <v>-21.127686692386401</v>
      </c>
      <c r="J466">
        <v>7.1919232691886297</v>
      </c>
      <c r="K466">
        <v>2668.0033121597198</v>
      </c>
      <c r="L466">
        <v>2610.4771687479401</v>
      </c>
      <c r="M466">
        <v>25.733611931736199</v>
      </c>
      <c r="N466">
        <v>0.92180262314667405</v>
      </c>
      <c r="O466">
        <v>52.415504263880997</v>
      </c>
      <c r="P466">
        <v>38.216138328530199</v>
      </c>
      <c r="Q466">
        <v>0.117414716906175</v>
      </c>
    </row>
    <row r="467" spans="1:17" x14ac:dyDescent="0.3">
      <c r="A467" t="s">
        <v>1054</v>
      </c>
      <c r="B467" t="s">
        <v>1055</v>
      </c>
      <c r="C467" t="s">
        <v>3141</v>
      </c>
      <c r="D467" t="s">
        <v>271</v>
      </c>
      <c r="E467">
        <v>12937.197759999999</v>
      </c>
      <c r="F467">
        <v>4194.6000000000004</v>
      </c>
      <c r="G467">
        <v>17.263730245050802</v>
      </c>
      <c r="H467">
        <v>-5.2391641705819199</v>
      </c>
      <c r="I467">
        <v>4.39320194469901</v>
      </c>
      <c r="J467">
        <v>0.84694106269362102</v>
      </c>
      <c r="K467">
        <v>4195.3367177738901</v>
      </c>
      <c r="L467">
        <v>3937.8879556294501</v>
      </c>
      <c r="M467">
        <v>36.525296126171199</v>
      </c>
      <c r="N467">
        <v>0.87891560362191201</v>
      </c>
      <c r="O467">
        <v>19.200877318457</v>
      </c>
      <c r="P467">
        <v>51.978260869565197</v>
      </c>
      <c r="Q467">
        <v>0.162461920752697</v>
      </c>
    </row>
    <row r="468" spans="1:17" hidden="1" x14ac:dyDescent="0.3">
      <c r="A468" t="s">
        <v>1056</v>
      </c>
      <c r="B468" t="s">
        <v>1057</v>
      </c>
      <c r="C468" t="s">
        <v>3144</v>
      </c>
      <c r="D468" t="s">
        <v>80</v>
      </c>
      <c r="E468">
        <v>12925.19612244</v>
      </c>
      <c r="F468">
        <v>11471.8</v>
      </c>
      <c r="G468">
        <v>24.249727283944502</v>
      </c>
      <c r="H468">
        <v>10.351863431233401</v>
      </c>
      <c r="I468">
        <v>43.494005182653297</v>
      </c>
      <c r="J468">
        <v>-1.45045883599957</v>
      </c>
      <c r="K468">
        <v>10549.7719521742</v>
      </c>
      <c r="L468">
        <v>8784.8772497503596</v>
      </c>
      <c r="M468">
        <v>39.906960606236801</v>
      </c>
      <c r="N468">
        <v>0.84897580013622898</v>
      </c>
      <c r="O468">
        <v>11.473352045886401</v>
      </c>
      <c r="P468">
        <v>70.404480028519998</v>
      </c>
      <c r="Q468">
        <v>0.12644857428665399</v>
      </c>
    </row>
    <row r="469" spans="1:17" hidden="1" x14ac:dyDescent="0.3">
      <c r="A469" t="s">
        <v>1058</v>
      </c>
      <c r="B469" t="s">
        <v>1059</v>
      </c>
      <c r="C469" t="s">
        <v>3144</v>
      </c>
      <c r="D469" t="s">
        <v>1060</v>
      </c>
      <c r="E469">
        <v>12906.893384999599</v>
      </c>
      <c r="F469">
        <v>100</v>
      </c>
      <c r="G469">
        <v>-28.0314775001473</v>
      </c>
      <c r="I469">
        <v>-10.330900619403501</v>
      </c>
      <c r="M469">
        <v>50</v>
      </c>
      <c r="N469">
        <v>1</v>
      </c>
      <c r="O469">
        <v>0</v>
      </c>
      <c r="P469">
        <v>0</v>
      </c>
    </row>
    <row r="470" spans="1:17" x14ac:dyDescent="0.3">
      <c r="A470" t="s">
        <v>1061</v>
      </c>
      <c r="B470" t="s">
        <v>1062</v>
      </c>
      <c r="C470" t="s">
        <v>3141</v>
      </c>
      <c r="D470" t="s">
        <v>271</v>
      </c>
      <c r="E470">
        <v>12865.302733119999</v>
      </c>
      <c r="F470">
        <v>1954.25</v>
      </c>
      <c r="G470">
        <v>92.937541043498001</v>
      </c>
      <c r="H470">
        <v>14.6279214008945</v>
      </c>
      <c r="I470">
        <v>36.049384763166302</v>
      </c>
      <c r="J470">
        <v>4.6392402455483701</v>
      </c>
      <c r="K470">
        <v>1800.9630019707399</v>
      </c>
      <c r="L470">
        <v>1525.98376136407</v>
      </c>
      <c r="M470">
        <v>68.287112276712804</v>
      </c>
      <c r="N470">
        <v>1.0506491193448499</v>
      </c>
      <c r="O470">
        <v>4.1294614302161898</v>
      </c>
      <c r="P470">
        <v>132.17892360698499</v>
      </c>
      <c r="Q470">
        <v>0.13707190736279401</v>
      </c>
    </row>
    <row r="471" spans="1:17" x14ac:dyDescent="0.3">
      <c r="A471" t="s">
        <v>1063</v>
      </c>
      <c r="B471" t="s">
        <v>1064</v>
      </c>
      <c r="C471" t="s">
        <v>3140</v>
      </c>
      <c r="D471" t="s">
        <v>72</v>
      </c>
      <c r="E471">
        <v>12864</v>
      </c>
      <c r="F471">
        <v>85</v>
      </c>
      <c r="G471">
        <v>24.022093928423999</v>
      </c>
      <c r="H471">
        <v>-10.484992730175099</v>
      </c>
      <c r="I471">
        <v>2.4760005086654502</v>
      </c>
      <c r="J471">
        <v>0.65165833209077695</v>
      </c>
      <c r="K471">
        <v>92.410634952195693</v>
      </c>
      <c r="L471">
        <v>81.004829950374699</v>
      </c>
      <c r="M471">
        <v>22.153167170849802</v>
      </c>
      <c r="N471">
        <v>0.14669362528230501</v>
      </c>
      <c r="O471">
        <v>55.058823529411697</v>
      </c>
      <c r="P471">
        <v>71.026156941649802</v>
      </c>
      <c r="Q471">
        <v>6.6023560965046996E-2</v>
      </c>
    </row>
    <row r="472" spans="1:17" x14ac:dyDescent="0.3">
      <c r="A472" t="s">
        <v>1065</v>
      </c>
      <c r="B472" t="s">
        <v>1066</v>
      </c>
      <c r="C472" t="s">
        <v>607</v>
      </c>
      <c r="D472" t="s">
        <v>607</v>
      </c>
      <c r="E472">
        <v>12770.598311371999</v>
      </c>
      <c r="F472">
        <v>25.07</v>
      </c>
      <c r="G472">
        <v>13.606940578948601</v>
      </c>
      <c r="H472">
        <v>-7.1748955536002299</v>
      </c>
      <c r="I472">
        <v>-22.056252732079599</v>
      </c>
      <c r="J472">
        <v>-2.3296212924342399</v>
      </c>
      <c r="K472">
        <v>26.2263603023926</v>
      </c>
      <c r="L472">
        <v>25.769826943781698</v>
      </c>
      <c r="M472">
        <v>45.974414832533</v>
      </c>
      <c r="N472">
        <v>0.88423426478954403</v>
      </c>
      <c r="O472">
        <v>55.763861188671697</v>
      </c>
      <c r="P472">
        <v>55.714285714285602</v>
      </c>
      <c r="Q472">
        <v>7.3481696060439996E-3</v>
      </c>
    </row>
    <row r="473" spans="1:17" x14ac:dyDescent="0.3">
      <c r="A473" t="s">
        <v>1067</v>
      </c>
      <c r="B473" t="s">
        <v>1068</v>
      </c>
      <c r="C473" t="s">
        <v>3132</v>
      </c>
      <c r="D473" t="s">
        <v>264</v>
      </c>
      <c r="E473">
        <v>12757.40054436</v>
      </c>
      <c r="F473">
        <v>540.65</v>
      </c>
      <c r="G473">
        <v>37.837520812477202</v>
      </c>
      <c r="H473">
        <v>-23.863873709544499</v>
      </c>
      <c r="I473">
        <v>-3.1866279281629799</v>
      </c>
      <c r="J473">
        <v>-6.6623280593515402</v>
      </c>
      <c r="K473">
        <v>656.00135202267995</v>
      </c>
      <c r="L473">
        <v>609.17133531046295</v>
      </c>
      <c r="M473">
        <v>16.423115636451399</v>
      </c>
      <c r="N473">
        <v>3.1069199127348499</v>
      </c>
      <c r="O473">
        <v>53.148987330065601</v>
      </c>
      <c r="P473">
        <v>113.695652173913</v>
      </c>
      <c r="Q473">
        <v>1.9469278423497001E-2</v>
      </c>
    </row>
    <row r="474" spans="1:17" x14ac:dyDescent="0.3">
      <c r="A474" t="s">
        <v>1069</v>
      </c>
      <c r="B474" t="s">
        <v>1070</v>
      </c>
      <c r="C474" t="s">
        <v>3146</v>
      </c>
      <c r="D474" t="s">
        <v>612</v>
      </c>
      <c r="E474">
        <v>12656.764397339901</v>
      </c>
      <c r="F474">
        <v>128.94</v>
      </c>
      <c r="G474">
        <v>-77.8016372196643</v>
      </c>
      <c r="H474">
        <v>-6.08990032051556</v>
      </c>
      <c r="I474">
        <v>-22.317248742270401</v>
      </c>
      <c r="J474">
        <v>-4.9041291304434402</v>
      </c>
      <c r="K474">
        <v>136.357757322796</v>
      </c>
      <c r="L474">
        <v>161.787929722277</v>
      </c>
      <c r="M474">
        <v>42.634430606419599</v>
      </c>
      <c r="N474">
        <v>1.36125465977442</v>
      </c>
      <c r="O474">
        <v>132.43369008841299</v>
      </c>
      <c r="P474">
        <v>2.9625489100055802</v>
      </c>
      <c r="Q474">
        <v>-9.9847150334892998E-2</v>
      </c>
    </row>
    <row r="475" spans="1:17" x14ac:dyDescent="0.3">
      <c r="A475" t="s">
        <v>1071</v>
      </c>
      <c r="B475" t="s">
        <v>1072</v>
      </c>
      <c r="C475" t="s">
        <v>3137</v>
      </c>
      <c r="D475" t="s">
        <v>77</v>
      </c>
      <c r="E475">
        <v>12611.183762430001</v>
      </c>
      <c r="F475">
        <v>356.85</v>
      </c>
      <c r="G475">
        <v>-28.1574220845302</v>
      </c>
      <c r="H475">
        <v>1.1783668196304</v>
      </c>
      <c r="I475">
        <v>4.50417580859322</v>
      </c>
      <c r="J475">
        <v>2.41555393519713</v>
      </c>
      <c r="K475">
        <v>350.28777421685999</v>
      </c>
      <c r="L475">
        <v>344.90407654480202</v>
      </c>
      <c r="M475">
        <v>43.663062457692</v>
      </c>
      <c r="N475">
        <v>0.44362912961456602</v>
      </c>
      <c r="O475">
        <v>11.5314557937508</v>
      </c>
      <c r="P475">
        <v>22.502574665293501</v>
      </c>
      <c r="Q475">
        <v>-0.100057823572602</v>
      </c>
    </row>
    <row r="476" spans="1:17" x14ac:dyDescent="0.3">
      <c r="A476" t="s">
        <v>1073</v>
      </c>
      <c r="B476" t="s">
        <v>1074</v>
      </c>
      <c r="C476" t="s">
        <v>3143</v>
      </c>
      <c r="D476" t="s">
        <v>482</v>
      </c>
      <c r="E476">
        <v>12550.96058352</v>
      </c>
      <c r="F476">
        <v>731.65</v>
      </c>
      <c r="G476">
        <v>26.3413466374199</v>
      </c>
      <c r="H476">
        <v>3.3269744507833199</v>
      </c>
      <c r="I476">
        <v>38.514588140641102</v>
      </c>
      <c r="J476">
        <v>-2.51657516359864</v>
      </c>
      <c r="K476">
        <v>704.23192742837898</v>
      </c>
      <c r="L476">
        <v>583.742810573307</v>
      </c>
      <c r="M476">
        <v>61.080792538970698</v>
      </c>
      <c r="N476">
        <v>0.96940189856811798</v>
      </c>
      <c r="O476">
        <v>14.3989612519647</v>
      </c>
      <c r="P476">
        <v>80.1428043826172</v>
      </c>
      <c r="Q476">
        <v>-1.2286935452751E-2</v>
      </c>
    </row>
    <row r="477" spans="1:17" x14ac:dyDescent="0.3">
      <c r="A477" t="s">
        <v>1075</v>
      </c>
      <c r="B477" t="s">
        <v>1076</v>
      </c>
      <c r="C477" t="s">
        <v>3141</v>
      </c>
      <c r="D477" t="s">
        <v>77</v>
      </c>
      <c r="E477">
        <v>12486.108723089999</v>
      </c>
      <c r="F477">
        <v>589.54999999999995</v>
      </c>
      <c r="G477">
        <v>-45.720831775889003</v>
      </c>
      <c r="H477">
        <v>-0.42780417490295197</v>
      </c>
      <c r="I477">
        <v>-13.857328372635401</v>
      </c>
      <c r="J477">
        <v>-1.51009732296619</v>
      </c>
      <c r="K477">
        <v>606.15697982532402</v>
      </c>
      <c r="L477">
        <v>634.29578426115302</v>
      </c>
      <c r="M477">
        <v>47.208621282704797</v>
      </c>
      <c r="N477">
        <v>0.55733700251071805</v>
      </c>
      <c r="O477">
        <v>39.767619370706399</v>
      </c>
      <c r="P477">
        <v>16.916212196331099</v>
      </c>
      <c r="Q477">
        <v>4.5831111859124002E-2</v>
      </c>
    </row>
    <row r="478" spans="1:17" x14ac:dyDescent="0.3">
      <c r="A478" t="s">
        <v>1077</v>
      </c>
      <c r="B478" t="s">
        <v>1078</v>
      </c>
      <c r="C478" t="s">
        <v>3143</v>
      </c>
      <c r="D478" t="s">
        <v>482</v>
      </c>
      <c r="E478">
        <v>12465.04846197</v>
      </c>
      <c r="F478">
        <v>946.5</v>
      </c>
      <c r="G478">
        <v>-28.1106540638844</v>
      </c>
      <c r="H478">
        <v>0.85782265881480502</v>
      </c>
      <c r="I478">
        <v>3.4242823623884</v>
      </c>
      <c r="J478">
        <v>1.4700530928575599</v>
      </c>
      <c r="K478">
        <v>930.59102742169796</v>
      </c>
      <c r="L478">
        <v>895.43036457378105</v>
      </c>
      <c r="M478">
        <v>44.467725211789798</v>
      </c>
      <c r="N478">
        <v>0.74046194715389402</v>
      </c>
      <c r="O478">
        <v>13.1537242472266</v>
      </c>
      <c r="P478">
        <v>24.285995666732301</v>
      </c>
      <c r="Q478">
        <v>-1.6871475021896998E-2</v>
      </c>
    </row>
    <row r="479" spans="1:17" x14ac:dyDescent="0.3">
      <c r="A479" t="s">
        <v>1079</v>
      </c>
      <c r="B479" t="s">
        <v>1080</v>
      </c>
      <c r="C479" t="s">
        <v>3131</v>
      </c>
      <c r="D479" t="s">
        <v>120</v>
      </c>
      <c r="E479">
        <v>12400.95038344</v>
      </c>
      <c r="F479">
        <v>1952.9</v>
      </c>
      <c r="G479">
        <v>-1.91995381670154</v>
      </c>
      <c r="H479">
        <v>-14.6185054069588</v>
      </c>
      <c r="I479">
        <v>14.883089698937001</v>
      </c>
      <c r="J479">
        <v>2.8549219231563399</v>
      </c>
      <c r="K479">
        <v>2102.3330895818799</v>
      </c>
      <c r="L479">
        <v>1907.44279930314</v>
      </c>
      <c r="M479">
        <v>19.528470563166898</v>
      </c>
      <c r="N479">
        <v>0.86910894304509001</v>
      </c>
      <c r="O479">
        <v>27.195452916175899</v>
      </c>
      <c r="P479">
        <v>35.603930146165297</v>
      </c>
      <c r="Q479">
        <v>-8.0719344551099997E-2</v>
      </c>
    </row>
    <row r="480" spans="1:17" x14ac:dyDescent="0.3">
      <c r="A480" t="s">
        <v>1081</v>
      </c>
      <c r="B480" t="s">
        <v>1082</v>
      </c>
      <c r="C480" t="s">
        <v>3138</v>
      </c>
      <c r="D480" t="s">
        <v>469</v>
      </c>
      <c r="E480">
        <v>12395.689985075</v>
      </c>
      <c r="F480">
        <v>2607.5500000000002</v>
      </c>
      <c r="G480">
        <v>-7.5472394934705802</v>
      </c>
      <c r="H480">
        <v>8.1796691838232007</v>
      </c>
      <c r="I480">
        <v>21.623453917310101</v>
      </c>
      <c r="J480">
        <v>14.650368990656499</v>
      </c>
      <c r="K480">
        <v>2390.9685565474101</v>
      </c>
      <c r="L480">
        <v>2127.6181589083899</v>
      </c>
      <c r="M480">
        <v>67.713385446861594</v>
      </c>
      <c r="N480">
        <v>1.0440456978413499</v>
      </c>
      <c r="O480">
        <v>3.5454737205422502</v>
      </c>
      <c r="P480">
        <v>58.167536091228897</v>
      </c>
      <c r="Q480">
        <v>0.205081467652621</v>
      </c>
    </row>
    <row r="481" spans="1:17" x14ac:dyDescent="0.3">
      <c r="A481" t="s">
        <v>1083</v>
      </c>
      <c r="B481" t="s">
        <v>1084</v>
      </c>
      <c r="C481" t="s">
        <v>3141</v>
      </c>
      <c r="D481" t="s">
        <v>161</v>
      </c>
      <c r="E481">
        <v>12378.953932799999</v>
      </c>
      <c r="F481">
        <v>13290.1</v>
      </c>
      <c r="G481">
        <v>180.871796292082</v>
      </c>
      <c r="H481">
        <v>-7.4667264143083898</v>
      </c>
      <c r="I481">
        <v>20.9384217041151</v>
      </c>
      <c r="J481">
        <v>3.3563469053698798</v>
      </c>
      <c r="K481">
        <v>13178.881164865899</v>
      </c>
      <c r="L481">
        <v>10728.339883904</v>
      </c>
      <c r="M481">
        <v>14.5476389810072</v>
      </c>
      <c r="N481">
        <v>1.0778073393613301</v>
      </c>
      <c r="O481">
        <v>11.3610883289064</v>
      </c>
      <c r="P481">
        <v>211.55365410537399</v>
      </c>
      <c r="Q481">
        <v>0.219873963401894</v>
      </c>
    </row>
    <row r="482" spans="1:17" hidden="1" x14ac:dyDescent="0.3">
      <c r="A482" t="s">
        <v>1085</v>
      </c>
      <c r="B482" t="s">
        <v>1086</v>
      </c>
      <c r="C482" t="s">
        <v>3144</v>
      </c>
      <c r="D482" t="s">
        <v>325</v>
      </c>
      <c r="E482">
        <v>12369.085013280001</v>
      </c>
      <c r="F482">
        <v>874.7</v>
      </c>
      <c r="G482">
        <v>-14.632890607037799</v>
      </c>
      <c r="H482">
        <v>-4.1446298337010496</v>
      </c>
      <c r="I482">
        <v>13.485363801291401</v>
      </c>
      <c r="J482">
        <v>2.4472361052973701</v>
      </c>
      <c r="K482">
        <v>897.78514179529202</v>
      </c>
      <c r="L482">
        <v>829.54807625027297</v>
      </c>
      <c r="M482">
        <v>57.133773666870802</v>
      </c>
      <c r="N482">
        <v>0.79535150271246302</v>
      </c>
      <c r="O482">
        <v>17.1830341831485</v>
      </c>
      <c r="P482">
        <v>35.161863555589903</v>
      </c>
      <c r="Q482">
        <v>-3.5093174669137001E-2</v>
      </c>
    </row>
    <row r="483" spans="1:17" x14ac:dyDescent="0.3">
      <c r="A483" t="s">
        <v>1087</v>
      </c>
      <c r="B483" t="s">
        <v>1088</v>
      </c>
      <c r="C483" t="s">
        <v>3135</v>
      </c>
      <c r="D483" t="s">
        <v>415</v>
      </c>
      <c r="E483">
        <v>12357.09860508</v>
      </c>
      <c r="F483">
        <v>3022.4</v>
      </c>
      <c r="G483">
        <v>17.847809127745499</v>
      </c>
      <c r="H483">
        <v>6.14595720913296</v>
      </c>
      <c r="I483">
        <v>4.2450878562778396</v>
      </c>
      <c r="J483">
        <v>-0.67894115991580295</v>
      </c>
      <c r="K483">
        <v>2890.0815675007998</v>
      </c>
      <c r="L483">
        <v>2622.73022688846</v>
      </c>
      <c r="M483">
        <v>50.706948683612701</v>
      </c>
      <c r="N483">
        <v>1.0209920921761599</v>
      </c>
      <c r="O483">
        <v>7.9605611434621499</v>
      </c>
      <c r="P483">
        <v>46.978870328494601</v>
      </c>
      <c r="Q483">
        <v>8.5080132956004001E-2</v>
      </c>
    </row>
    <row r="484" spans="1:17" x14ac:dyDescent="0.3">
      <c r="A484" t="s">
        <v>1089</v>
      </c>
      <c r="B484" t="s">
        <v>1090</v>
      </c>
      <c r="C484" t="s">
        <v>3141</v>
      </c>
      <c r="D484" t="s">
        <v>446</v>
      </c>
      <c r="E484">
        <v>12321.655267811901</v>
      </c>
      <c r="F484">
        <v>200.56</v>
      </c>
      <c r="G484">
        <v>145.211029311841</v>
      </c>
      <c r="H484">
        <v>-6.4736775377959503</v>
      </c>
      <c r="I484">
        <v>-6.0897363782393201</v>
      </c>
      <c r="J484">
        <v>-2.7246570694693499</v>
      </c>
      <c r="K484">
        <v>208.20800680325601</v>
      </c>
      <c r="L484">
        <v>175.65358736611199</v>
      </c>
      <c r="M484">
        <v>27.702741813153299</v>
      </c>
      <c r="N484">
        <v>0.423105325507658</v>
      </c>
      <c r="O484">
        <v>17.9696848823294</v>
      </c>
      <c r="P484">
        <v>177.399723374827</v>
      </c>
      <c r="Q484">
        <v>0.18953867613532199</v>
      </c>
    </row>
    <row r="485" spans="1:17" x14ac:dyDescent="0.3">
      <c r="A485" t="s">
        <v>1091</v>
      </c>
      <c r="B485" t="s">
        <v>1092</v>
      </c>
      <c r="C485" t="s">
        <v>3128</v>
      </c>
      <c r="D485" t="s">
        <v>287</v>
      </c>
      <c r="E485">
        <v>12264.16518996</v>
      </c>
      <c r="F485">
        <v>894.95</v>
      </c>
      <c r="G485">
        <v>2.0673740771167899</v>
      </c>
      <c r="H485">
        <v>-11.6886125602951</v>
      </c>
      <c r="I485">
        <v>-23.442551104840401</v>
      </c>
      <c r="J485">
        <v>-1.80937089475052</v>
      </c>
      <c r="K485">
        <v>968.60134779538396</v>
      </c>
      <c r="L485">
        <v>937.97041917121396</v>
      </c>
      <c r="M485">
        <v>19.4835776597793</v>
      </c>
      <c r="N485">
        <v>2.1289302326062001</v>
      </c>
      <c r="O485">
        <v>33.973965025978998</v>
      </c>
      <c r="P485">
        <v>43.192</v>
      </c>
      <c r="Q485">
        <v>1.9518085446479001E-2</v>
      </c>
    </row>
    <row r="486" spans="1:17" x14ac:dyDescent="0.3">
      <c r="A486" t="s">
        <v>1093</v>
      </c>
      <c r="B486" t="s">
        <v>1094</v>
      </c>
      <c r="C486" t="s">
        <v>3129</v>
      </c>
      <c r="D486" t="s">
        <v>398</v>
      </c>
      <c r="E486">
        <v>12222.532537695</v>
      </c>
      <c r="F486">
        <v>409.25</v>
      </c>
      <c r="G486">
        <v>336.23397910790698</v>
      </c>
      <c r="H486">
        <v>18.871126616624601</v>
      </c>
      <c r="I486">
        <v>164.70270153113401</v>
      </c>
      <c r="J486">
        <v>4.7911890321323503</v>
      </c>
      <c r="K486">
        <v>299.125607935939</v>
      </c>
      <c r="L486">
        <v>208.46383410780999</v>
      </c>
      <c r="M486">
        <v>82.397765526000299</v>
      </c>
      <c r="N486">
        <v>1.3058968417852199</v>
      </c>
      <c r="O486">
        <v>3.0177153329260902</v>
      </c>
      <c r="P486">
        <v>370.40229885057403</v>
      </c>
      <c r="Q486">
        <v>0.13603950393310699</v>
      </c>
    </row>
    <row r="487" spans="1:17" x14ac:dyDescent="0.3">
      <c r="A487" t="s">
        <v>1095</v>
      </c>
      <c r="B487" t="s">
        <v>1096</v>
      </c>
      <c r="C487" t="s">
        <v>3129</v>
      </c>
      <c r="D487" t="s">
        <v>24</v>
      </c>
      <c r="E487">
        <v>12008.897477680999</v>
      </c>
      <c r="F487">
        <v>196.08</v>
      </c>
      <c r="G487">
        <v>-47.621389331190997</v>
      </c>
      <c r="H487">
        <v>-7.3968658824261899</v>
      </c>
      <c r="I487">
        <v>-34.5658310676261</v>
      </c>
      <c r="J487">
        <v>7.8602094355506996E-2</v>
      </c>
      <c r="K487">
        <v>216.01113212284099</v>
      </c>
      <c r="L487">
        <v>232.52652296054501</v>
      </c>
      <c r="M487">
        <v>18.472326033254699</v>
      </c>
      <c r="N487">
        <v>0.81431278134060103</v>
      </c>
      <c r="O487">
        <v>53.355773153814702</v>
      </c>
      <c r="P487">
        <v>3.40681362725452</v>
      </c>
      <c r="Q487">
        <v>5.2827823019360003E-3</v>
      </c>
    </row>
    <row r="488" spans="1:17" x14ac:dyDescent="0.3">
      <c r="A488" t="s">
        <v>1097</v>
      </c>
      <c r="B488" t="s">
        <v>1098</v>
      </c>
      <c r="C488" t="s">
        <v>3128</v>
      </c>
      <c r="D488" t="s">
        <v>21</v>
      </c>
      <c r="E488">
        <v>11973.078198839999</v>
      </c>
      <c r="F488">
        <v>805.05</v>
      </c>
      <c r="G488">
        <v>-32.1351106150967</v>
      </c>
      <c r="H488">
        <v>-0.62563949310453904</v>
      </c>
      <c r="I488">
        <v>-12.345262839461901</v>
      </c>
      <c r="J488">
        <v>3.2657504493417799</v>
      </c>
      <c r="K488">
        <v>803.20872235620095</v>
      </c>
      <c r="L488">
        <v>825.83419535757298</v>
      </c>
      <c r="M488">
        <v>49.864650922110002</v>
      </c>
      <c r="N488">
        <v>0.828490907518312</v>
      </c>
      <c r="O488">
        <v>19.371467610707398</v>
      </c>
      <c r="P488">
        <v>8.6437246963562497</v>
      </c>
      <c r="Q488">
        <v>-0.140501142216546</v>
      </c>
    </row>
    <row r="489" spans="1:17" x14ac:dyDescent="0.3">
      <c r="A489" t="s">
        <v>1099</v>
      </c>
      <c r="B489" t="s">
        <v>1100</v>
      </c>
      <c r="C489" t="s">
        <v>3134</v>
      </c>
      <c r="D489" t="s">
        <v>224</v>
      </c>
      <c r="E489">
        <v>11915.93915731</v>
      </c>
      <c r="F489">
        <v>300.39999999999998</v>
      </c>
      <c r="G489">
        <v>47.384580894013197</v>
      </c>
      <c r="H489">
        <v>41.612619838454798</v>
      </c>
      <c r="I489">
        <v>-4.7421484225670101</v>
      </c>
      <c r="J489">
        <v>-6.5892797802237002</v>
      </c>
      <c r="K489">
        <v>256.75216339603998</v>
      </c>
      <c r="L489">
        <v>216.26913420623001</v>
      </c>
      <c r="M489">
        <v>48.865925532522098</v>
      </c>
      <c r="N489">
        <v>0.98364344188795305</v>
      </c>
      <c r="O489">
        <v>16.8442077230359</v>
      </c>
      <c r="P489">
        <v>107.961232260297</v>
      </c>
      <c r="Q489">
        <v>9.8838292778418005E-2</v>
      </c>
    </row>
    <row r="490" spans="1:17" x14ac:dyDescent="0.3">
      <c r="A490" t="s">
        <v>1101</v>
      </c>
      <c r="B490" t="s">
        <v>1102</v>
      </c>
      <c r="C490" t="s">
        <v>3128</v>
      </c>
      <c r="D490" t="s">
        <v>287</v>
      </c>
      <c r="E490">
        <v>11859.421348669999</v>
      </c>
      <c r="F490">
        <v>861.35</v>
      </c>
      <c r="G490">
        <v>-44.161299313344898</v>
      </c>
      <c r="H490">
        <v>-8.3757844074927892</v>
      </c>
      <c r="I490">
        <v>-16.445675266523299</v>
      </c>
      <c r="J490">
        <v>-0.83081262885880403</v>
      </c>
      <c r="K490">
        <v>919.11980609717602</v>
      </c>
      <c r="L490">
        <v>938.46076913090405</v>
      </c>
      <c r="M490">
        <v>27.167628224615001</v>
      </c>
      <c r="N490">
        <v>0.49579020959957598</v>
      </c>
      <c r="O490">
        <v>44.888837290300103</v>
      </c>
      <c r="P490">
        <v>10.140016622978001</v>
      </c>
      <c r="Q490">
        <v>9.9580703806600003E-4</v>
      </c>
    </row>
    <row r="491" spans="1:17" x14ac:dyDescent="0.3">
      <c r="A491" t="s">
        <v>1103</v>
      </c>
      <c r="B491" t="s">
        <v>1104</v>
      </c>
      <c r="C491" t="s">
        <v>3129</v>
      </c>
      <c r="D491" t="s">
        <v>24</v>
      </c>
      <c r="E491">
        <v>11731.502287456</v>
      </c>
      <c r="F491">
        <v>154.25</v>
      </c>
      <c r="G491">
        <v>-5.36746159557479</v>
      </c>
      <c r="H491">
        <v>-5.0838552471298399</v>
      </c>
      <c r="I491">
        <v>-11.642480913709299</v>
      </c>
      <c r="J491">
        <v>0.21701699884692199</v>
      </c>
      <c r="K491">
        <v>164.09426249542801</v>
      </c>
      <c r="L491">
        <v>155.644533806526</v>
      </c>
      <c r="M491">
        <v>20.434706545805401</v>
      </c>
      <c r="N491">
        <v>0.81234209671742896</v>
      </c>
      <c r="O491">
        <v>14.632090761750399</v>
      </c>
      <c r="P491">
        <v>23.153692614770399</v>
      </c>
      <c r="Q491">
        <v>-3.4759806042076999E-2</v>
      </c>
    </row>
    <row r="492" spans="1:17" x14ac:dyDescent="0.3">
      <c r="A492" t="s">
        <v>1105</v>
      </c>
      <c r="B492" t="s">
        <v>1106</v>
      </c>
      <c r="C492" t="s">
        <v>3128</v>
      </c>
      <c r="D492" t="s">
        <v>287</v>
      </c>
      <c r="E492">
        <v>11717.4178609399</v>
      </c>
      <c r="F492">
        <v>2097.1</v>
      </c>
      <c r="G492">
        <v>-31.519903106479902</v>
      </c>
      <c r="H492">
        <v>6.6034074452943203</v>
      </c>
      <c r="I492">
        <v>1.84347755657931</v>
      </c>
      <c r="J492">
        <v>1.8259214818721801</v>
      </c>
      <c r="K492">
        <v>2132.3669607164902</v>
      </c>
      <c r="L492">
        <v>2037.59250927986</v>
      </c>
      <c r="M492">
        <v>59.266210901744799</v>
      </c>
      <c r="N492">
        <v>0.82800134973821105</v>
      </c>
      <c r="O492">
        <v>31.030947498926999</v>
      </c>
      <c r="P492">
        <v>31.068750000000001</v>
      </c>
      <c r="Q492">
        <v>3.1605751387486003E-2</v>
      </c>
    </row>
    <row r="493" spans="1:17" x14ac:dyDescent="0.3">
      <c r="A493" t="s">
        <v>1107</v>
      </c>
      <c r="B493" t="s">
        <v>1108</v>
      </c>
      <c r="C493" t="s">
        <v>3143</v>
      </c>
      <c r="D493" t="s">
        <v>482</v>
      </c>
      <c r="E493">
        <v>11710.152701999999</v>
      </c>
      <c r="F493">
        <v>2294.85</v>
      </c>
      <c r="G493">
        <v>-27.1345573656093</v>
      </c>
      <c r="H493">
        <v>-0.96346919081332505</v>
      </c>
      <c r="I493">
        <v>-1.76575727566245</v>
      </c>
      <c r="J493">
        <v>-0.98143178153204302</v>
      </c>
      <c r="K493">
        <v>2216.7241617667601</v>
      </c>
      <c r="L493">
        <v>2175.31788975168</v>
      </c>
      <c r="M493">
        <v>44.831717731699499</v>
      </c>
      <c r="N493">
        <v>0.85333203440140004</v>
      </c>
      <c r="O493">
        <v>19.1799028258927</v>
      </c>
      <c r="P493">
        <v>26.927544247787601</v>
      </c>
      <c r="Q493">
        <v>-0.12763814480472799</v>
      </c>
    </row>
    <row r="494" spans="1:17" x14ac:dyDescent="0.3">
      <c r="A494" t="s">
        <v>1109</v>
      </c>
      <c r="B494" t="s">
        <v>1110</v>
      </c>
      <c r="C494" t="s">
        <v>3146</v>
      </c>
      <c r="D494" t="s">
        <v>1111</v>
      </c>
      <c r="E494">
        <v>11692.301471999999</v>
      </c>
      <c r="F494">
        <v>623.25</v>
      </c>
      <c r="G494">
        <v>52.673074543923398</v>
      </c>
      <c r="H494">
        <v>27.246078777521198</v>
      </c>
      <c r="I494">
        <v>49.068076362693603</v>
      </c>
      <c r="J494">
        <v>0.67830174095568596</v>
      </c>
      <c r="K494">
        <v>549.29985185825399</v>
      </c>
      <c r="L494">
        <v>477.45299129873302</v>
      </c>
      <c r="M494">
        <v>56.479364511761801</v>
      </c>
      <c r="N494">
        <v>4.7684861775393603</v>
      </c>
      <c r="O494">
        <v>10.533493782591201</v>
      </c>
      <c r="P494">
        <v>101.308139534883</v>
      </c>
      <c r="Q494">
        <v>4.6708642628224002E-2</v>
      </c>
    </row>
    <row r="495" spans="1:17" hidden="1" x14ac:dyDescent="0.3">
      <c r="A495" t="s">
        <v>1112</v>
      </c>
      <c r="B495" t="s">
        <v>1113</v>
      </c>
      <c r="C495" t="s">
        <v>3144</v>
      </c>
      <c r="D495" t="s">
        <v>140</v>
      </c>
      <c r="E495">
        <v>11592.116547899999</v>
      </c>
      <c r="F495">
        <v>399.55</v>
      </c>
      <c r="G495">
        <v>17.940904548184001</v>
      </c>
      <c r="H495">
        <v>-8.3178487665862697</v>
      </c>
      <c r="I495">
        <v>45.7433181305964</v>
      </c>
      <c r="J495">
        <v>-0.14416463847562599</v>
      </c>
      <c r="K495">
        <v>396.89308859409402</v>
      </c>
      <c r="L495">
        <v>327.44009129186702</v>
      </c>
      <c r="M495">
        <v>23.346385251846002</v>
      </c>
      <c r="N495">
        <v>0.37496454063602902</v>
      </c>
      <c r="O495">
        <v>19.271680640720799</v>
      </c>
      <c r="P495">
        <v>95.378973105134406</v>
      </c>
      <c r="Q495">
        <v>0.15916101419037901</v>
      </c>
    </row>
    <row r="496" spans="1:17" hidden="1" x14ac:dyDescent="0.3">
      <c r="A496" t="s">
        <v>1114</v>
      </c>
      <c r="B496" t="s">
        <v>1115</v>
      </c>
      <c r="C496" t="s">
        <v>3144</v>
      </c>
      <c r="D496" t="s">
        <v>86</v>
      </c>
      <c r="E496">
        <v>11516.9498752</v>
      </c>
      <c r="F496">
        <v>87.44</v>
      </c>
      <c r="G496">
        <v>-41.602694264010097</v>
      </c>
      <c r="H496">
        <v>-3.7356858635956098</v>
      </c>
      <c r="I496">
        <v>-21.269992084060299</v>
      </c>
      <c r="J496">
        <v>3.6733862263627501</v>
      </c>
      <c r="K496">
        <v>91.237158021894402</v>
      </c>
      <c r="L496">
        <v>96.357953658998795</v>
      </c>
      <c r="M496">
        <v>13.715137464591701</v>
      </c>
      <c r="N496">
        <v>1.2371758273657201</v>
      </c>
      <c r="O496">
        <v>18.938700823421701</v>
      </c>
      <c r="P496">
        <v>0.35579019855389499</v>
      </c>
    </row>
    <row r="497" spans="1:17" hidden="1" x14ac:dyDescent="0.3">
      <c r="A497" t="s">
        <v>1116</v>
      </c>
      <c r="B497" t="s">
        <v>1117</v>
      </c>
      <c r="C497" t="s">
        <v>3144</v>
      </c>
      <c r="D497" t="s">
        <v>51</v>
      </c>
      <c r="E497">
        <v>11487.21364116</v>
      </c>
      <c r="F497">
        <v>4960.75</v>
      </c>
      <c r="G497">
        <v>-26.863944105633198</v>
      </c>
      <c r="H497">
        <v>9.1342517892284594</v>
      </c>
      <c r="I497">
        <v>-9.1633672248894396</v>
      </c>
      <c r="J497">
        <v>5.2815249969740199</v>
      </c>
      <c r="M497">
        <v>39.589102684023402</v>
      </c>
      <c r="O497">
        <v>8.3505518318802707</v>
      </c>
      <c r="P497">
        <v>17.789175006826401</v>
      </c>
    </row>
    <row r="498" spans="1:17" x14ac:dyDescent="0.3">
      <c r="A498" t="s">
        <v>1118</v>
      </c>
      <c r="B498" t="s">
        <v>1119</v>
      </c>
      <c r="C498" t="s">
        <v>3133</v>
      </c>
      <c r="D498" t="s">
        <v>284</v>
      </c>
      <c r="E498">
        <v>11451.7354570649</v>
      </c>
      <c r="F498">
        <v>2288.5500000000002</v>
      </c>
      <c r="G498">
        <v>24.426719821816501</v>
      </c>
      <c r="H498">
        <v>6.9680917893937302</v>
      </c>
      <c r="I498">
        <v>19.115633502036498</v>
      </c>
      <c r="J498">
        <v>4.5868128313856804</v>
      </c>
      <c r="K498">
        <v>2138.7764145873998</v>
      </c>
      <c r="L498">
        <v>1916.4839743150101</v>
      </c>
      <c r="M498">
        <v>66.165970834148695</v>
      </c>
      <c r="N498">
        <v>1.13297601288849</v>
      </c>
      <c r="O498">
        <v>1.0399597998732799</v>
      </c>
      <c r="P498">
        <v>68.269548913642893</v>
      </c>
      <c r="Q498">
        <v>-4.9891444491356997E-2</v>
      </c>
    </row>
    <row r="499" spans="1:17" x14ac:dyDescent="0.3">
      <c r="A499" t="s">
        <v>1120</v>
      </c>
      <c r="B499" t="s">
        <v>1121</v>
      </c>
      <c r="C499" t="s">
        <v>3129</v>
      </c>
      <c r="D499" t="s">
        <v>579</v>
      </c>
      <c r="E499">
        <v>11420.527698730901</v>
      </c>
      <c r="F499">
        <v>151.15</v>
      </c>
      <c r="G499">
        <v>-30.015617977147301</v>
      </c>
      <c r="H499">
        <v>-7.0681136154029103</v>
      </c>
      <c r="I499">
        <v>-24.620665291929701</v>
      </c>
      <c r="J499">
        <v>-2.8533994879229598</v>
      </c>
      <c r="K499">
        <v>162.63612777120801</v>
      </c>
      <c r="L499">
        <v>164.2562731527</v>
      </c>
      <c r="M499">
        <v>33.887627486659802</v>
      </c>
      <c r="N499">
        <v>0.96374154265167999</v>
      </c>
      <c r="O499">
        <v>38.469982320313299</v>
      </c>
      <c r="P499">
        <v>14.812001519179599</v>
      </c>
      <c r="Q499">
        <v>-3.4545826686497E-2</v>
      </c>
    </row>
    <row r="500" spans="1:17" hidden="1" x14ac:dyDescent="0.3">
      <c r="A500" t="s">
        <v>1122</v>
      </c>
      <c r="B500" t="s">
        <v>1123</v>
      </c>
      <c r="C500" t="s">
        <v>3144</v>
      </c>
      <c r="D500" t="s">
        <v>117</v>
      </c>
      <c r="E500">
        <v>11391.46642106</v>
      </c>
      <c r="F500">
        <v>671.6</v>
      </c>
      <c r="G500">
        <v>15.687760676612699</v>
      </c>
      <c r="H500">
        <v>-2.93059113245979</v>
      </c>
      <c r="I500">
        <v>0.65901840224574904</v>
      </c>
      <c r="J500">
        <v>2.1678383048665202</v>
      </c>
      <c r="K500">
        <v>697.998525257393</v>
      </c>
      <c r="L500">
        <v>645.60640089253195</v>
      </c>
      <c r="M500">
        <v>53.042172570526098</v>
      </c>
      <c r="N500">
        <v>0.62719217342091005</v>
      </c>
      <c r="O500">
        <v>23.585467540202401</v>
      </c>
      <c r="P500">
        <v>67.900000000000006</v>
      </c>
      <c r="Q500">
        <v>0.107608117842885</v>
      </c>
    </row>
    <row r="501" spans="1:17" x14ac:dyDescent="0.3">
      <c r="A501" t="s">
        <v>1124</v>
      </c>
      <c r="B501" t="s">
        <v>1125</v>
      </c>
      <c r="C501" t="s">
        <v>3140</v>
      </c>
      <c r="D501" t="s">
        <v>436</v>
      </c>
      <c r="E501">
        <v>11377.14081925</v>
      </c>
      <c r="F501">
        <v>240.6</v>
      </c>
      <c r="G501">
        <v>38.704489235819302</v>
      </c>
      <c r="H501">
        <v>-6.0111247379805803</v>
      </c>
      <c r="I501">
        <v>0.493604217077319</v>
      </c>
      <c r="J501">
        <v>-1.3665911875276999</v>
      </c>
      <c r="K501">
        <v>259.50306627448299</v>
      </c>
      <c r="L501">
        <v>233.557441671052</v>
      </c>
      <c r="M501">
        <v>30.897688140004899</v>
      </c>
      <c r="N501">
        <v>0.23619663578998601</v>
      </c>
      <c r="O501">
        <v>59.684123025768898</v>
      </c>
      <c r="P501">
        <v>87.237354085603101</v>
      </c>
      <c r="Q501">
        <v>9.3138624408991996E-2</v>
      </c>
    </row>
    <row r="502" spans="1:17" x14ac:dyDescent="0.3">
      <c r="A502" t="s">
        <v>1126</v>
      </c>
      <c r="B502" t="s">
        <v>1127</v>
      </c>
      <c r="C502" t="s">
        <v>3138</v>
      </c>
      <c r="D502" t="s">
        <v>325</v>
      </c>
      <c r="E502">
        <v>11370.953769</v>
      </c>
      <c r="F502">
        <v>1798.15</v>
      </c>
      <c r="G502">
        <v>79.955336449306103</v>
      </c>
      <c r="H502">
        <v>9.2621404958109501</v>
      </c>
      <c r="I502">
        <v>73.585433634457502</v>
      </c>
      <c r="J502">
        <v>8.3682141200670497</v>
      </c>
      <c r="K502">
        <v>1517.14621530109</v>
      </c>
      <c r="L502">
        <v>1220.72885649105</v>
      </c>
      <c r="M502">
        <v>62.451617260617198</v>
      </c>
      <c r="N502">
        <v>0.89699006948435001</v>
      </c>
      <c r="O502">
        <v>1.1039123543642</v>
      </c>
      <c r="P502">
        <v>119.286585365853</v>
      </c>
      <c r="Q502">
        <v>3.4845784100297997E-2</v>
      </c>
    </row>
    <row r="503" spans="1:17" x14ac:dyDescent="0.3">
      <c r="A503" t="s">
        <v>1128</v>
      </c>
      <c r="B503" t="s">
        <v>1129</v>
      </c>
      <c r="C503" t="s">
        <v>3132</v>
      </c>
      <c r="D503" t="s">
        <v>48</v>
      </c>
      <c r="E503">
        <v>11366.1829091789</v>
      </c>
      <c r="F503">
        <v>201.61</v>
      </c>
      <c r="G503">
        <v>17.904099770934799</v>
      </c>
      <c r="H503">
        <v>-6.7945402184327897</v>
      </c>
      <c r="I503">
        <v>-19.576905571012801</v>
      </c>
      <c r="J503">
        <v>1.64476054031873</v>
      </c>
      <c r="K503">
        <v>219.643882223026</v>
      </c>
      <c r="L503">
        <v>215.539222972099</v>
      </c>
      <c r="M503">
        <v>32.319662986150298</v>
      </c>
      <c r="N503">
        <v>0.58025676738751797</v>
      </c>
      <c r="O503">
        <v>50.736570606616702</v>
      </c>
      <c r="P503">
        <v>73.130098754830399</v>
      </c>
      <c r="Q503">
        <v>0.10241905644471801</v>
      </c>
    </row>
    <row r="504" spans="1:17" x14ac:dyDescent="0.3">
      <c r="A504" t="s">
        <v>1130</v>
      </c>
      <c r="B504" t="s">
        <v>1131</v>
      </c>
      <c r="C504" t="s">
        <v>3129</v>
      </c>
      <c r="D504" t="s">
        <v>579</v>
      </c>
      <c r="E504">
        <v>11280.151699374999</v>
      </c>
      <c r="F504">
        <v>870.2</v>
      </c>
      <c r="G504">
        <v>-12.0666587368211</v>
      </c>
      <c r="H504">
        <v>-1.11025470421193</v>
      </c>
      <c r="I504">
        <v>-2.9717000765622701</v>
      </c>
      <c r="J504">
        <v>-0.93765014733146002</v>
      </c>
      <c r="K504">
        <v>861.67622150037505</v>
      </c>
      <c r="L504">
        <v>813.03496156636004</v>
      </c>
      <c r="M504">
        <v>35.9981026200306</v>
      </c>
      <c r="N504">
        <v>0.85975807063671095</v>
      </c>
      <c r="O504">
        <v>9.3714088715237907</v>
      </c>
      <c r="P504">
        <v>27.970588235294102</v>
      </c>
      <c r="Q504">
        <v>7.2072141381530003E-3</v>
      </c>
    </row>
    <row r="505" spans="1:17" x14ac:dyDescent="0.3">
      <c r="A505" t="s">
        <v>1132</v>
      </c>
      <c r="B505" t="s">
        <v>1133</v>
      </c>
      <c r="C505" t="s">
        <v>3141</v>
      </c>
      <c r="D505" t="s">
        <v>217</v>
      </c>
      <c r="E505">
        <v>11261.449238159999</v>
      </c>
      <c r="F505">
        <v>576.1</v>
      </c>
      <c r="G505">
        <v>-9.5776890761728506</v>
      </c>
      <c r="H505">
        <v>10.751728939176701</v>
      </c>
      <c r="I505">
        <v>-23.7579049022197</v>
      </c>
      <c r="J505">
        <v>-2.7430917307560101</v>
      </c>
      <c r="K505">
        <v>553.51881540346596</v>
      </c>
      <c r="L505">
        <v>548.21082898927</v>
      </c>
      <c r="M505">
        <v>50.7022270660472</v>
      </c>
      <c r="N505">
        <v>1.2543209672595099</v>
      </c>
      <c r="O505">
        <v>23.1383440374934</v>
      </c>
      <c r="P505">
        <v>32.680792261630501</v>
      </c>
      <c r="Q505">
        <v>-2.3896018268367999E-2</v>
      </c>
    </row>
    <row r="506" spans="1:17" x14ac:dyDescent="0.3">
      <c r="A506" t="s">
        <v>1134</v>
      </c>
      <c r="B506" t="s">
        <v>1135</v>
      </c>
      <c r="C506" t="s">
        <v>3137</v>
      </c>
      <c r="D506" t="s">
        <v>77</v>
      </c>
      <c r="E506">
        <v>11252.367368310001</v>
      </c>
      <c r="F506">
        <v>362.1</v>
      </c>
      <c r="G506">
        <v>32.901855833185898</v>
      </c>
      <c r="H506">
        <v>-0.87108546176444301</v>
      </c>
      <c r="I506">
        <v>49.9257933394369</v>
      </c>
      <c r="J506">
        <v>2.64875568449082</v>
      </c>
      <c r="K506">
        <v>353.50531156162901</v>
      </c>
      <c r="L506">
        <v>291.13548183800202</v>
      </c>
      <c r="M506">
        <v>45.880125085979302</v>
      </c>
      <c r="N506">
        <v>0.17881044154408299</v>
      </c>
      <c r="O506">
        <v>6.3242198287765703</v>
      </c>
      <c r="P506">
        <v>109.852216748768</v>
      </c>
      <c r="Q506">
        <v>6.7325425779985001E-2</v>
      </c>
    </row>
    <row r="507" spans="1:17" x14ac:dyDescent="0.3">
      <c r="A507" t="s">
        <v>1136</v>
      </c>
      <c r="B507" t="s">
        <v>1137</v>
      </c>
      <c r="C507" t="s">
        <v>3139</v>
      </c>
      <c r="D507" t="s">
        <v>527</v>
      </c>
      <c r="E507">
        <v>11208.256436275</v>
      </c>
      <c r="F507">
        <v>353.2</v>
      </c>
      <c r="G507">
        <v>-3.3403809810482898</v>
      </c>
      <c r="H507">
        <v>5.9837994565343102</v>
      </c>
      <c r="I507">
        <v>5.2261090321586599</v>
      </c>
      <c r="J507">
        <v>1.62367298707351</v>
      </c>
      <c r="K507">
        <v>337.33462277311298</v>
      </c>
      <c r="L507">
        <v>309.35057528725702</v>
      </c>
      <c r="M507">
        <v>46.520004530738902</v>
      </c>
      <c r="N507">
        <v>1.0139317806858601</v>
      </c>
      <c r="O507">
        <v>13.533408833522</v>
      </c>
      <c r="P507">
        <v>45.589447650453401</v>
      </c>
      <c r="Q507">
        <v>2.9219968288462999E-2</v>
      </c>
    </row>
    <row r="508" spans="1:17" x14ac:dyDescent="0.3">
      <c r="A508" t="s">
        <v>1138</v>
      </c>
      <c r="B508" t="s">
        <v>1139</v>
      </c>
      <c r="C508" t="s">
        <v>3129</v>
      </c>
      <c r="D508" t="s">
        <v>24</v>
      </c>
      <c r="E508">
        <v>11202.329196098999</v>
      </c>
      <c r="F508">
        <v>99.36</v>
      </c>
      <c r="G508">
        <v>-37.704204772874597</v>
      </c>
      <c r="H508">
        <v>-6.3053062084281901</v>
      </c>
      <c r="I508">
        <v>-38.304804207660098</v>
      </c>
      <c r="J508">
        <v>-1.1766041601013799</v>
      </c>
      <c r="K508">
        <v>107.82460354777</v>
      </c>
      <c r="L508">
        <v>113.26557584319799</v>
      </c>
      <c r="M508">
        <v>24.090754457537098</v>
      </c>
      <c r="N508">
        <v>0.56826456324097596</v>
      </c>
      <c r="O508">
        <v>53.4822866344605</v>
      </c>
      <c r="P508">
        <v>5.0317124735729397</v>
      </c>
      <c r="Q508">
        <v>0.111333386805296</v>
      </c>
    </row>
    <row r="509" spans="1:17" x14ac:dyDescent="0.3">
      <c r="A509" t="s">
        <v>1140</v>
      </c>
      <c r="B509" t="s">
        <v>1141</v>
      </c>
      <c r="C509" t="s">
        <v>3129</v>
      </c>
      <c r="D509" t="s">
        <v>579</v>
      </c>
      <c r="E509">
        <v>11127.23742609</v>
      </c>
      <c r="F509">
        <v>1309.3499999999999</v>
      </c>
      <c r="G509">
        <v>27.261175052779102</v>
      </c>
      <c r="H509">
        <v>12.981724899948</v>
      </c>
      <c r="I509">
        <v>29.4896984515558</v>
      </c>
      <c r="J509">
        <v>13.308815239029901</v>
      </c>
      <c r="K509">
        <v>1154.8209034269701</v>
      </c>
      <c r="L509">
        <v>1011.75854190373</v>
      </c>
      <c r="M509">
        <v>57.1788163679728</v>
      </c>
      <c r="N509">
        <v>1.4510967261680201</v>
      </c>
      <c r="O509">
        <v>5.6478405315614602</v>
      </c>
      <c r="P509">
        <v>68.589454709328507</v>
      </c>
      <c r="Q509">
        <v>7.1064131422436005E-2</v>
      </c>
    </row>
    <row r="510" spans="1:17" x14ac:dyDescent="0.3">
      <c r="A510" t="s">
        <v>1142</v>
      </c>
      <c r="B510" t="s">
        <v>1143</v>
      </c>
      <c r="C510" t="s">
        <v>3138</v>
      </c>
      <c r="D510" t="s">
        <v>111</v>
      </c>
      <c r="E510">
        <v>11106.595693499999</v>
      </c>
      <c r="F510">
        <v>792.85</v>
      </c>
      <c r="G510">
        <v>40.8936316934182</v>
      </c>
      <c r="H510">
        <v>15.5383063451707</v>
      </c>
      <c r="I510">
        <v>-0.258708477240565</v>
      </c>
      <c r="J510">
        <v>4.8686120802004202</v>
      </c>
      <c r="K510">
        <v>734.40318399147702</v>
      </c>
      <c r="L510">
        <v>661.60110120660102</v>
      </c>
      <c r="M510">
        <v>75.150740365043006</v>
      </c>
      <c r="N510">
        <v>1.18285357418857</v>
      </c>
      <c r="O510">
        <v>5.94690042252632</v>
      </c>
      <c r="P510">
        <v>81.409449719711702</v>
      </c>
    </row>
    <row r="511" spans="1:17" x14ac:dyDescent="0.3">
      <c r="A511" t="s">
        <v>1144</v>
      </c>
      <c r="B511" t="s">
        <v>1145</v>
      </c>
      <c r="C511" t="s">
        <v>3135</v>
      </c>
      <c r="D511" t="s">
        <v>415</v>
      </c>
      <c r="E511">
        <v>11100.55129377</v>
      </c>
      <c r="F511">
        <v>403.85</v>
      </c>
      <c r="G511">
        <v>23.138277319242501</v>
      </c>
      <c r="H511">
        <v>-3.1824218036821099</v>
      </c>
      <c r="I511">
        <v>-13.5424045139511</v>
      </c>
      <c r="J511">
        <v>-2.1857679401628198</v>
      </c>
      <c r="K511">
        <v>418.99676413579402</v>
      </c>
      <c r="L511">
        <v>403.61621440204402</v>
      </c>
      <c r="M511">
        <v>30.087530214828199</v>
      </c>
      <c r="N511">
        <v>0.73315130846474497</v>
      </c>
      <c r="O511">
        <v>37.167265073665902</v>
      </c>
      <c r="P511">
        <v>52.396226415094297</v>
      </c>
      <c r="Q511">
        <v>0.105038873132085</v>
      </c>
    </row>
    <row r="512" spans="1:17" hidden="1" x14ac:dyDescent="0.3">
      <c r="A512" t="s">
        <v>1146</v>
      </c>
      <c r="B512" t="s">
        <v>1147</v>
      </c>
      <c r="C512" t="s">
        <v>3141</v>
      </c>
      <c r="D512" t="s">
        <v>1148</v>
      </c>
      <c r="E512">
        <v>11087.443586989901</v>
      </c>
      <c r="F512">
        <v>1136.8</v>
      </c>
      <c r="G512">
        <v>-17.748202374031699</v>
      </c>
      <c r="H512">
        <v>-2.0311172069985099</v>
      </c>
      <c r="I512">
        <v>17.392261000730102</v>
      </c>
      <c r="J512">
        <v>1.4155107684872801</v>
      </c>
      <c r="K512">
        <v>1191.05570802734</v>
      </c>
      <c r="M512">
        <v>35.291460677691497</v>
      </c>
      <c r="N512">
        <v>0.79816797000898998</v>
      </c>
      <c r="O512">
        <v>14.3516889514426</v>
      </c>
      <c r="P512">
        <v>39.793408755533598</v>
      </c>
    </row>
    <row r="513" spans="1:17" x14ac:dyDescent="0.3">
      <c r="A513" t="s">
        <v>1149</v>
      </c>
      <c r="B513" t="s">
        <v>1150</v>
      </c>
      <c r="C513" t="s">
        <v>3140</v>
      </c>
      <c r="D513" t="s">
        <v>1151</v>
      </c>
      <c r="E513">
        <v>11083.75993685</v>
      </c>
      <c r="F513">
        <v>749.8</v>
      </c>
      <c r="G513">
        <v>49.541050623002398</v>
      </c>
      <c r="H513">
        <v>-5.02976532074275</v>
      </c>
      <c r="I513">
        <v>20.410163024885801</v>
      </c>
      <c r="J513">
        <v>0.68169625952484403</v>
      </c>
      <c r="K513">
        <v>757.46735124401698</v>
      </c>
      <c r="L513">
        <v>638.967233569825</v>
      </c>
      <c r="M513">
        <v>24.881449150346</v>
      </c>
      <c r="N513">
        <v>0.485369791292737</v>
      </c>
      <c r="O513">
        <v>16.697786076286999</v>
      </c>
      <c r="P513">
        <v>87.286124640939093</v>
      </c>
      <c r="Q513">
        <v>-5.6656540572291997E-2</v>
      </c>
    </row>
    <row r="514" spans="1:17" x14ac:dyDescent="0.3">
      <c r="A514" t="s">
        <v>1152</v>
      </c>
      <c r="B514" t="s">
        <v>1153</v>
      </c>
      <c r="C514" t="s">
        <v>3132</v>
      </c>
      <c r="D514" t="s">
        <v>48</v>
      </c>
      <c r="E514">
        <v>11081.15810592</v>
      </c>
      <c r="F514">
        <v>616.20000000000005</v>
      </c>
      <c r="G514">
        <v>159.912447733497</v>
      </c>
      <c r="H514">
        <v>22.5995135188275</v>
      </c>
      <c r="I514">
        <v>78.832568298478193</v>
      </c>
      <c r="J514">
        <v>19.153862461380101</v>
      </c>
      <c r="K514">
        <v>537.294874986428</v>
      </c>
      <c r="L514">
        <v>430.252554902822</v>
      </c>
      <c r="M514">
        <v>80.260862596102598</v>
      </c>
      <c r="N514">
        <v>1.8270962629202401</v>
      </c>
      <c r="O514">
        <v>12.674456345342399</v>
      </c>
      <c r="P514">
        <v>227.76595744680799</v>
      </c>
      <c r="Q514">
        <v>0.22295027828493899</v>
      </c>
    </row>
    <row r="515" spans="1:17" x14ac:dyDescent="0.3">
      <c r="A515" t="s">
        <v>1154</v>
      </c>
      <c r="B515" t="s">
        <v>1155</v>
      </c>
      <c r="C515" t="s">
        <v>3142</v>
      </c>
      <c r="D515" t="s">
        <v>469</v>
      </c>
      <c r="E515">
        <v>11008.604958865</v>
      </c>
      <c r="F515">
        <v>1597.4</v>
      </c>
      <c r="G515">
        <v>24.349005300961199</v>
      </c>
      <c r="H515">
        <v>-18.8604923425825</v>
      </c>
      <c r="I515">
        <v>28.712735446674799</v>
      </c>
      <c r="J515">
        <v>-3.6347154104774999</v>
      </c>
      <c r="K515">
        <v>1823.37329697327</v>
      </c>
      <c r="L515">
        <v>1547.7115072675001</v>
      </c>
      <c r="M515">
        <v>11.4226593854121</v>
      </c>
      <c r="N515">
        <v>0.57272370267430495</v>
      </c>
      <c r="O515">
        <v>48.992112182296196</v>
      </c>
      <c r="P515">
        <v>77.809667296520701</v>
      </c>
      <c r="Q515">
        <v>0.18949624753146599</v>
      </c>
    </row>
    <row r="516" spans="1:17" x14ac:dyDescent="0.3">
      <c r="A516" t="s">
        <v>1156</v>
      </c>
      <c r="B516" t="s">
        <v>1157</v>
      </c>
      <c r="C516" t="s">
        <v>3132</v>
      </c>
      <c r="D516" t="s">
        <v>48</v>
      </c>
      <c r="E516">
        <v>10914.458774925</v>
      </c>
      <c r="F516">
        <v>428.65</v>
      </c>
      <c r="G516">
        <v>-11.057811242813401</v>
      </c>
      <c r="H516">
        <v>-6.10002007089507</v>
      </c>
      <c r="I516">
        <v>-15.4128315317153</v>
      </c>
      <c r="J516">
        <v>0.12673253933427001</v>
      </c>
      <c r="K516">
        <v>453.10233323797701</v>
      </c>
      <c r="L516">
        <v>440.68034536867202</v>
      </c>
      <c r="M516">
        <v>33.123268543649402</v>
      </c>
      <c r="N516">
        <v>0.57297453239445795</v>
      </c>
      <c r="O516">
        <v>34.095415840429197</v>
      </c>
      <c r="P516">
        <v>38.229603353756801</v>
      </c>
      <c r="Q516">
        <v>9.4838346744800003E-4</v>
      </c>
    </row>
    <row r="517" spans="1:17" x14ac:dyDescent="0.3">
      <c r="A517" t="s">
        <v>1158</v>
      </c>
      <c r="B517" t="s">
        <v>1159</v>
      </c>
      <c r="C517" t="s">
        <v>3129</v>
      </c>
      <c r="D517" t="s">
        <v>398</v>
      </c>
      <c r="E517">
        <v>10913.216260679999</v>
      </c>
      <c r="F517">
        <v>117.41</v>
      </c>
      <c r="G517">
        <v>48.7908116564791</v>
      </c>
      <c r="H517">
        <v>-0.24991984821659899</v>
      </c>
      <c r="I517">
        <v>49.846452723024797</v>
      </c>
      <c r="J517">
        <v>-8.5273779426034899</v>
      </c>
      <c r="K517">
        <v>111.417998362315</v>
      </c>
      <c r="L517">
        <v>84.388848527222095</v>
      </c>
      <c r="M517">
        <v>34.737048819668303</v>
      </c>
      <c r="N517">
        <v>0.66364616812400601</v>
      </c>
      <c r="O517">
        <v>23.950259773443399</v>
      </c>
      <c r="P517">
        <v>97.826453243470894</v>
      </c>
      <c r="Q517">
        <v>0.109170557104107</v>
      </c>
    </row>
    <row r="518" spans="1:17" x14ac:dyDescent="0.3">
      <c r="A518" t="s">
        <v>1160</v>
      </c>
      <c r="B518" t="s">
        <v>1161</v>
      </c>
      <c r="C518" t="s">
        <v>3138</v>
      </c>
      <c r="D518" t="s">
        <v>83</v>
      </c>
      <c r="E518">
        <v>10843.058720479999</v>
      </c>
      <c r="F518">
        <v>1412.9</v>
      </c>
      <c r="G518">
        <v>104.37250309036099</v>
      </c>
      <c r="H518">
        <v>14.438106413804199</v>
      </c>
      <c r="I518">
        <v>65.435722506801497</v>
      </c>
      <c r="J518">
        <v>-2.7028728803841702</v>
      </c>
      <c r="K518">
        <v>1232.6088991607201</v>
      </c>
      <c r="L518">
        <v>963.99462449824</v>
      </c>
      <c r="M518">
        <v>55.388906958505501</v>
      </c>
      <c r="N518">
        <v>1.53527578286906</v>
      </c>
      <c r="O518">
        <v>9.2787883077358497</v>
      </c>
      <c r="P518">
        <v>142.766323024055</v>
      </c>
    </row>
    <row r="519" spans="1:17" hidden="1" x14ac:dyDescent="0.3">
      <c r="A519" t="s">
        <v>1162</v>
      </c>
      <c r="B519" t="s">
        <v>1163</v>
      </c>
      <c r="C519" t="s">
        <v>3144</v>
      </c>
      <c r="D519" t="s">
        <v>217</v>
      </c>
      <c r="E519">
        <v>10827.66771401</v>
      </c>
      <c r="F519">
        <v>14223.45</v>
      </c>
      <c r="G519">
        <v>52.1501806051104</v>
      </c>
      <c r="H519">
        <v>16.891085301005699</v>
      </c>
      <c r="I519">
        <v>52.612947794799602</v>
      </c>
      <c r="J519">
        <v>13.9575058308358</v>
      </c>
      <c r="K519">
        <v>12242.045017239499</v>
      </c>
      <c r="L519">
        <v>10573.039765054</v>
      </c>
      <c r="M519">
        <v>82.709075570070596</v>
      </c>
      <c r="N519">
        <v>1.12962195677407</v>
      </c>
      <c r="O519">
        <v>1.20610681655997</v>
      </c>
      <c r="P519">
        <v>120.689681923972</v>
      </c>
      <c r="Q519">
        <v>0.16003208976917799</v>
      </c>
    </row>
    <row r="520" spans="1:17" x14ac:dyDescent="0.3">
      <c r="A520" t="s">
        <v>1164</v>
      </c>
      <c r="B520" t="s">
        <v>1165</v>
      </c>
      <c r="C520" t="s">
        <v>3131</v>
      </c>
      <c r="D520" t="s">
        <v>120</v>
      </c>
      <c r="E520">
        <v>10812.1163423</v>
      </c>
      <c r="F520">
        <v>1856.35</v>
      </c>
      <c r="G520">
        <v>48.688023666019497</v>
      </c>
      <c r="H520">
        <v>5.9700812964291003</v>
      </c>
      <c r="I520">
        <v>51.308700582215899</v>
      </c>
      <c r="J520">
        <v>2.0532006026808798</v>
      </c>
      <c r="K520">
        <v>1715.57901584769</v>
      </c>
      <c r="L520">
        <v>1386.7887146641101</v>
      </c>
      <c r="M520">
        <v>42.430863790883002</v>
      </c>
      <c r="N520">
        <v>0.60908770110383104</v>
      </c>
      <c r="O520">
        <v>18.512134026449701</v>
      </c>
      <c r="P520">
        <v>92.7473782577094</v>
      </c>
      <c r="Q520">
        <v>0.16541715490579301</v>
      </c>
    </row>
    <row r="521" spans="1:17" x14ac:dyDescent="0.3">
      <c r="A521" t="s">
        <v>1166</v>
      </c>
      <c r="B521" t="s">
        <v>1167</v>
      </c>
      <c r="C521" t="s">
        <v>3131</v>
      </c>
      <c r="D521" t="s">
        <v>984</v>
      </c>
      <c r="E521">
        <v>10808.471067294</v>
      </c>
      <c r="F521">
        <v>48.17</v>
      </c>
      <c r="G521">
        <v>-37.994094322577197</v>
      </c>
      <c r="H521">
        <v>3.99283339341779</v>
      </c>
      <c r="I521">
        <v>-4.1125985245854801</v>
      </c>
      <c r="J521">
        <v>-5.16024289400392</v>
      </c>
      <c r="K521">
        <v>48.475249031872501</v>
      </c>
      <c r="L521">
        <v>47.207351194649902</v>
      </c>
      <c r="M521">
        <v>53.789223618123799</v>
      </c>
      <c r="N521">
        <v>2.94339875530141</v>
      </c>
      <c r="O521">
        <v>17.292920905127598</v>
      </c>
      <c r="P521">
        <v>31.792065663474698</v>
      </c>
      <c r="Q521">
        <v>5.2314681787016003E-2</v>
      </c>
    </row>
    <row r="522" spans="1:17" x14ac:dyDescent="0.3">
      <c r="A522" t="s">
        <v>1168</v>
      </c>
      <c r="B522" t="s">
        <v>1169</v>
      </c>
      <c r="C522" t="s">
        <v>3141</v>
      </c>
      <c r="D522" t="s">
        <v>271</v>
      </c>
      <c r="E522">
        <v>10756.922399999999</v>
      </c>
      <c r="F522">
        <v>5365.15</v>
      </c>
      <c r="G522">
        <v>50.815798196970803</v>
      </c>
      <c r="H522">
        <v>-1.2486598329063301</v>
      </c>
      <c r="I522">
        <v>43.844506719887697</v>
      </c>
      <c r="J522">
        <v>1.0266787102414701</v>
      </c>
      <c r="K522">
        <v>5309.9005288254102</v>
      </c>
      <c r="L522">
        <v>4580.3509903324402</v>
      </c>
      <c r="M522">
        <v>37.172391053241903</v>
      </c>
      <c r="N522">
        <v>0.71059611297771497</v>
      </c>
      <c r="O522">
        <v>11.814208363233099</v>
      </c>
      <c r="P522">
        <v>80.150428957574306</v>
      </c>
      <c r="Q522">
        <v>0.176193313716967</v>
      </c>
    </row>
    <row r="523" spans="1:17" hidden="1" x14ac:dyDescent="0.3">
      <c r="A523" t="s">
        <v>1170</v>
      </c>
      <c r="B523" t="s">
        <v>1171</v>
      </c>
      <c r="C523" t="s">
        <v>3144</v>
      </c>
      <c r="D523" t="s">
        <v>745</v>
      </c>
      <c r="E523">
        <v>10739.054693185</v>
      </c>
      <c r="F523">
        <v>115.25</v>
      </c>
      <c r="G523">
        <v>26.8952599645656</v>
      </c>
      <c r="H523">
        <v>1.1116072730215001</v>
      </c>
      <c r="I523">
        <v>0.14647668120993901</v>
      </c>
      <c r="J523">
        <v>0.45435460699513702</v>
      </c>
      <c r="K523">
        <v>116.672853619235</v>
      </c>
      <c r="L523">
        <v>106.02419107452999</v>
      </c>
      <c r="M523">
        <v>54.041415573722702</v>
      </c>
      <c r="N523">
        <v>0.64949216391248099</v>
      </c>
      <c r="O523">
        <v>7.5921908893709302</v>
      </c>
      <c r="P523">
        <v>61.076170510132698</v>
      </c>
      <c r="Q523">
        <v>2.1133606920337E-2</v>
      </c>
    </row>
    <row r="524" spans="1:17" x14ac:dyDescent="0.3">
      <c r="A524" t="s">
        <v>1172</v>
      </c>
      <c r="B524" t="s">
        <v>1173</v>
      </c>
      <c r="C524" t="s">
        <v>3138</v>
      </c>
      <c r="D524" t="s">
        <v>325</v>
      </c>
      <c r="E524">
        <v>10708.110997919999</v>
      </c>
      <c r="F524">
        <v>902.35</v>
      </c>
      <c r="G524">
        <v>-42.803614454102402</v>
      </c>
      <c r="H524">
        <v>-8.1591341142193201</v>
      </c>
      <c r="I524">
        <v>-19.5329533463103</v>
      </c>
      <c r="J524">
        <v>-1.63252317267641</v>
      </c>
      <c r="K524">
        <v>973.68537241925299</v>
      </c>
      <c r="L524">
        <v>991.97211745501102</v>
      </c>
      <c r="M524">
        <v>22.5676139267187</v>
      </c>
      <c r="N524">
        <v>0.70156860663229004</v>
      </c>
      <c r="O524">
        <v>27.223361223472001</v>
      </c>
      <c r="P524">
        <v>10.0225568493568</v>
      </c>
      <c r="Q524">
        <v>-5.9624429221961997E-2</v>
      </c>
    </row>
    <row r="525" spans="1:17" x14ac:dyDescent="0.3">
      <c r="A525" t="s">
        <v>1174</v>
      </c>
      <c r="B525" t="s">
        <v>1175</v>
      </c>
      <c r="C525" t="s">
        <v>3141</v>
      </c>
      <c r="D525" t="s">
        <v>117</v>
      </c>
      <c r="E525">
        <v>10630.925018849999</v>
      </c>
      <c r="F525">
        <v>343.05</v>
      </c>
      <c r="G525">
        <v>-23.3792505324841</v>
      </c>
      <c r="H525">
        <v>-2.1403891989232999</v>
      </c>
      <c r="I525">
        <v>-9.6854554089004097</v>
      </c>
      <c r="J525">
        <v>-1.25307099553015</v>
      </c>
      <c r="K525">
        <v>352.22580297634198</v>
      </c>
      <c r="L525">
        <v>341.89357262765799</v>
      </c>
      <c r="M525">
        <v>43.945224621670903</v>
      </c>
      <c r="N525">
        <v>0.58159365880529501</v>
      </c>
      <c r="O525">
        <v>24.704853519895</v>
      </c>
      <c r="P525">
        <v>35.700158227848</v>
      </c>
      <c r="Q525">
        <v>0.15020540028329901</v>
      </c>
    </row>
    <row r="526" spans="1:17" hidden="1" x14ac:dyDescent="0.3">
      <c r="A526" t="s">
        <v>1176</v>
      </c>
      <c r="B526" t="s">
        <v>1177</v>
      </c>
      <c r="C526" t="s">
        <v>3144</v>
      </c>
      <c r="D526" t="s">
        <v>745</v>
      </c>
      <c r="E526">
        <v>10625.948094249999</v>
      </c>
      <c r="F526">
        <v>524.64</v>
      </c>
      <c r="G526">
        <v>-11.0496722914424</v>
      </c>
      <c r="H526">
        <v>1.3229233489529399</v>
      </c>
      <c r="I526">
        <v>-4.6759948678327596</v>
      </c>
      <c r="J526">
        <v>0.67787658996298805</v>
      </c>
      <c r="K526">
        <v>531.74956314234396</v>
      </c>
      <c r="L526">
        <v>505.95686868362702</v>
      </c>
      <c r="M526">
        <v>77.9215973242584</v>
      </c>
      <c r="N526">
        <v>1.6207242712562999</v>
      </c>
      <c r="O526">
        <v>6.5073193046660496</v>
      </c>
      <c r="P526">
        <v>21.9809346663566</v>
      </c>
      <c r="Q526">
        <v>-1.3416788414562999E-2</v>
      </c>
    </row>
    <row r="527" spans="1:17" x14ac:dyDescent="0.3">
      <c r="A527" t="s">
        <v>1178</v>
      </c>
      <c r="B527" t="s">
        <v>1179</v>
      </c>
      <c r="C527" t="s">
        <v>3136</v>
      </c>
      <c r="D527" t="s">
        <v>130</v>
      </c>
      <c r="E527">
        <v>10624.38</v>
      </c>
      <c r="F527">
        <v>328.45</v>
      </c>
      <c r="G527">
        <v>-25.246310859558999</v>
      </c>
      <c r="H527">
        <v>-12.0122318103473</v>
      </c>
      <c r="I527">
        <v>-27.031382486002599</v>
      </c>
      <c r="J527">
        <v>-4.5759422229656899</v>
      </c>
      <c r="K527">
        <v>365.10527704614799</v>
      </c>
      <c r="L527">
        <v>370.37667784441402</v>
      </c>
      <c r="M527">
        <v>11.004394648985899</v>
      </c>
      <c r="N527">
        <v>0.85190853893787899</v>
      </c>
      <c r="O527">
        <v>54.056934084335502</v>
      </c>
      <c r="P527">
        <v>6.9521328557472897</v>
      </c>
      <c r="Q527">
        <v>0.13456216344730401</v>
      </c>
    </row>
    <row r="528" spans="1:17" hidden="1" x14ac:dyDescent="0.3">
      <c r="A528" t="s">
        <v>1180</v>
      </c>
      <c r="B528" t="s">
        <v>1181</v>
      </c>
      <c r="C528" t="s">
        <v>3144</v>
      </c>
      <c r="D528" t="s">
        <v>103</v>
      </c>
      <c r="E528">
        <v>10587.46410598</v>
      </c>
      <c r="F528">
        <v>829.45</v>
      </c>
      <c r="G528">
        <v>146.80284986897101</v>
      </c>
      <c r="H528">
        <v>-7.5737197448657998</v>
      </c>
      <c r="I528">
        <v>-16.195562273538801</v>
      </c>
      <c r="J528">
        <v>-0.53775715890263198</v>
      </c>
      <c r="K528">
        <v>872.35899394099795</v>
      </c>
      <c r="L528">
        <v>788.54535492464004</v>
      </c>
      <c r="M528">
        <v>34.394617619797401</v>
      </c>
      <c r="N528">
        <v>0.75277889685652299</v>
      </c>
      <c r="O528">
        <v>34.788112604737996</v>
      </c>
      <c r="P528">
        <v>220.25096525096501</v>
      </c>
      <c r="Q528">
        <v>0.28762234661615699</v>
      </c>
    </row>
    <row r="529" spans="1:17" hidden="1" x14ac:dyDescent="0.3">
      <c r="A529" t="s">
        <v>1182</v>
      </c>
      <c r="B529" t="s">
        <v>1183</v>
      </c>
      <c r="C529" t="s">
        <v>3144</v>
      </c>
      <c r="D529" t="s">
        <v>57</v>
      </c>
      <c r="E529">
        <v>10452.334828667999</v>
      </c>
      <c r="F529">
        <v>136.63</v>
      </c>
      <c r="G529">
        <v>284.74797869320599</v>
      </c>
      <c r="H529">
        <v>-0.57213458720194899</v>
      </c>
      <c r="I529">
        <v>127.493294332728</v>
      </c>
      <c r="J529">
        <v>-5.3773233289825502</v>
      </c>
      <c r="K529">
        <v>131.03249375735601</v>
      </c>
      <c r="L529">
        <v>88.914134302498795</v>
      </c>
      <c r="M529">
        <v>42.935303706964604</v>
      </c>
      <c r="N529">
        <v>0.72852276730904697</v>
      </c>
      <c r="O529">
        <v>23.8746980897313</v>
      </c>
      <c r="P529">
        <v>360.03367003366998</v>
      </c>
      <c r="Q529">
        <v>0.121266258797191</v>
      </c>
    </row>
    <row r="530" spans="1:17" hidden="1" x14ac:dyDescent="0.3">
      <c r="A530" t="s">
        <v>1184</v>
      </c>
      <c r="B530" t="s">
        <v>1185</v>
      </c>
      <c r="C530" t="s">
        <v>3141</v>
      </c>
      <c r="D530" t="s">
        <v>1186</v>
      </c>
      <c r="E530">
        <v>10367.4607875</v>
      </c>
      <c r="F530">
        <v>1142.8499999999999</v>
      </c>
      <c r="G530">
        <v>-6.4452229121373703</v>
      </c>
      <c r="H530">
        <v>-4.3699619501467204</v>
      </c>
      <c r="I530">
        <v>-25.9628214816507</v>
      </c>
      <c r="J530">
        <v>-0.11994119767823699</v>
      </c>
      <c r="K530">
        <v>1185.90996577944</v>
      </c>
      <c r="M530">
        <v>44.725438536758602</v>
      </c>
      <c r="N530">
        <v>0.76606530100899295</v>
      </c>
      <c r="O530">
        <v>31.854574091088001</v>
      </c>
      <c r="P530">
        <v>42.5800012475828</v>
      </c>
    </row>
    <row r="531" spans="1:17" x14ac:dyDescent="0.3">
      <c r="A531" t="s">
        <v>1187</v>
      </c>
      <c r="B531" t="s">
        <v>1188</v>
      </c>
      <c r="C531" t="s">
        <v>3140</v>
      </c>
      <c r="D531" t="s">
        <v>95</v>
      </c>
      <c r="E531">
        <v>10359.63383139</v>
      </c>
      <c r="F531">
        <v>213.6</v>
      </c>
      <c r="G531">
        <v>37.549917848689802</v>
      </c>
      <c r="H531">
        <v>-5.3190585779030801</v>
      </c>
      <c r="I531">
        <v>-11.419115483955499</v>
      </c>
      <c r="J531">
        <v>1.64408853933804</v>
      </c>
      <c r="K531">
        <v>221.30055423318899</v>
      </c>
      <c r="L531">
        <v>200.737154878539</v>
      </c>
      <c r="M531">
        <v>31.543148026028</v>
      </c>
      <c r="N531">
        <v>0.40539069698635</v>
      </c>
      <c r="O531">
        <v>17.3642322097378</v>
      </c>
      <c r="P531">
        <v>83.741935483870904</v>
      </c>
      <c r="Q531">
        <v>7.6509056395412001E-2</v>
      </c>
    </row>
    <row r="532" spans="1:17" hidden="1" x14ac:dyDescent="0.3">
      <c r="A532" t="s">
        <v>1189</v>
      </c>
      <c r="B532" t="s">
        <v>1190</v>
      </c>
      <c r="C532" t="s">
        <v>3144</v>
      </c>
      <c r="D532" t="s">
        <v>482</v>
      </c>
      <c r="E532">
        <v>10300.491824799999</v>
      </c>
      <c r="F532">
        <v>2895.25</v>
      </c>
      <c r="G532">
        <v>-17.168197072814898</v>
      </c>
      <c r="H532">
        <v>-9.1537754914158</v>
      </c>
      <c r="I532">
        <v>3.29966512953186</v>
      </c>
      <c r="J532">
        <v>-1.7829099044162999</v>
      </c>
      <c r="K532">
        <v>2957.7733878501599</v>
      </c>
      <c r="L532">
        <v>2779.43163760984</v>
      </c>
      <c r="M532">
        <v>31.283145399538199</v>
      </c>
      <c r="N532">
        <v>0.71153839727670998</v>
      </c>
      <c r="O532">
        <v>16.3975477074518</v>
      </c>
      <c r="P532">
        <v>28.849577214063199</v>
      </c>
      <c r="Q532">
        <v>-7.289675061334E-2</v>
      </c>
    </row>
    <row r="533" spans="1:17" x14ac:dyDescent="0.3">
      <c r="A533" t="s">
        <v>1191</v>
      </c>
      <c r="B533" t="s">
        <v>1192</v>
      </c>
      <c r="C533" t="s">
        <v>3138</v>
      </c>
      <c r="D533" t="s">
        <v>738</v>
      </c>
      <c r="E533">
        <v>10294.946201610001</v>
      </c>
      <c r="F533">
        <v>7941.55</v>
      </c>
      <c r="G533">
        <v>-30.947107600207801</v>
      </c>
      <c r="H533">
        <v>-12.437415541264</v>
      </c>
      <c r="I533">
        <v>-0.817958826444668</v>
      </c>
      <c r="J533">
        <v>2.0319852324383101</v>
      </c>
      <c r="K533">
        <v>8604.9391926891094</v>
      </c>
      <c r="L533">
        <v>8259.7963633006002</v>
      </c>
      <c r="M533">
        <v>21.559123679418299</v>
      </c>
      <c r="N533">
        <v>0.47257948996792798</v>
      </c>
      <c r="O533">
        <v>35.867053660809198</v>
      </c>
      <c r="P533">
        <v>20.487164704454401</v>
      </c>
      <c r="Q533">
        <v>3.4003806394232998E-2</v>
      </c>
    </row>
    <row r="534" spans="1:17" hidden="1" x14ac:dyDescent="0.3">
      <c r="A534" t="s">
        <v>1193</v>
      </c>
      <c r="B534" t="s">
        <v>1194</v>
      </c>
      <c r="C534" t="s">
        <v>3144</v>
      </c>
      <c r="D534" t="s">
        <v>83</v>
      </c>
      <c r="E534">
        <v>10270.4066414399</v>
      </c>
      <c r="F534">
        <v>750</v>
      </c>
      <c r="G534">
        <v>-33.489690030085498</v>
      </c>
      <c r="H534">
        <v>-11.0621827712833</v>
      </c>
      <c r="I534">
        <v>-15.7891131493417</v>
      </c>
      <c r="J534">
        <v>0.488047880498093</v>
      </c>
      <c r="O534">
        <v>13.066666666666601</v>
      </c>
      <c r="P534">
        <v>10.115988841579799</v>
      </c>
    </row>
    <row r="535" spans="1:17" x14ac:dyDescent="0.3">
      <c r="A535" t="s">
        <v>1195</v>
      </c>
      <c r="B535" t="s">
        <v>1196</v>
      </c>
      <c r="C535" t="s">
        <v>3129</v>
      </c>
      <c r="D535" t="s">
        <v>227</v>
      </c>
      <c r="E535">
        <v>10199.7074844</v>
      </c>
      <c r="F535">
        <v>2599.5</v>
      </c>
      <c r="G535">
        <v>73.746058787984296</v>
      </c>
      <c r="H535">
        <v>5.7284215464869002</v>
      </c>
      <c r="I535">
        <v>80.220338201883607</v>
      </c>
      <c r="J535">
        <v>4.4988585146448601E-2</v>
      </c>
      <c r="K535">
        <v>2357.0516234926399</v>
      </c>
      <c r="L535">
        <v>1862.56160229234</v>
      </c>
      <c r="M535">
        <v>48.702792553358798</v>
      </c>
      <c r="N535">
        <v>0.54220430544752696</v>
      </c>
      <c r="O535">
        <v>9.5229851894595097</v>
      </c>
      <c r="P535">
        <v>137.71203877280399</v>
      </c>
      <c r="Q535">
        <v>0.175324681640396</v>
      </c>
    </row>
    <row r="536" spans="1:17" hidden="1" x14ac:dyDescent="0.3">
      <c r="A536" t="s">
        <v>1197</v>
      </c>
      <c r="B536" t="s">
        <v>1198</v>
      </c>
      <c r="C536" t="s">
        <v>3144</v>
      </c>
      <c r="D536" t="s">
        <v>77</v>
      </c>
      <c r="E536">
        <v>10158.742497560001</v>
      </c>
      <c r="F536">
        <v>197.51</v>
      </c>
      <c r="G536">
        <v>29.4097341379554</v>
      </c>
      <c r="H536">
        <v>7.43087047464779</v>
      </c>
      <c r="I536">
        <v>-1.0886439822354299</v>
      </c>
      <c r="J536">
        <v>0.324929657805685</v>
      </c>
      <c r="K536">
        <v>188.79056140836599</v>
      </c>
      <c r="L536">
        <v>170.04964297393499</v>
      </c>
      <c r="M536">
        <v>45.175157668938397</v>
      </c>
      <c r="N536">
        <v>2.1856956335625801</v>
      </c>
      <c r="O536">
        <v>24.550655663004399</v>
      </c>
      <c r="P536">
        <v>64.591666666666598</v>
      </c>
      <c r="Q536">
        <v>4.9338928286024999E-2</v>
      </c>
    </row>
    <row r="537" spans="1:17" x14ac:dyDescent="0.3">
      <c r="A537" t="s">
        <v>1199</v>
      </c>
      <c r="B537" t="s">
        <v>1200</v>
      </c>
      <c r="C537" t="s">
        <v>3139</v>
      </c>
      <c r="D537" t="s">
        <v>125</v>
      </c>
      <c r="E537">
        <v>10152.959267980001</v>
      </c>
      <c r="F537">
        <v>1242.45</v>
      </c>
      <c r="G537">
        <v>40.733803673446701</v>
      </c>
      <c r="H537">
        <v>-0.61204230592970899</v>
      </c>
      <c r="I537">
        <v>28.049675200610899</v>
      </c>
      <c r="J537">
        <v>6.9264135314676203</v>
      </c>
      <c r="K537">
        <v>1191.40897300403</v>
      </c>
      <c r="L537">
        <v>1040.3560590858101</v>
      </c>
      <c r="M537">
        <v>55.549247851608797</v>
      </c>
      <c r="N537">
        <v>0.56511563955741695</v>
      </c>
      <c r="O537">
        <v>11.388788281218501</v>
      </c>
      <c r="P537">
        <v>78.512931034482705</v>
      </c>
      <c r="Q537">
        <v>6.2976101142090003E-3</v>
      </c>
    </row>
    <row r="538" spans="1:17" x14ac:dyDescent="0.3">
      <c r="A538" t="s">
        <v>1201</v>
      </c>
      <c r="B538" t="s">
        <v>1202</v>
      </c>
      <c r="C538" t="s">
        <v>3133</v>
      </c>
      <c r="D538" t="s">
        <v>284</v>
      </c>
      <c r="E538">
        <v>10151.3949484</v>
      </c>
      <c r="F538">
        <v>985.35</v>
      </c>
      <c r="G538">
        <v>68.019059706378698</v>
      </c>
      <c r="H538">
        <v>3.5153659355790601</v>
      </c>
      <c r="I538">
        <v>36.407744205615003</v>
      </c>
      <c r="J538">
        <v>3.8228995668271799</v>
      </c>
      <c r="K538">
        <v>896.26434788935205</v>
      </c>
      <c r="L538">
        <v>762.73740378388402</v>
      </c>
      <c r="M538">
        <v>71.389289568210202</v>
      </c>
      <c r="N538">
        <v>1.4905464831769599</v>
      </c>
      <c r="O538">
        <v>2.63358197594762</v>
      </c>
      <c r="P538">
        <v>101.978067028799</v>
      </c>
      <c r="Q538">
        <v>4.7957073555075003E-2</v>
      </c>
    </row>
    <row r="539" spans="1:17" hidden="1" x14ac:dyDescent="0.3">
      <c r="A539" t="s">
        <v>1203</v>
      </c>
      <c r="B539" t="s">
        <v>1204</v>
      </c>
      <c r="C539" t="s">
        <v>3144</v>
      </c>
      <c r="D539" t="s">
        <v>161</v>
      </c>
      <c r="E539">
        <v>10141.853116275001</v>
      </c>
      <c r="F539">
        <v>707.8</v>
      </c>
      <c r="G539">
        <v>277.808378008582</v>
      </c>
      <c r="H539">
        <v>-4.5656434223984901</v>
      </c>
      <c r="I539">
        <v>31.740556626682299</v>
      </c>
      <c r="J539">
        <v>4.6801848494264302</v>
      </c>
      <c r="K539">
        <v>680.65605616503206</v>
      </c>
      <c r="L539">
        <v>560.74681364262301</v>
      </c>
      <c r="M539">
        <v>60.682219411784402</v>
      </c>
      <c r="N539">
        <v>0.893537529983219</v>
      </c>
      <c r="O539">
        <v>19.4829047753602</v>
      </c>
      <c r="P539">
        <v>398.45070422535201</v>
      </c>
      <c r="Q539">
        <v>0.24961904236360999</v>
      </c>
    </row>
    <row r="540" spans="1:17" hidden="1" x14ac:dyDescent="0.3">
      <c r="A540" t="s">
        <v>1205</v>
      </c>
      <c r="B540" t="s">
        <v>1206</v>
      </c>
      <c r="C540" t="s">
        <v>3144</v>
      </c>
      <c r="D540" t="s">
        <v>398</v>
      </c>
      <c r="E540">
        <v>10124.842304760001</v>
      </c>
      <c r="F540">
        <v>9135.9500000000007</v>
      </c>
      <c r="G540">
        <v>34.818229721713401</v>
      </c>
      <c r="H540">
        <v>-10.087694561770601</v>
      </c>
      <c r="I540">
        <v>-5.0131068179245197</v>
      </c>
      <c r="J540">
        <v>0.68732192620969801</v>
      </c>
      <c r="K540">
        <v>9361.4207351810692</v>
      </c>
      <c r="L540">
        <v>8569.9569039001399</v>
      </c>
      <c r="M540">
        <v>30.757377274327201</v>
      </c>
      <c r="N540">
        <v>0.38435935841757002</v>
      </c>
      <c r="O540">
        <v>25.864305299394101</v>
      </c>
      <c r="P540">
        <v>64.315647482014398</v>
      </c>
      <c r="Q540">
        <v>0.14994127427456999</v>
      </c>
    </row>
    <row r="541" spans="1:17" x14ac:dyDescent="0.3">
      <c r="A541" t="s">
        <v>1207</v>
      </c>
      <c r="B541" t="s">
        <v>1208</v>
      </c>
      <c r="C541" t="s">
        <v>3131</v>
      </c>
      <c r="D541" t="s">
        <v>984</v>
      </c>
      <c r="E541">
        <v>10113.086121599999</v>
      </c>
      <c r="F541">
        <v>450.15</v>
      </c>
      <c r="G541">
        <v>-8.3425649768822794</v>
      </c>
      <c r="H541">
        <v>-2.1523616686912099</v>
      </c>
      <c r="I541">
        <v>23.046877158374201</v>
      </c>
      <c r="J541">
        <v>-1.5035665755979499</v>
      </c>
      <c r="K541">
        <v>450.15646624195898</v>
      </c>
      <c r="L541">
        <v>392.08167384299901</v>
      </c>
      <c r="M541">
        <v>36.916098634388199</v>
      </c>
      <c r="N541">
        <v>0.72235420305815201</v>
      </c>
      <c r="O541">
        <v>15.072753526602201</v>
      </c>
      <c r="P541">
        <v>68.280373831775705</v>
      </c>
      <c r="Q541">
        <v>9.2705543140914004E-2</v>
      </c>
    </row>
    <row r="542" spans="1:17" x14ac:dyDescent="0.3">
      <c r="A542" t="s">
        <v>1209</v>
      </c>
      <c r="B542" t="s">
        <v>1210</v>
      </c>
      <c r="C542" t="s">
        <v>3139</v>
      </c>
      <c r="D542" t="s">
        <v>865</v>
      </c>
      <c r="E542">
        <v>10102.573710864001</v>
      </c>
      <c r="F542">
        <v>73.22</v>
      </c>
      <c r="G542">
        <v>5.0957952271253601</v>
      </c>
      <c r="H542">
        <v>-8.4105128002600598</v>
      </c>
      <c r="I542">
        <v>-12.5738912736091</v>
      </c>
      <c r="J542">
        <v>-0.17423282125629799</v>
      </c>
      <c r="K542">
        <v>77.875190425219003</v>
      </c>
      <c r="L542">
        <v>74.808447955683704</v>
      </c>
      <c r="M542">
        <v>21.056784479164001</v>
      </c>
      <c r="N542">
        <v>0.41641716179441501</v>
      </c>
      <c r="O542">
        <v>29.541108986615601</v>
      </c>
      <c r="P542">
        <v>51.594202898550698</v>
      </c>
      <c r="Q542">
        <v>5.3712064507811998E-2</v>
      </c>
    </row>
    <row r="543" spans="1:17" x14ac:dyDescent="0.3">
      <c r="A543" t="s">
        <v>1211</v>
      </c>
      <c r="B543" t="s">
        <v>1212</v>
      </c>
      <c r="C543" t="s">
        <v>3132</v>
      </c>
      <c r="D543" t="s">
        <v>48</v>
      </c>
      <c r="E543">
        <v>9869.8159551000008</v>
      </c>
      <c r="F543">
        <v>3097.2</v>
      </c>
      <c r="G543">
        <v>21.241963953451599</v>
      </c>
      <c r="H543">
        <v>1.28481215185791E-2</v>
      </c>
      <c r="I543">
        <v>9.4417123973410693</v>
      </c>
      <c r="J543">
        <v>-2.3853761618412599</v>
      </c>
      <c r="K543">
        <v>3144.50355607442</v>
      </c>
      <c r="L543">
        <v>2697.15962448141</v>
      </c>
      <c r="M543">
        <v>28.5135211964867</v>
      </c>
      <c r="N543">
        <v>0.49985150270907402</v>
      </c>
      <c r="O543">
        <v>20.269921219165699</v>
      </c>
      <c r="P543">
        <v>84.085944813444399</v>
      </c>
      <c r="Q543">
        <v>0.20426562353090899</v>
      </c>
    </row>
    <row r="544" spans="1:17" x14ac:dyDescent="0.3">
      <c r="A544" t="s">
        <v>1213</v>
      </c>
      <c r="B544" t="s">
        <v>1214</v>
      </c>
      <c r="C544" t="s">
        <v>3142</v>
      </c>
      <c r="D544" t="s">
        <v>135</v>
      </c>
      <c r="E544">
        <v>9867.3801225749994</v>
      </c>
      <c r="F544">
        <v>174.78</v>
      </c>
      <c r="G544">
        <v>-18.313963375853501</v>
      </c>
      <c r="H544">
        <v>-9.2484086436309099</v>
      </c>
      <c r="I544">
        <v>-28.962185535604601</v>
      </c>
      <c r="J544">
        <v>-4.9082801455840199</v>
      </c>
      <c r="K544">
        <v>192.61810548032099</v>
      </c>
      <c r="L544">
        <v>196.11449430760101</v>
      </c>
      <c r="M544">
        <v>35.566610280792403</v>
      </c>
      <c r="N544">
        <v>0.67895257189738101</v>
      </c>
      <c r="O544">
        <v>63.0049204714498</v>
      </c>
      <c r="P544">
        <v>28.941350055330101</v>
      </c>
      <c r="Q544">
        <v>0.14093132849064799</v>
      </c>
    </row>
    <row r="545" spans="1:17" x14ac:dyDescent="0.3">
      <c r="A545" t="s">
        <v>1215</v>
      </c>
      <c r="B545" t="s">
        <v>1216</v>
      </c>
      <c r="C545" t="s">
        <v>3138</v>
      </c>
      <c r="D545" t="s">
        <v>469</v>
      </c>
      <c r="E545">
        <v>9821.6608527299995</v>
      </c>
      <c r="F545">
        <v>317.45</v>
      </c>
      <c r="G545">
        <v>-15.7988453629721</v>
      </c>
      <c r="H545">
        <v>11.634041056012</v>
      </c>
      <c r="I545">
        <v>26.560000631135399</v>
      </c>
      <c r="J545">
        <v>-3.30030184228458</v>
      </c>
      <c r="K545">
        <v>312.44049183349603</v>
      </c>
      <c r="L545">
        <v>291.06354726129803</v>
      </c>
      <c r="M545">
        <v>35.253612812520302</v>
      </c>
      <c r="N545">
        <v>1.0187547438279401</v>
      </c>
      <c r="O545">
        <v>17.152307449992101</v>
      </c>
      <c r="P545">
        <v>49.037558685446001</v>
      </c>
      <c r="Q545">
        <v>-4.9325661648611997E-2</v>
      </c>
    </row>
    <row r="546" spans="1:17" hidden="1" x14ac:dyDescent="0.3">
      <c r="A546" t="s">
        <v>1217</v>
      </c>
      <c r="B546" t="s">
        <v>1218</v>
      </c>
      <c r="C546" t="s">
        <v>3144</v>
      </c>
      <c r="D546" t="s">
        <v>271</v>
      </c>
      <c r="E546">
        <v>9813.3468659999999</v>
      </c>
      <c r="F546">
        <v>81.41</v>
      </c>
      <c r="G546">
        <v>9.8347375718255403</v>
      </c>
      <c r="H546">
        <v>-7.3511234803562404</v>
      </c>
      <c r="I546">
        <v>33.6301957554859</v>
      </c>
      <c r="J546">
        <v>-2.0848019269473501</v>
      </c>
      <c r="K546">
        <v>82.695843575384103</v>
      </c>
      <c r="L546">
        <v>68.479183545331693</v>
      </c>
      <c r="M546">
        <v>37.543966933053902</v>
      </c>
      <c r="N546">
        <v>0.37904739986383201</v>
      </c>
      <c r="O546">
        <v>28.976784178847801</v>
      </c>
      <c r="P546">
        <v>98.3191230207064</v>
      </c>
      <c r="Q546">
        <v>8.9505933611529004E-2</v>
      </c>
    </row>
    <row r="547" spans="1:17" x14ac:dyDescent="0.3">
      <c r="A547" t="s">
        <v>1219</v>
      </c>
      <c r="B547" t="s">
        <v>1220</v>
      </c>
      <c r="C547" t="s">
        <v>3138</v>
      </c>
      <c r="D547" t="s">
        <v>1221</v>
      </c>
      <c r="E547">
        <v>9790.9129905749996</v>
      </c>
      <c r="F547">
        <v>919.9</v>
      </c>
      <c r="G547">
        <v>-42.768709866446301</v>
      </c>
      <c r="H547">
        <v>-3.8077376781354699</v>
      </c>
      <c r="I547">
        <v>-14.3379965183913</v>
      </c>
      <c r="J547">
        <v>3.0380884108669099</v>
      </c>
      <c r="K547">
        <v>930.69960108159205</v>
      </c>
      <c r="L547">
        <v>989.477297223297</v>
      </c>
      <c r="M547">
        <v>32.492523824447098</v>
      </c>
      <c r="N547">
        <v>1.6570103079384599</v>
      </c>
      <c r="O547">
        <v>40.993586259376002</v>
      </c>
      <c r="P547">
        <v>7.7166276346604104</v>
      </c>
      <c r="Q547">
        <v>-7.6803794901937006E-2</v>
      </c>
    </row>
    <row r="548" spans="1:17" x14ac:dyDescent="0.3">
      <c r="A548" t="s">
        <v>1222</v>
      </c>
      <c r="B548" t="s">
        <v>1223</v>
      </c>
      <c r="C548" t="s">
        <v>3130</v>
      </c>
      <c r="D548" t="s">
        <v>21</v>
      </c>
      <c r="E548">
        <v>9773.0698283399997</v>
      </c>
      <c r="F548">
        <v>1538.85</v>
      </c>
      <c r="G548">
        <v>-29.219392869203698</v>
      </c>
      <c r="H548">
        <v>-4.1174418332173497</v>
      </c>
      <c r="I548">
        <v>-14.898342479868599</v>
      </c>
      <c r="J548">
        <v>0.51450932312754505</v>
      </c>
      <c r="K548">
        <v>1594.2991183925101</v>
      </c>
      <c r="L548">
        <v>1583.0089824163799</v>
      </c>
      <c r="M548">
        <v>37.947568795743202</v>
      </c>
      <c r="N548">
        <v>0.42171371243558697</v>
      </c>
      <c r="O548">
        <v>26.2273775871592</v>
      </c>
      <c r="P548">
        <v>11.024133328523501</v>
      </c>
      <c r="Q548">
        <v>-7.2643913627655002E-2</v>
      </c>
    </row>
    <row r="549" spans="1:17" hidden="1" x14ac:dyDescent="0.3">
      <c r="A549" t="s">
        <v>1224</v>
      </c>
      <c r="B549" t="s">
        <v>1225</v>
      </c>
      <c r="C549" t="s">
        <v>3144</v>
      </c>
      <c r="D549" t="s">
        <v>135</v>
      </c>
      <c r="E549">
        <v>9772.9503062399999</v>
      </c>
      <c r="F549">
        <v>594.20000000000005</v>
      </c>
      <c r="G549">
        <v>81.896097133309596</v>
      </c>
      <c r="H549">
        <v>-1.05324899499288</v>
      </c>
      <c r="I549">
        <v>86.001496539030299</v>
      </c>
      <c r="J549">
        <v>3.5746012328435901</v>
      </c>
      <c r="K549">
        <v>582.85753537986795</v>
      </c>
      <c r="L549">
        <v>432.19096946108499</v>
      </c>
      <c r="M549">
        <v>52.569100648272901</v>
      </c>
      <c r="N549">
        <v>0.91038740072079805</v>
      </c>
      <c r="O549">
        <v>17.595085829686901</v>
      </c>
      <c r="P549">
        <v>144.778578784758</v>
      </c>
    </row>
    <row r="550" spans="1:17" x14ac:dyDescent="0.3">
      <c r="A550" t="s">
        <v>1226</v>
      </c>
      <c r="B550" t="s">
        <v>1227</v>
      </c>
      <c r="C550" t="s">
        <v>3132</v>
      </c>
      <c r="D550" t="s">
        <v>48</v>
      </c>
      <c r="E550">
        <v>9733.9571389600005</v>
      </c>
      <c r="F550">
        <v>1500.55</v>
      </c>
      <c r="G550">
        <v>33.718010480880899</v>
      </c>
      <c r="H550">
        <v>0.651775544866665</v>
      </c>
      <c r="I550">
        <v>26.8998826811588</v>
      </c>
      <c r="J550">
        <v>-0.60816748727287795</v>
      </c>
      <c r="K550">
        <v>1545.39338196466</v>
      </c>
      <c r="L550">
        <v>1352.99599491716</v>
      </c>
      <c r="M550">
        <v>35.197029953311898</v>
      </c>
      <c r="N550">
        <v>0.56950700228710904</v>
      </c>
      <c r="O550">
        <v>25.280730398853699</v>
      </c>
      <c r="P550">
        <v>86.380573841758704</v>
      </c>
      <c r="Q550">
        <v>8.5845463440541003E-2</v>
      </c>
    </row>
    <row r="551" spans="1:17" x14ac:dyDescent="0.3">
      <c r="A551" t="s">
        <v>1228</v>
      </c>
      <c r="B551" t="s">
        <v>1229</v>
      </c>
      <c r="C551" t="s">
        <v>3129</v>
      </c>
      <c r="D551" t="s">
        <v>143</v>
      </c>
      <c r="E551">
        <v>9718.6541976799999</v>
      </c>
      <c r="F551">
        <v>89.04</v>
      </c>
      <c r="G551">
        <v>-20.754369066412401</v>
      </c>
      <c r="H551">
        <v>9.5162913583012294</v>
      </c>
      <c r="I551">
        <v>-2.72969216018905</v>
      </c>
      <c r="J551">
        <v>1.9025445680210999</v>
      </c>
      <c r="K551">
        <v>87.423299374020203</v>
      </c>
      <c r="L551">
        <v>85.7964044369688</v>
      </c>
      <c r="M551">
        <v>47.989872349725204</v>
      </c>
      <c r="N551">
        <v>1.5671131360600199</v>
      </c>
      <c r="O551">
        <v>18.8342318059299</v>
      </c>
      <c r="P551">
        <v>22.9834254143646</v>
      </c>
    </row>
    <row r="552" spans="1:17" hidden="1" x14ac:dyDescent="0.3">
      <c r="A552" t="s">
        <v>1230</v>
      </c>
      <c r="B552" t="s">
        <v>1231</v>
      </c>
      <c r="C552" t="s">
        <v>3144</v>
      </c>
      <c r="D552" t="s">
        <v>135</v>
      </c>
      <c r="E552">
        <v>9717.1900299270001</v>
      </c>
      <c r="F552">
        <v>288.91000000000003</v>
      </c>
      <c r="G552">
        <v>-7.1233377219510601</v>
      </c>
      <c r="H552">
        <v>7.9858746268484504</v>
      </c>
      <c r="I552">
        <v>1.7235538661101599</v>
      </c>
      <c r="J552">
        <v>3.4403505120770301</v>
      </c>
      <c r="K552">
        <v>276.40349118717199</v>
      </c>
      <c r="L552">
        <v>264.97994981853702</v>
      </c>
      <c r="M552">
        <v>22.227502817667499</v>
      </c>
      <c r="N552">
        <v>0.94924607170941</v>
      </c>
      <c r="O552">
        <v>0.89647295005363903</v>
      </c>
      <c r="P552">
        <v>24.476518741921598</v>
      </c>
    </row>
    <row r="553" spans="1:17" x14ac:dyDescent="0.3">
      <c r="A553" t="s">
        <v>1232</v>
      </c>
      <c r="B553" t="s">
        <v>1233</v>
      </c>
      <c r="C553" t="s">
        <v>3140</v>
      </c>
      <c r="D553" t="s">
        <v>287</v>
      </c>
      <c r="E553">
        <v>9678.39179616</v>
      </c>
      <c r="F553">
        <v>605.20000000000005</v>
      </c>
      <c r="G553">
        <v>39.0124087819393</v>
      </c>
      <c r="H553">
        <v>12.969974388024299</v>
      </c>
      <c r="I553">
        <v>39.138104073113098</v>
      </c>
      <c r="J553">
        <v>5.2703260527567304</v>
      </c>
      <c r="K553">
        <v>559.09997510032599</v>
      </c>
      <c r="L553">
        <v>477.55678575555299</v>
      </c>
      <c r="M553">
        <v>64.018564878020996</v>
      </c>
      <c r="N553">
        <v>0.88039126153033498</v>
      </c>
      <c r="O553">
        <v>1.0327164573694601</v>
      </c>
      <c r="P553">
        <v>72.298932384341597</v>
      </c>
      <c r="Q553">
        <v>0.130970116162482</v>
      </c>
    </row>
    <row r="554" spans="1:17" x14ac:dyDescent="0.3">
      <c r="A554" t="s">
        <v>1234</v>
      </c>
      <c r="B554" t="s">
        <v>1235</v>
      </c>
      <c r="C554" t="s">
        <v>3143</v>
      </c>
      <c r="D554" t="s">
        <v>406</v>
      </c>
      <c r="E554">
        <v>9624.7505925999994</v>
      </c>
      <c r="F554">
        <v>171.01</v>
      </c>
      <c r="G554">
        <v>13.415999753781399</v>
      </c>
      <c r="H554">
        <v>-11.3386703662031</v>
      </c>
      <c r="I554">
        <v>7.0404102934310204</v>
      </c>
      <c r="J554">
        <v>-4.41773228447299</v>
      </c>
      <c r="K554">
        <v>188.399324192336</v>
      </c>
      <c r="L554">
        <v>171.95531255495899</v>
      </c>
      <c r="M554">
        <v>27.763606599916599</v>
      </c>
      <c r="N554">
        <v>0.24397621969327801</v>
      </c>
      <c r="O554">
        <v>43.266475644699099</v>
      </c>
      <c r="P554">
        <v>45.4166666666666</v>
      </c>
      <c r="Q554">
        <v>7.6248027892354006E-2</v>
      </c>
    </row>
    <row r="555" spans="1:17" hidden="1" x14ac:dyDescent="0.3">
      <c r="A555" t="s">
        <v>1236</v>
      </c>
      <c r="B555" t="s">
        <v>1237</v>
      </c>
      <c r="C555" t="s">
        <v>3144</v>
      </c>
      <c r="D555" t="s">
        <v>86</v>
      </c>
      <c r="E555">
        <v>9591.9028099999996</v>
      </c>
      <c r="F555">
        <v>146.84</v>
      </c>
      <c r="G555">
        <v>-19.510303898787502</v>
      </c>
      <c r="H555">
        <v>5.07411133524257</v>
      </c>
      <c r="I555">
        <v>-3.2695857141106899E-2</v>
      </c>
      <c r="J555">
        <v>6.3621217023700503</v>
      </c>
      <c r="K555">
        <v>141.82062085955801</v>
      </c>
      <c r="L555">
        <v>137.82874244592401</v>
      </c>
      <c r="M555">
        <v>19.599037825510401</v>
      </c>
      <c r="N555">
        <v>0.68484886825819502</v>
      </c>
      <c r="O555">
        <v>3.6161808771451902</v>
      </c>
      <c r="P555">
        <v>16.539682539682499</v>
      </c>
      <c r="Q555">
        <v>-1.3388827299693999E-2</v>
      </c>
    </row>
    <row r="556" spans="1:17" x14ac:dyDescent="0.3">
      <c r="A556" t="s">
        <v>1238</v>
      </c>
      <c r="B556" t="s">
        <v>1239</v>
      </c>
      <c r="C556" t="s">
        <v>3137</v>
      </c>
      <c r="D556" t="s">
        <v>77</v>
      </c>
      <c r="E556">
        <v>9569.8394984250008</v>
      </c>
      <c r="F556">
        <v>1243.0999999999999</v>
      </c>
      <c r="G556">
        <v>-28.8176221986588</v>
      </c>
      <c r="H556">
        <v>-8.0398075561370899</v>
      </c>
      <c r="I556">
        <v>-27.216535627593899</v>
      </c>
      <c r="J556">
        <v>-1.5802915329335201</v>
      </c>
      <c r="K556">
        <v>1330.3745749233101</v>
      </c>
      <c r="L556">
        <v>1396.5120780417401</v>
      </c>
      <c r="M556">
        <v>34.341499601778402</v>
      </c>
      <c r="N556">
        <v>1.3492611001189401</v>
      </c>
      <c r="O556">
        <v>44.960180194674599</v>
      </c>
      <c r="P556">
        <v>9.2499011293228399</v>
      </c>
      <c r="Q556">
        <v>-3.1861866513913997E-2</v>
      </c>
    </row>
    <row r="557" spans="1:17" hidden="1" x14ac:dyDescent="0.3">
      <c r="A557" t="s">
        <v>1240</v>
      </c>
      <c r="B557" t="s">
        <v>1241</v>
      </c>
      <c r="C557" t="s">
        <v>3144</v>
      </c>
      <c r="D557" t="s">
        <v>227</v>
      </c>
      <c r="E557">
        <v>9522.3282683199996</v>
      </c>
      <c r="F557">
        <v>8571.1</v>
      </c>
      <c r="G557">
        <v>49.247830847664297</v>
      </c>
      <c r="H557">
        <v>11.1152981934446</v>
      </c>
      <c r="I557">
        <v>11.7323733041351</v>
      </c>
      <c r="J557">
        <v>-4.68287605327553</v>
      </c>
      <c r="K557">
        <v>7851.8694763804497</v>
      </c>
      <c r="L557">
        <v>6781.4552493896899</v>
      </c>
      <c r="M557">
        <v>49.950761973112201</v>
      </c>
      <c r="N557">
        <v>1.6245310884944799</v>
      </c>
      <c r="O557">
        <v>11.2797657243527</v>
      </c>
      <c r="P557">
        <v>94.356009070294803</v>
      </c>
      <c r="Q557">
        <v>6.3254995712728995E-2</v>
      </c>
    </row>
    <row r="558" spans="1:17" x14ac:dyDescent="0.3">
      <c r="A558" t="s">
        <v>1242</v>
      </c>
      <c r="B558" t="s">
        <v>1243</v>
      </c>
      <c r="C558" t="s">
        <v>3143</v>
      </c>
      <c r="D558" t="s">
        <v>406</v>
      </c>
      <c r="E558">
        <v>9488.6946047250003</v>
      </c>
      <c r="F558">
        <v>647.45000000000005</v>
      </c>
      <c r="G558">
        <v>-22.091855476094299</v>
      </c>
      <c r="H558">
        <v>-5.5372982320169299</v>
      </c>
      <c r="I558">
        <v>-17.011500215828999</v>
      </c>
      <c r="J558">
        <v>-3.7311788825679</v>
      </c>
      <c r="K558">
        <v>667.67256394031403</v>
      </c>
      <c r="L558">
        <v>670.01372231203595</v>
      </c>
      <c r="M558">
        <v>36.413406814677998</v>
      </c>
      <c r="N558">
        <v>0.89405018200712705</v>
      </c>
      <c r="O558">
        <v>25.8630010039385</v>
      </c>
      <c r="P558">
        <v>9.6908089792460697</v>
      </c>
      <c r="Q558">
        <v>2.7424655557474E-2</v>
      </c>
    </row>
    <row r="559" spans="1:17" x14ac:dyDescent="0.3">
      <c r="A559" t="s">
        <v>1244</v>
      </c>
      <c r="B559" t="s">
        <v>1245</v>
      </c>
      <c r="C559" t="s">
        <v>3128</v>
      </c>
      <c r="D559" t="s">
        <v>21</v>
      </c>
      <c r="E559">
        <v>9482.07928636</v>
      </c>
      <c r="F559">
        <v>470.3</v>
      </c>
      <c r="G559">
        <v>-9.4036555806114706</v>
      </c>
      <c r="H559">
        <v>-1.68939690673092</v>
      </c>
      <c r="I559">
        <v>-23.894583765883901</v>
      </c>
      <c r="J559">
        <v>1.1289134372471099</v>
      </c>
      <c r="K559">
        <v>484.16551692882501</v>
      </c>
      <c r="L559">
        <v>481.33245513686899</v>
      </c>
      <c r="M559">
        <v>26.533562535155401</v>
      </c>
      <c r="N559">
        <v>0.60910013055288303</v>
      </c>
      <c r="O559">
        <v>22.262385711248101</v>
      </c>
      <c r="P559">
        <v>19.063291139240501</v>
      </c>
      <c r="Q559">
        <v>-8.9779302059794994E-2</v>
      </c>
    </row>
    <row r="560" spans="1:17" x14ac:dyDescent="0.3">
      <c r="A560" t="s">
        <v>1246</v>
      </c>
      <c r="B560" t="s">
        <v>1247</v>
      </c>
      <c r="C560" t="s">
        <v>3135</v>
      </c>
      <c r="D560" t="s">
        <v>60</v>
      </c>
      <c r="E560">
        <v>9478.0805444599991</v>
      </c>
      <c r="F560">
        <v>7260.8</v>
      </c>
      <c r="G560">
        <v>56.262141465282298</v>
      </c>
      <c r="H560">
        <v>-5.5371655173248397</v>
      </c>
      <c r="I560">
        <v>-26.001541324161298</v>
      </c>
      <c r="J560">
        <v>-1.6883352503492399</v>
      </c>
      <c r="K560">
        <v>7708.6653429431699</v>
      </c>
      <c r="L560">
        <v>7112.3233123453901</v>
      </c>
      <c r="M560">
        <v>44.676455194366</v>
      </c>
      <c r="N560">
        <v>1.45960021648136</v>
      </c>
      <c r="O560">
        <v>41.552583737329201</v>
      </c>
      <c r="P560">
        <v>128.22656692022301</v>
      </c>
      <c r="Q560">
        <v>0.13498542549037401</v>
      </c>
    </row>
    <row r="561" spans="1:17" x14ac:dyDescent="0.3">
      <c r="A561" t="s">
        <v>1248</v>
      </c>
      <c r="B561" t="s">
        <v>1249</v>
      </c>
      <c r="C561" t="s">
        <v>3132</v>
      </c>
      <c r="D561" t="s">
        <v>945</v>
      </c>
      <c r="E561">
        <v>9437.5126084999993</v>
      </c>
      <c r="F561">
        <v>1325.35</v>
      </c>
      <c r="G561">
        <v>57.546991566612498</v>
      </c>
      <c r="H561">
        <v>-3.2533525915019101</v>
      </c>
      <c r="I561">
        <v>30.3196353033386</v>
      </c>
      <c r="J561">
        <v>4.2425938156371801E-2</v>
      </c>
      <c r="K561">
        <v>1361.6641698005101</v>
      </c>
      <c r="L561">
        <v>1170.87148807733</v>
      </c>
      <c r="M561">
        <v>25.882553952160301</v>
      </c>
      <c r="N561">
        <v>0.57700300562290197</v>
      </c>
      <c r="O561">
        <v>20.062624966989802</v>
      </c>
      <c r="P561">
        <v>102.035060975609</v>
      </c>
      <c r="Q561">
        <v>5.9018911509077003E-2</v>
      </c>
    </row>
    <row r="562" spans="1:17" hidden="1" x14ac:dyDescent="0.3">
      <c r="A562" t="s">
        <v>1250</v>
      </c>
      <c r="B562" t="s">
        <v>1251</v>
      </c>
      <c r="C562" t="s">
        <v>3144</v>
      </c>
      <c r="D562" t="s">
        <v>1252</v>
      </c>
      <c r="E562">
        <v>9435.9825347999395</v>
      </c>
      <c r="F562">
        <v>561.6</v>
      </c>
      <c r="G562">
        <v>-14.174407049057599</v>
      </c>
      <c r="H562">
        <v>12.084541778738499</v>
      </c>
      <c r="I562">
        <v>9.6562802373425107</v>
      </c>
      <c r="J562">
        <v>-0.87273890650748698</v>
      </c>
      <c r="K562">
        <v>521.55657586892005</v>
      </c>
      <c r="L562">
        <v>491.15308353850901</v>
      </c>
      <c r="N562">
        <v>0.78916600936195702</v>
      </c>
      <c r="O562">
        <v>6.8198005698005604</v>
      </c>
      <c r="P562">
        <v>41.407528641571197</v>
      </c>
    </row>
    <row r="563" spans="1:17" x14ac:dyDescent="0.3">
      <c r="A563" t="s">
        <v>1253</v>
      </c>
      <c r="B563" t="s">
        <v>1254</v>
      </c>
      <c r="C563" t="s">
        <v>3133</v>
      </c>
      <c r="D563" t="s">
        <v>284</v>
      </c>
      <c r="E563">
        <v>9391.3491611699992</v>
      </c>
      <c r="F563">
        <v>1393.1</v>
      </c>
      <c r="G563">
        <v>0.70893466139039696</v>
      </c>
      <c r="H563">
        <v>5.1534069963007596</v>
      </c>
      <c r="I563">
        <v>0.69520019749222295</v>
      </c>
      <c r="J563">
        <v>4.5537304678658304</v>
      </c>
      <c r="K563">
        <v>1355.3220656920601</v>
      </c>
      <c r="L563">
        <v>1250.6878570337101</v>
      </c>
      <c r="M563">
        <v>71.452452673540705</v>
      </c>
      <c r="N563">
        <v>0.485840053552757</v>
      </c>
      <c r="O563">
        <v>18.724427535711701</v>
      </c>
      <c r="P563">
        <v>42.604156003685098</v>
      </c>
    </row>
    <row r="564" spans="1:17" x14ac:dyDescent="0.3">
      <c r="A564" t="s">
        <v>1255</v>
      </c>
      <c r="B564" t="s">
        <v>1256</v>
      </c>
      <c r="C564" t="s">
        <v>3147</v>
      </c>
      <c r="D564" t="s">
        <v>1257</v>
      </c>
      <c r="E564">
        <v>9377.6946381199996</v>
      </c>
      <c r="F564">
        <v>1469.35</v>
      </c>
      <c r="G564">
        <v>199.94843321413799</v>
      </c>
      <c r="H564">
        <v>9.60953031217195</v>
      </c>
      <c r="I564">
        <v>72.856981190844493</v>
      </c>
      <c r="J564">
        <v>-1.07992226771827</v>
      </c>
      <c r="K564">
        <v>1377.0613957053099</v>
      </c>
      <c r="L564">
        <v>1066.5804081025999</v>
      </c>
      <c r="M564">
        <v>64.542286352167494</v>
      </c>
      <c r="N564">
        <v>0.75206033946919804</v>
      </c>
      <c r="O564">
        <v>7.3876203763568897</v>
      </c>
      <c r="P564">
        <v>237.432541049489</v>
      </c>
      <c r="Q564">
        <v>0.17859533997497301</v>
      </c>
    </row>
    <row r="565" spans="1:17" x14ac:dyDescent="0.3">
      <c r="A565" t="s">
        <v>1258</v>
      </c>
      <c r="B565" t="s">
        <v>1259</v>
      </c>
      <c r="C565" t="s">
        <v>3129</v>
      </c>
      <c r="D565" t="s">
        <v>562</v>
      </c>
      <c r="E565">
        <v>9372.8067900000005</v>
      </c>
      <c r="F565">
        <v>472.25</v>
      </c>
      <c r="G565">
        <v>96.849474880805005</v>
      </c>
      <c r="H565">
        <v>0.82889599464738195</v>
      </c>
      <c r="I565">
        <v>43.496460944114297</v>
      </c>
      <c r="J565">
        <v>-1.1882679089755901</v>
      </c>
      <c r="K565">
        <v>439.65151797239503</v>
      </c>
      <c r="L565">
        <v>354.25246334282599</v>
      </c>
      <c r="M565">
        <v>58.190004332927302</v>
      </c>
      <c r="N565">
        <v>0.84117076045932604</v>
      </c>
      <c r="O565">
        <v>2.2445738485971498</v>
      </c>
      <c r="P565">
        <v>144.056847545219</v>
      </c>
      <c r="Q565">
        <v>0.34171593191771898</v>
      </c>
    </row>
    <row r="566" spans="1:17" x14ac:dyDescent="0.3">
      <c r="A566" t="s">
        <v>1260</v>
      </c>
      <c r="B566" t="s">
        <v>1261</v>
      </c>
      <c r="C566" t="s">
        <v>3139</v>
      </c>
      <c r="D566" t="s">
        <v>292</v>
      </c>
      <c r="E566">
        <v>9342.4838683769995</v>
      </c>
      <c r="F566">
        <v>121.04</v>
      </c>
      <c r="G566">
        <v>-23.7765248731016</v>
      </c>
      <c r="H566">
        <v>-11.576044221704</v>
      </c>
      <c r="I566">
        <v>-22.429666051502299</v>
      </c>
      <c r="J566">
        <v>-1.0439789719013299</v>
      </c>
      <c r="K566">
        <v>128.55348608376499</v>
      </c>
      <c r="L566">
        <v>130.96601175683099</v>
      </c>
      <c r="M566">
        <v>12.622963582218601</v>
      </c>
      <c r="N566">
        <v>0.659165992019066</v>
      </c>
      <c r="O566">
        <v>30.535360211500301</v>
      </c>
      <c r="P566">
        <v>20.138957816377101</v>
      </c>
      <c r="Q566">
        <v>8.7215942361835996E-2</v>
      </c>
    </row>
    <row r="567" spans="1:17" hidden="1" x14ac:dyDescent="0.3">
      <c r="A567" t="s">
        <v>1262</v>
      </c>
      <c r="B567" t="s">
        <v>1263</v>
      </c>
      <c r="C567" t="s">
        <v>3144</v>
      </c>
      <c r="D567" t="s">
        <v>271</v>
      </c>
      <c r="E567">
        <v>9337.1750367000004</v>
      </c>
      <c r="F567">
        <v>6086.35</v>
      </c>
      <c r="G567">
        <v>-3.0178697524606699</v>
      </c>
      <c r="H567">
        <v>-2.1861391197888098</v>
      </c>
      <c r="I567">
        <v>8.0828817499032404</v>
      </c>
      <c r="J567">
        <v>-0.46157124828000201</v>
      </c>
      <c r="K567">
        <v>6126.1093218596498</v>
      </c>
      <c r="L567">
        <v>5765.2642726201702</v>
      </c>
      <c r="M567">
        <v>40.350649152498299</v>
      </c>
      <c r="N567">
        <v>0.43523320419004402</v>
      </c>
      <c r="O567">
        <v>14.995029861903999</v>
      </c>
      <c r="P567">
        <v>31.739177489177401</v>
      </c>
      <c r="Q567">
        <v>0.114259327345553</v>
      </c>
    </row>
    <row r="568" spans="1:17" x14ac:dyDescent="0.3">
      <c r="A568" t="s">
        <v>1264</v>
      </c>
      <c r="B568" t="s">
        <v>1265</v>
      </c>
      <c r="C568" t="s">
        <v>3129</v>
      </c>
      <c r="D568" t="s">
        <v>562</v>
      </c>
      <c r="E568">
        <v>9192.1143862899899</v>
      </c>
      <c r="F568">
        <v>273.35000000000002</v>
      </c>
      <c r="G568">
        <v>-12.2297405800033</v>
      </c>
      <c r="H568">
        <v>-2.7866429991750601</v>
      </c>
      <c r="I568">
        <v>8.9057406019704892</v>
      </c>
      <c r="J568">
        <v>-2.92633976691162</v>
      </c>
      <c r="K568">
        <v>268.30786894902798</v>
      </c>
      <c r="L568">
        <v>240.637639664717</v>
      </c>
      <c r="M568">
        <v>45.617168968345197</v>
      </c>
      <c r="N568">
        <v>0.77268810078333305</v>
      </c>
      <c r="O568">
        <v>8.8714102798609797</v>
      </c>
      <c r="P568">
        <v>35.5902777777777</v>
      </c>
      <c r="Q568">
        <v>3.968338371308E-2</v>
      </c>
    </row>
    <row r="569" spans="1:17" hidden="1" x14ac:dyDescent="0.3">
      <c r="A569" t="s">
        <v>1266</v>
      </c>
      <c r="B569" t="s">
        <v>1267</v>
      </c>
      <c r="C569" t="s">
        <v>3144</v>
      </c>
      <c r="D569" t="s">
        <v>1111</v>
      </c>
      <c r="E569">
        <v>9187.2563733000006</v>
      </c>
      <c r="F569">
        <v>766.8</v>
      </c>
      <c r="G569">
        <v>124.37141914238001</v>
      </c>
      <c r="H569">
        <v>6.4418288684234701</v>
      </c>
      <c r="I569">
        <v>54.8565185964516</v>
      </c>
      <c r="J569">
        <v>8.06119841417493</v>
      </c>
      <c r="K569">
        <v>680.86182481330297</v>
      </c>
      <c r="L569">
        <v>534.54783543600195</v>
      </c>
      <c r="M569">
        <v>60.5359723766976</v>
      </c>
      <c r="N569">
        <v>1.00355348378133</v>
      </c>
      <c r="O569">
        <v>2.3669796557120599</v>
      </c>
      <c r="P569">
        <v>155.47226386806599</v>
      </c>
      <c r="Q569">
        <v>0.19306674879852501</v>
      </c>
    </row>
    <row r="570" spans="1:17" x14ac:dyDescent="0.3">
      <c r="A570" t="s">
        <v>1268</v>
      </c>
      <c r="B570" t="s">
        <v>1269</v>
      </c>
      <c r="C570" t="s">
        <v>3143</v>
      </c>
      <c r="D570" t="s">
        <v>276</v>
      </c>
      <c r="E570">
        <v>9182.3771672099992</v>
      </c>
      <c r="F570">
        <v>2175.8000000000002</v>
      </c>
      <c r="G570">
        <v>95.001683280950502</v>
      </c>
      <c r="H570">
        <v>18.207260725104899</v>
      </c>
      <c r="I570">
        <v>53.023579653879899</v>
      </c>
      <c r="J570">
        <v>-1.25000443300215</v>
      </c>
      <c r="K570">
        <v>1975.2292301657101</v>
      </c>
      <c r="L570">
        <v>1528.1374473174501</v>
      </c>
      <c r="M570">
        <v>53.9540169823103</v>
      </c>
      <c r="N570">
        <v>0.71505909623283503</v>
      </c>
      <c r="O570">
        <v>10.614486625608899</v>
      </c>
      <c r="P570">
        <v>149.48973741543401</v>
      </c>
      <c r="Q570">
        <v>7.9606423583673994E-2</v>
      </c>
    </row>
    <row r="571" spans="1:17" x14ac:dyDescent="0.3">
      <c r="A571" t="s">
        <v>1270</v>
      </c>
      <c r="B571" t="s">
        <v>1271</v>
      </c>
      <c r="C571" t="s">
        <v>3137</v>
      </c>
      <c r="D571" t="s">
        <v>77</v>
      </c>
      <c r="E571">
        <v>9177.6767976699994</v>
      </c>
      <c r="F571">
        <v>808.8</v>
      </c>
      <c r="G571">
        <v>-7.1075035149488901</v>
      </c>
      <c r="H571">
        <v>2.11260488391523</v>
      </c>
      <c r="I571">
        <v>-10.238084580792</v>
      </c>
      <c r="J571">
        <v>5.9051251624378498</v>
      </c>
      <c r="K571">
        <v>797.723808837761</v>
      </c>
      <c r="L571">
        <v>809.68075085799705</v>
      </c>
      <c r="M571">
        <v>50.326529729296801</v>
      </c>
      <c r="N571">
        <v>1.9731125446826101</v>
      </c>
      <c r="O571">
        <v>23.6275964391691</v>
      </c>
      <c r="P571">
        <v>24.516973289200202</v>
      </c>
      <c r="Q571">
        <v>7.655169971919E-3</v>
      </c>
    </row>
    <row r="572" spans="1:17" x14ac:dyDescent="0.3">
      <c r="A572" t="s">
        <v>1272</v>
      </c>
      <c r="B572" t="s">
        <v>1273</v>
      </c>
      <c r="C572" t="s">
        <v>3132</v>
      </c>
      <c r="D572" t="s">
        <v>48</v>
      </c>
      <c r="E572">
        <v>9162.6232679999994</v>
      </c>
      <c r="F572">
        <v>319.45</v>
      </c>
      <c r="G572">
        <v>-13.553785330285301</v>
      </c>
      <c r="H572">
        <v>-8.1925140616825303</v>
      </c>
      <c r="I572">
        <v>9.6277925837507592</v>
      </c>
      <c r="J572">
        <v>-2.0498547118035502</v>
      </c>
      <c r="K572">
        <v>338.36160546276</v>
      </c>
      <c r="L572">
        <v>313.82471073494702</v>
      </c>
      <c r="M572">
        <v>37.709576096354503</v>
      </c>
      <c r="N572">
        <v>0.42900843915041398</v>
      </c>
      <c r="O572">
        <v>30.0359993739239</v>
      </c>
      <c r="P572">
        <v>34.931362196409701</v>
      </c>
      <c r="Q572">
        <v>-7.6880695365679997E-3</v>
      </c>
    </row>
    <row r="573" spans="1:17" hidden="1" x14ac:dyDescent="0.3">
      <c r="A573" t="s">
        <v>1274</v>
      </c>
      <c r="B573" t="s">
        <v>1275</v>
      </c>
      <c r="C573" t="s">
        <v>3144</v>
      </c>
      <c r="D573" t="s">
        <v>271</v>
      </c>
      <c r="E573">
        <v>9110.2604964999991</v>
      </c>
      <c r="F573">
        <v>4682.8999999999996</v>
      </c>
      <c r="G573">
        <v>389.988434004277</v>
      </c>
      <c r="H573">
        <v>3.5129874749188001</v>
      </c>
      <c r="I573">
        <v>207.013998238726</v>
      </c>
      <c r="J573">
        <v>-1.33875816029984</v>
      </c>
      <c r="K573">
        <v>4243.58271092417</v>
      </c>
      <c r="L573">
        <v>3012.37584794656</v>
      </c>
      <c r="M573">
        <v>64.456159481148106</v>
      </c>
      <c r="N573">
        <v>0.81398943855723105</v>
      </c>
      <c r="O573">
        <v>8.3826261504623201</v>
      </c>
      <c r="P573">
        <v>430.33975084937703</v>
      </c>
      <c r="Q573">
        <v>0.16710988016405101</v>
      </c>
    </row>
    <row r="574" spans="1:17" x14ac:dyDescent="0.3">
      <c r="A574" t="s">
        <v>1276</v>
      </c>
      <c r="B574" t="s">
        <v>1277</v>
      </c>
      <c r="C574" t="s">
        <v>3142</v>
      </c>
      <c r="D574" t="s">
        <v>135</v>
      </c>
      <c r="E574">
        <v>9110.1051876900001</v>
      </c>
      <c r="F574">
        <v>393.65</v>
      </c>
      <c r="G574">
        <v>190.326791808384</v>
      </c>
      <c r="H574">
        <v>-15.278927439651</v>
      </c>
      <c r="I574">
        <v>23.860338514736501</v>
      </c>
      <c r="J574">
        <v>1.9565628356110702E-2</v>
      </c>
      <c r="K574">
        <v>430.58492704925601</v>
      </c>
      <c r="L574">
        <v>361.24492032790801</v>
      </c>
      <c r="M574">
        <v>15.317834144021299</v>
      </c>
      <c r="N574">
        <v>0.78506522396254697</v>
      </c>
      <c r="O574">
        <v>44.6970659215038</v>
      </c>
      <c r="P574">
        <v>226.81610626816101</v>
      </c>
      <c r="Q574">
        <v>0.102113154343923</v>
      </c>
    </row>
    <row r="575" spans="1:17" x14ac:dyDescent="0.3">
      <c r="A575" t="s">
        <v>1278</v>
      </c>
      <c r="B575" t="s">
        <v>1279</v>
      </c>
      <c r="C575" t="s">
        <v>3141</v>
      </c>
      <c r="D575" t="s">
        <v>217</v>
      </c>
      <c r="E575">
        <v>9090.9784607700003</v>
      </c>
      <c r="F575">
        <v>2470.6999999999998</v>
      </c>
      <c r="G575">
        <v>11.8089119044258</v>
      </c>
      <c r="H575">
        <v>22.070082553753</v>
      </c>
      <c r="I575">
        <v>3.1992544638818901</v>
      </c>
      <c r="J575">
        <v>4.7130101820008798</v>
      </c>
      <c r="K575">
        <v>2208.1665346955601</v>
      </c>
      <c r="L575">
        <v>2051.3842835903902</v>
      </c>
      <c r="M575">
        <v>55.334075436499397</v>
      </c>
      <c r="N575">
        <v>2.6978333221491</v>
      </c>
      <c r="O575">
        <v>11.0211680900149</v>
      </c>
      <c r="P575">
        <v>69.006087967713199</v>
      </c>
      <c r="Q575">
        <v>-1.3279809069527001E-2</v>
      </c>
    </row>
    <row r="576" spans="1:17" x14ac:dyDescent="0.3">
      <c r="A576" t="s">
        <v>1280</v>
      </c>
      <c r="B576" t="s">
        <v>1281</v>
      </c>
      <c r="C576" t="s">
        <v>3139</v>
      </c>
      <c r="D576" t="s">
        <v>846</v>
      </c>
      <c r="E576">
        <v>9078.6376048719994</v>
      </c>
      <c r="F576">
        <v>195.1</v>
      </c>
      <c r="G576">
        <v>31.7555822869124</v>
      </c>
      <c r="H576">
        <v>-10.463384303119399</v>
      </c>
      <c r="I576">
        <v>2.6068707264719699</v>
      </c>
      <c r="J576">
        <v>-1.2743970248687699</v>
      </c>
      <c r="K576">
        <v>211.742056551388</v>
      </c>
      <c r="L576">
        <v>194.83502013691199</v>
      </c>
      <c r="M576">
        <v>29.242478285246701</v>
      </c>
      <c r="N576">
        <v>0.55113990152448999</v>
      </c>
      <c r="O576">
        <v>35.315222962583199</v>
      </c>
      <c r="P576">
        <v>71.818582122413005</v>
      </c>
      <c r="Q576">
        <v>9.8244426918542002E-2</v>
      </c>
    </row>
    <row r="577" spans="1:17" x14ac:dyDescent="0.3">
      <c r="A577" t="s">
        <v>1282</v>
      </c>
      <c r="B577" t="s">
        <v>1283</v>
      </c>
      <c r="C577" t="s">
        <v>3135</v>
      </c>
      <c r="D577" t="s">
        <v>190</v>
      </c>
      <c r="E577">
        <v>9055.9830670399897</v>
      </c>
      <c r="F577">
        <v>2161.9499999999998</v>
      </c>
      <c r="G577">
        <v>90.391436219796006</v>
      </c>
      <c r="H577">
        <v>-8.5812507654849099</v>
      </c>
      <c r="I577">
        <v>-9.8545330960499307</v>
      </c>
      <c r="J577">
        <v>-0.50207595851119802</v>
      </c>
      <c r="K577">
        <v>2118.3187540093099</v>
      </c>
      <c r="L577">
        <v>1842.95052877736</v>
      </c>
      <c r="M577">
        <v>19.540732947428602</v>
      </c>
      <c r="N577">
        <v>0.57433437416433097</v>
      </c>
      <c r="O577">
        <v>10.9646384051435</v>
      </c>
      <c r="P577">
        <v>127.837496048055</v>
      </c>
      <c r="Q577">
        <v>0.14619648595906301</v>
      </c>
    </row>
    <row r="578" spans="1:17" hidden="1" x14ac:dyDescent="0.3">
      <c r="A578" t="s">
        <v>1284</v>
      </c>
      <c r="B578" t="s">
        <v>1285</v>
      </c>
      <c r="C578" t="s">
        <v>3144</v>
      </c>
      <c r="D578" t="s">
        <v>233</v>
      </c>
      <c r="E578">
        <v>8959.1161365299995</v>
      </c>
      <c r="F578">
        <v>327</v>
      </c>
      <c r="G578">
        <v>-25.1689421116604</v>
      </c>
      <c r="H578">
        <v>-4.3133223817245803</v>
      </c>
      <c r="I578">
        <v>-7.4683652309166098</v>
      </c>
      <c r="J578">
        <v>0.81651620888395104</v>
      </c>
      <c r="K578">
        <v>330.74011909055798</v>
      </c>
      <c r="M578">
        <v>25.8624416189488</v>
      </c>
      <c r="N578">
        <v>0.49527087828080202</v>
      </c>
      <c r="O578">
        <v>13.8837920489296</v>
      </c>
      <c r="P578">
        <v>15.936890622230001</v>
      </c>
    </row>
    <row r="579" spans="1:17" x14ac:dyDescent="0.3">
      <c r="A579" t="s">
        <v>1286</v>
      </c>
      <c r="B579" t="s">
        <v>1287</v>
      </c>
      <c r="C579" t="s">
        <v>607</v>
      </c>
      <c r="D579" t="s">
        <v>469</v>
      </c>
      <c r="E579">
        <v>8927.6264681399898</v>
      </c>
      <c r="F579">
        <v>352.65</v>
      </c>
      <c r="G579">
        <v>74.582713824184694</v>
      </c>
      <c r="H579">
        <v>-11.1609117413552</v>
      </c>
      <c r="I579">
        <v>8.5265311298380908</v>
      </c>
      <c r="J579">
        <v>0.92383926591888998</v>
      </c>
      <c r="K579">
        <v>381.49987145129199</v>
      </c>
      <c r="L579">
        <v>333.75825786675199</v>
      </c>
      <c r="M579">
        <v>11.022754286100801</v>
      </c>
      <c r="N579">
        <v>0.63015563899447602</v>
      </c>
      <c r="O579">
        <v>19.466893520487702</v>
      </c>
      <c r="P579">
        <v>115.622133904004</v>
      </c>
      <c r="Q579">
        <v>0.14314109480700701</v>
      </c>
    </row>
    <row r="580" spans="1:17" hidden="1" x14ac:dyDescent="0.3">
      <c r="A580" t="s">
        <v>1288</v>
      </c>
      <c r="B580" t="s">
        <v>1289</v>
      </c>
      <c r="C580" t="s">
        <v>3144</v>
      </c>
      <c r="D580" t="s">
        <v>135</v>
      </c>
      <c r="E580">
        <v>8900</v>
      </c>
      <c r="F580">
        <v>4450</v>
      </c>
      <c r="G580">
        <v>-33.749818990433099</v>
      </c>
      <c r="H580">
        <v>-7.2261530637176303</v>
      </c>
      <c r="I580">
        <v>-21.7798544236162</v>
      </c>
      <c r="J580">
        <v>2.4426873165357201</v>
      </c>
      <c r="K580">
        <v>4578.7993939082198</v>
      </c>
      <c r="L580">
        <v>4727.7796406936604</v>
      </c>
      <c r="M580">
        <v>36.831777917394703</v>
      </c>
      <c r="N580">
        <v>0.40599950823702902</v>
      </c>
      <c r="O580">
        <v>56.7191011235955</v>
      </c>
      <c r="P580">
        <v>5.9208568878309897</v>
      </c>
      <c r="Q580">
        <v>1.3440994672987001E-2</v>
      </c>
    </row>
    <row r="581" spans="1:17" x14ac:dyDescent="0.3">
      <c r="A581" t="s">
        <v>1290</v>
      </c>
      <c r="B581" t="s">
        <v>1291</v>
      </c>
      <c r="C581" t="s">
        <v>3131</v>
      </c>
      <c r="D581" t="s">
        <v>230</v>
      </c>
      <c r="E581">
        <v>8899.6358679999994</v>
      </c>
      <c r="F581">
        <v>669</v>
      </c>
      <c r="G581">
        <v>-24.91803730286</v>
      </c>
      <c r="H581">
        <v>-12.848670645475901</v>
      </c>
      <c r="I581">
        <v>6.2196220286800603</v>
      </c>
      <c r="J581">
        <v>-1.1969052766349699</v>
      </c>
      <c r="K581">
        <v>693.73132287364399</v>
      </c>
      <c r="L581">
        <v>643.60819785546698</v>
      </c>
      <c r="M581">
        <v>22.976141867636699</v>
      </c>
      <c r="N581">
        <v>0.30165432163433098</v>
      </c>
      <c r="O581">
        <v>27.802690582959599</v>
      </c>
      <c r="P581">
        <v>21.283538796229099</v>
      </c>
      <c r="Q581">
        <v>4.6600620995905E-2</v>
      </c>
    </row>
    <row r="582" spans="1:17" x14ac:dyDescent="0.3">
      <c r="A582" t="s">
        <v>1292</v>
      </c>
      <c r="B582" t="s">
        <v>1293</v>
      </c>
      <c r="C582" t="s">
        <v>3133</v>
      </c>
      <c r="D582" t="s">
        <v>51</v>
      </c>
      <c r="E582">
        <v>8844.8147048800001</v>
      </c>
      <c r="F582">
        <v>5305.9</v>
      </c>
      <c r="G582">
        <v>-23.3621016617507</v>
      </c>
      <c r="H582">
        <v>0.77931075926966398</v>
      </c>
      <c r="I582">
        <v>-0.395959462433564</v>
      </c>
      <c r="J582">
        <v>0.80745216042868995</v>
      </c>
      <c r="K582">
        <v>5252.4645612561499</v>
      </c>
      <c r="L582">
        <v>5094.9944171147699</v>
      </c>
      <c r="M582">
        <v>48.387628044775902</v>
      </c>
      <c r="N582">
        <v>1.0746806401729501</v>
      </c>
      <c r="O582">
        <v>6.35047777002959</v>
      </c>
      <c r="P582">
        <v>14.4363804984309</v>
      </c>
      <c r="Q582">
        <v>-6.3607501214330994E-2</v>
      </c>
    </row>
    <row r="583" spans="1:17" x14ac:dyDescent="0.3">
      <c r="A583" t="s">
        <v>1294</v>
      </c>
      <c r="B583" t="s">
        <v>1295</v>
      </c>
      <c r="C583" t="s">
        <v>3139</v>
      </c>
      <c r="D583" t="s">
        <v>89</v>
      </c>
      <c r="E583">
        <v>8819.1714932649993</v>
      </c>
      <c r="F583">
        <v>4373.5</v>
      </c>
      <c r="G583">
        <v>94.583813144258599</v>
      </c>
      <c r="H583">
        <v>25.4007309102047</v>
      </c>
      <c r="I583">
        <v>94.143361851960194</v>
      </c>
      <c r="J583">
        <v>7.0140894928254101</v>
      </c>
      <c r="K583">
        <v>3745.28335393218</v>
      </c>
      <c r="L583">
        <v>2932.19184200479</v>
      </c>
      <c r="M583">
        <v>86.637666601379806</v>
      </c>
      <c r="N583">
        <v>1.9160937289304101</v>
      </c>
      <c r="O583">
        <v>2.8924202583743002</v>
      </c>
      <c r="P583">
        <v>174.20062695924699</v>
      </c>
      <c r="Q583">
        <v>4.3381856367399999E-4</v>
      </c>
    </row>
    <row r="584" spans="1:17" x14ac:dyDescent="0.3">
      <c r="A584" t="s">
        <v>1296</v>
      </c>
      <c r="B584" t="s">
        <v>1297</v>
      </c>
      <c r="C584" t="s">
        <v>3141</v>
      </c>
      <c r="D584" t="s">
        <v>276</v>
      </c>
      <c r="E584">
        <v>8809.7238047999999</v>
      </c>
      <c r="F584">
        <v>3757.65</v>
      </c>
      <c r="G584">
        <v>121.488758895483</v>
      </c>
      <c r="H584">
        <v>8.8984562449585596</v>
      </c>
      <c r="I584">
        <v>103.056759450445</v>
      </c>
      <c r="J584">
        <v>-1.2793427378712701</v>
      </c>
      <c r="K584">
        <v>3214.7013587667202</v>
      </c>
      <c r="L584">
        <v>2347.1543334758699</v>
      </c>
      <c r="M584">
        <v>68.834586388736497</v>
      </c>
      <c r="N584">
        <v>1.1408673766601001</v>
      </c>
      <c r="O584">
        <v>6.3151171609915702</v>
      </c>
      <c r="P584">
        <v>195.877952755905</v>
      </c>
      <c r="Q584">
        <v>0.14709442149365801</v>
      </c>
    </row>
    <row r="585" spans="1:17" hidden="1" x14ac:dyDescent="0.3">
      <c r="A585" t="s">
        <v>1298</v>
      </c>
      <c r="B585" t="s">
        <v>1299</v>
      </c>
      <c r="C585" t="s">
        <v>3144</v>
      </c>
      <c r="D585" t="s">
        <v>135</v>
      </c>
      <c r="E585">
        <v>8803.2811041000004</v>
      </c>
      <c r="F585">
        <v>706.85</v>
      </c>
      <c r="G585">
        <v>4.0529848001422799</v>
      </c>
      <c r="H585">
        <v>1.9904609801075299</v>
      </c>
      <c r="I585">
        <v>-6.3823712076388501</v>
      </c>
      <c r="J585">
        <v>3.3366573302588498</v>
      </c>
      <c r="K585">
        <v>715.69724907344801</v>
      </c>
      <c r="L585">
        <v>677.61909022218595</v>
      </c>
      <c r="M585">
        <v>34.120531040863703</v>
      </c>
      <c r="N585">
        <v>0.44029239956043198</v>
      </c>
      <c r="O585">
        <v>11.8129730494447</v>
      </c>
      <c r="P585">
        <v>36.457528957528901</v>
      </c>
    </row>
    <row r="586" spans="1:17" x14ac:dyDescent="0.3">
      <c r="A586" t="s">
        <v>1300</v>
      </c>
      <c r="B586" t="s">
        <v>1301</v>
      </c>
      <c r="C586" t="s">
        <v>3141</v>
      </c>
      <c r="D586" t="s">
        <v>271</v>
      </c>
      <c r="E586">
        <v>8775.58142184799</v>
      </c>
      <c r="F586">
        <v>79.5</v>
      </c>
      <c r="G586">
        <v>57.070340135928703</v>
      </c>
      <c r="H586">
        <v>-0.44756536124589702</v>
      </c>
      <c r="I586">
        <v>33.952220977692598</v>
      </c>
      <c r="J586">
        <v>-1.2218518688753499</v>
      </c>
      <c r="K586">
        <v>77.991850396996099</v>
      </c>
      <c r="L586">
        <v>65.911906090919103</v>
      </c>
      <c r="M586">
        <v>39.149108699610402</v>
      </c>
      <c r="N586">
        <v>1.1256442840318399</v>
      </c>
      <c r="O586">
        <v>17.484276729559699</v>
      </c>
      <c r="P586">
        <v>100.757575757575</v>
      </c>
      <c r="Q586">
        <v>0.21406689334479501</v>
      </c>
    </row>
    <row r="587" spans="1:17" x14ac:dyDescent="0.3">
      <c r="A587" t="s">
        <v>1302</v>
      </c>
      <c r="B587" t="s">
        <v>1303</v>
      </c>
      <c r="C587" t="s">
        <v>3135</v>
      </c>
      <c r="D587" t="s">
        <v>190</v>
      </c>
      <c r="E587">
        <v>8736.326352</v>
      </c>
      <c r="F587">
        <v>584.85</v>
      </c>
      <c r="G587">
        <v>-6.3525011140035801</v>
      </c>
      <c r="H587">
        <v>0.701664979109758</v>
      </c>
      <c r="I587">
        <v>-1.44056362443056</v>
      </c>
      <c r="J587">
        <v>0.68838152430238397</v>
      </c>
      <c r="K587">
        <v>579.002597965625</v>
      </c>
      <c r="L587">
        <v>552.67974267466502</v>
      </c>
      <c r="M587">
        <v>45.678779739173898</v>
      </c>
      <c r="N587">
        <v>0.60579731537085302</v>
      </c>
      <c r="O587">
        <v>21.022484397708698</v>
      </c>
      <c r="P587">
        <v>35.069284064665098</v>
      </c>
      <c r="Q587">
        <v>6.5679199321030002E-2</v>
      </c>
    </row>
    <row r="588" spans="1:17" x14ac:dyDescent="0.3">
      <c r="A588" t="s">
        <v>1304</v>
      </c>
      <c r="B588" t="s">
        <v>1305</v>
      </c>
      <c r="C588" t="s">
        <v>3135</v>
      </c>
      <c r="D588" t="s">
        <v>190</v>
      </c>
      <c r="E588">
        <v>8732.3389656599993</v>
      </c>
      <c r="F588">
        <v>1619.65</v>
      </c>
      <c r="G588">
        <v>49.095600365119402</v>
      </c>
      <c r="H588">
        <v>14.611707595378</v>
      </c>
      <c r="I588">
        <v>44.540967806681699</v>
      </c>
      <c r="J588">
        <v>1.06986974284626</v>
      </c>
      <c r="K588">
        <v>1518.8987862357101</v>
      </c>
      <c r="L588">
        <v>1250.2326909211899</v>
      </c>
      <c r="M588">
        <v>45.893189703181598</v>
      </c>
      <c r="N588">
        <v>0.57253368674218996</v>
      </c>
      <c r="O588">
        <v>8.5604914642052101</v>
      </c>
      <c r="P588">
        <v>97.397928092626401</v>
      </c>
      <c r="Q588">
        <v>8.0512141712208996E-2</v>
      </c>
    </row>
    <row r="589" spans="1:17" hidden="1" x14ac:dyDescent="0.3">
      <c r="A589" t="s">
        <v>1306</v>
      </c>
      <c r="B589" t="s">
        <v>1307</v>
      </c>
      <c r="C589" t="s">
        <v>3144</v>
      </c>
      <c r="D589" t="s">
        <v>57</v>
      </c>
      <c r="E589">
        <v>8704.9415990599991</v>
      </c>
      <c r="F589">
        <v>16.5</v>
      </c>
      <c r="G589">
        <v>120.08882325173199</v>
      </c>
      <c r="H589">
        <v>4.6874651711356199</v>
      </c>
      <c r="I589">
        <v>70.987780699277707</v>
      </c>
      <c r="J589">
        <v>2.9120344218978902</v>
      </c>
      <c r="K589">
        <v>15.693229141108</v>
      </c>
      <c r="L589">
        <v>13.353041587032401</v>
      </c>
      <c r="M589">
        <v>60.557741756494202</v>
      </c>
      <c r="N589">
        <v>1.4387717978980401</v>
      </c>
      <c r="O589">
        <v>27.878787878787801</v>
      </c>
      <c r="P589">
        <v>150</v>
      </c>
      <c r="Q589">
        <v>0.113550315399191</v>
      </c>
    </row>
    <row r="590" spans="1:17" x14ac:dyDescent="0.3">
      <c r="A590" t="s">
        <v>1308</v>
      </c>
      <c r="B590" t="s">
        <v>1309</v>
      </c>
      <c r="C590" t="s">
        <v>3143</v>
      </c>
      <c r="D590" t="s">
        <v>276</v>
      </c>
      <c r="E590">
        <v>8688.9975721350002</v>
      </c>
      <c r="F590">
        <v>680</v>
      </c>
      <c r="G590">
        <v>-15.121556371048101</v>
      </c>
      <c r="H590">
        <v>-3.8674996490954401</v>
      </c>
      <c r="I590">
        <v>1.1353726368869099</v>
      </c>
      <c r="J590">
        <v>0.89297205091989296</v>
      </c>
      <c r="K590">
        <v>711.35660073952795</v>
      </c>
      <c r="L590">
        <v>676.95532520306904</v>
      </c>
      <c r="M590">
        <v>46.724264112655803</v>
      </c>
      <c r="N590">
        <v>0.58681560636199703</v>
      </c>
      <c r="O590">
        <v>23.1911764705882</v>
      </c>
      <c r="P590">
        <v>33.320262719341201</v>
      </c>
    </row>
    <row r="591" spans="1:17" hidden="1" x14ac:dyDescent="0.3">
      <c r="A591" t="s">
        <v>1310</v>
      </c>
      <c r="B591" t="s">
        <v>1311</v>
      </c>
      <c r="C591" t="s">
        <v>3144</v>
      </c>
      <c r="D591" t="s">
        <v>21</v>
      </c>
      <c r="E591">
        <v>8680.7095489500007</v>
      </c>
      <c r="F591">
        <v>1644.3</v>
      </c>
      <c r="G591">
        <v>111.968522499852</v>
      </c>
      <c r="H591">
        <v>-18.7960784141411</v>
      </c>
      <c r="I591">
        <v>23.744441846349801</v>
      </c>
      <c r="J591">
        <v>1.0341005120770299</v>
      </c>
      <c r="K591">
        <v>1678.0687981728499</v>
      </c>
      <c r="L591">
        <v>1358.96676540167</v>
      </c>
      <c r="M591">
        <v>26.6422148790565</v>
      </c>
      <c r="N591">
        <v>0.46711834526128598</v>
      </c>
      <c r="O591">
        <v>21.130572279997502</v>
      </c>
      <c r="P591">
        <v>149.12692701034001</v>
      </c>
      <c r="Q591">
        <v>0.23988590304966001</v>
      </c>
    </row>
    <row r="592" spans="1:17" x14ac:dyDescent="0.3">
      <c r="A592" t="s">
        <v>1312</v>
      </c>
      <c r="B592" t="s">
        <v>1313</v>
      </c>
      <c r="C592" t="s">
        <v>3128</v>
      </c>
      <c r="D592" t="s">
        <v>287</v>
      </c>
      <c r="E592">
        <v>8671.5472886000007</v>
      </c>
      <c r="F592">
        <v>741.15</v>
      </c>
      <c r="G592">
        <v>-3.2587502274200801</v>
      </c>
      <c r="H592">
        <v>0.23798799114754901</v>
      </c>
      <c r="I592">
        <v>-2.9178571411426901</v>
      </c>
      <c r="J592">
        <v>4.6818386971377199</v>
      </c>
      <c r="K592">
        <v>747.04403452343399</v>
      </c>
      <c r="L592">
        <v>720.64697295764904</v>
      </c>
      <c r="M592">
        <v>47.265940588786897</v>
      </c>
      <c r="N592">
        <v>0.62806940259720601</v>
      </c>
      <c r="O592">
        <v>24.3607906631586</v>
      </c>
      <c r="P592">
        <v>28.126890828939398</v>
      </c>
      <c r="Q592">
        <v>7.9795907486575002E-2</v>
      </c>
    </row>
    <row r="593" spans="1:17" x14ac:dyDescent="0.3">
      <c r="A593" t="s">
        <v>1314</v>
      </c>
      <c r="B593" t="s">
        <v>1315</v>
      </c>
      <c r="C593" t="s">
        <v>3140</v>
      </c>
      <c r="D593" t="s">
        <v>436</v>
      </c>
      <c r="E593">
        <v>8665.6888788359993</v>
      </c>
      <c r="F593">
        <v>193.01</v>
      </c>
      <c r="G593">
        <v>-36.535862425485099</v>
      </c>
      <c r="H593">
        <v>-4.7888392487666502</v>
      </c>
      <c r="I593">
        <v>2.0148502537046902</v>
      </c>
      <c r="J593">
        <v>-1.2958053352965999</v>
      </c>
      <c r="K593">
        <v>196.39699111789199</v>
      </c>
      <c r="L593">
        <v>193.47871808512301</v>
      </c>
      <c r="M593">
        <v>39.7949524319164</v>
      </c>
      <c r="N593">
        <v>0.414885108980244</v>
      </c>
      <c r="O593">
        <v>19.760634164032901</v>
      </c>
      <c r="P593">
        <v>33.110344827586097</v>
      </c>
    </row>
    <row r="594" spans="1:17" x14ac:dyDescent="0.3">
      <c r="A594" t="s">
        <v>1316</v>
      </c>
      <c r="B594" t="s">
        <v>1317</v>
      </c>
      <c r="C594" t="s">
        <v>3129</v>
      </c>
      <c r="D594" t="s">
        <v>24</v>
      </c>
      <c r="E594">
        <v>8658.8149838240006</v>
      </c>
      <c r="F594">
        <v>224.67</v>
      </c>
      <c r="G594">
        <v>-33.849964190568599</v>
      </c>
      <c r="H594">
        <v>1.2758585462199701</v>
      </c>
      <c r="I594">
        <v>-13.823168660640601</v>
      </c>
      <c r="J594">
        <v>-2.04892231294532</v>
      </c>
      <c r="K594">
        <v>227.92945141679101</v>
      </c>
      <c r="L594">
        <v>223.91102686986201</v>
      </c>
      <c r="M594">
        <v>40.265666194969299</v>
      </c>
      <c r="N594">
        <v>0.75268672004281301</v>
      </c>
      <c r="O594">
        <v>27.5426180620465</v>
      </c>
      <c r="P594">
        <v>17.015625</v>
      </c>
      <c r="Q594">
        <v>0.12908366473100799</v>
      </c>
    </row>
    <row r="595" spans="1:17" hidden="1" x14ac:dyDescent="0.3">
      <c r="A595" t="s">
        <v>1318</v>
      </c>
      <c r="B595" t="s">
        <v>1319</v>
      </c>
      <c r="C595" t="s">
        <v>3144</v>
      </c>
      <c r="D595" t="s">
        <v>89</v>
      </c>
      <c r="E595">
        <v>8658.5831348899992</v>
      </c>
      <c r="F595">
        <v>769.6</v>
      </c>
      <c r="G595">
        <v>-10.3466392097581</v>
      </c>
      <c r="H595">
        <v>-6.40220660932561</v>
      </c>
      <c r="I595">
        <v>-7.9360097199889799</v>
      </c>
      <c r="J595">
        <v>-3.4699630493009299</v>
      </c>
      <c r="K595">
        <v>808.09918799000002</v>
      </c>
      <c r="L595">
        <v>763.95163007287397</v>
      </c>
      <c r="M595">
        <v>36.267793765185999</v>
      </c>
      <c r="N595">
        <v>0.67433141620464099</v>
      </c>
      <c r="O595">
        <v>22.583160083159999</v>
      </c>
      <c r="P595">
        <v>24.935064935064901</v>
      </c>
      <c r="Q595">
        <v>0.12850266410363601</v>
      </c>
    </row>
    <row r="596" spans="1:17" hidden="1" x14ac:dyDescent="0.3">
      <c r="A596" t="s">
        <v>1320</v>
      </c>
      <c r="B596" t="s">
        <v>1321</v>
      </c>
      <c r="C596" t="s">
        <v>3144</v>
      </c>
      <c r="D596" t="s">
        <v>745</v>
      </c>
      <c r="E596">
        <v>8642.3479203879997</v>
      </c>
      <c r="F596">
        <v>525.76</v>
      </c>
      <c r="G596">
        <v>-11.094576630504701</v>
      </c>
      <c r="H596">
        <v>1.2201602469767301</v>
      </c>
      <c r="I596">
        <v>-4.7523633287493201</v>
      </c>
      <c r="J596">
        <v>0.116665087722789</v>
      </c>
      <c r="K596">
        <v>532.455869724737</v>
      </c>
      <c r="L596">
        <v>506.49094886492497</v>
      </c>
      <c r="M596">
        <v>73.886051750125603</v>
      </c>
      <c r="N596">
        <v>0.36119137026065701</v>
      </c>
      <c r="O596">
        <v>6.6969720024345696</v>
      </c>
      <c r="P596">
        <v>22.5176519935683</v>
      </c>
      <c r="Q596">
        <v>-1.0545973830429E-2</v>
      </c>
    </row>
    <row r="597" spans="1:17" x14ac:dyDescent="0.3">
      <c r="A597" t="s">
        <v>1322</v>
      </c>
      <c r="B597" t="s">
        <v>1323</v>
      </c>
      <c r="C597" t="s">
        <v>3141</v>
      </c>
      <c r="D597" t="s">
        <v>271</v>
      </c>
      <c r="E597">
        <v>8589.5256862999995</v>
      </c>
      <c r="F597">
        <v>1301.5999999999999</v>
      </c>
      <c r="G597">
        <v>66.760500949418599</v>
      </c>
      <c r="H597">
        <v>-3.6713505630704102</v>
      </c>
      <c r="I597">
        <v>71.203269534013401</v>
      </c>
      <c r="J597">
        <v>-2.1546168208528802</v>
      </c>
      <c r="K597">
        <v>1286.1195208997899</v>
      </c>
      <c r="L597">
        <v>1076.7351312917999</v>
      </c>
      <c r="M597">
        <v>57.184657154571198</v>
      </c>
      <c r="N597">
        <v>0.649260763567857</v>
      </c>
      <c r="O597">
        <v>11.766287645974099</v>
      </c>
      <c r="P597">
        <v>140.56926346917999</v>
      </c>
    </row>
    <row r="598" spans="1:17" x14ac:dyDescent="0.3">
      <c r="A598" t="s">
        <v>1324</v>
      </c>
      <c r="B598" t="s">
        <v>1325</v>
      </c>
      <c r="C598" t="s">
        <v>3129</v>
      </c>
      <c r="D598" t="s">
        <v>24</v>
      </c>
      <c r="E598">
        <v>8566.0533917640005</v>
      </c>
      <c r="F598">
        <v>75.03</v>
      </c>
      <c r="G598">
        <v>-47.049286458593102</v>
      </c>
      <c r="H598">
        <v>-10.6371002803333</v>
      </c>
      <c r="I598">
        <v>-34.389605072844802</v>
      </c>
      <c r="J598">
        <v>1.59141086148583</v>
      </c>
      <c r="K598">
        <v>81.8355879392156</v>
      </c>
      <c r="L598">
        <v>89.137427283024394</v>
      </c>
      <c r="M598">
        <v>18.847027631529599</v>
      </c>
      <c r="N598">
        <v>0.84734227093361403</v>
      </c>
      <c r="O598">
        <v>55.271224843395899</v>
      </c>
      <c r="P598">
        <v>3.4896551724137899</v>
      </c>
      <c r="Q598">
        <v>5.9998292246799998E-4</v>
      </c>
    </row>
    <row r="599" spans="1:17" x14ac:dyDescent="0.3">
      <c r="A599" t="s">
        <v>1326</v>
      </c>
      <c r="B599" t="s">
        <v>1327</v>
      </c>
      <c r="C599" t="s">
        <v>3133</v>
      </c>
      <c r="D599" t="s">
        <v>51</v>
      </c>
      <c r="E599">
        <v>8557.9167423750005</v>
      </c>
      <c r="F599">
        <v>493.15</v>
      </c>
      <c r="G599">
        <v>-8.7402341523002303</v>
      </c>
      <c r="H599">
        <v>-4.00160431322319</v>
      </c>
      <c r="I599">
        <v>15.858966320207401</v>
      </c>
      <c r="J599">
        <v>1.60156082953734</v>
      </c>
      <c r="K599">
        <v>488.23900595827598</v>
      </c>
      <c r="L599">
        <v>419.88066163848703</v>
      </c>
      <c r="M599">
        <v>35.999478384506503</v>
      </c>
      <c r="N599">
        <v>0.31557281163133799</v>
      </c>
      <c r="O599">
        <v>12.207239176721</v>
      </c>
      <c r="P599">
        <v>54.350547730829398</v>
      </c>
    </row>
    <row r="600" spans="1:17" x14ac:dyDescent="0.3">
      <c r="A600" t="s">
        <v>1328</v>
      </c>
      <c r="B600" t="s">
        <v>1329</v>
      </c>
      <c r="C600" t="s">
        <v>3141</v>
      </c>
      <c r="D600" t="s">
        <v>375</v>
      </c>
      <c r="E600">
        <v>8549.5525615499992</v>
      </c>
      <c r="F600">
        <v>391.1</v>
      </c>
      <c r="G600">
        <v>148.853478252065</v>
      </c>
      <c r="H600">
        <v>-4.74842152281557</v>
      </c>
      <c r="I600">
        <v>36.478408689905699</v>
      </c>
      <c r="J600">
        <v>2.7577020917740498</v>
      </c>
      <c r="K600">
        <v>381.54628496366399</v>
      </c>
      <c r="L600">
        <v>298.71521767352999</v>
      </c>
      <c r="M600">
        <v>29.816917269006002</v>
      </c>
      <c r="N600">
        <v>0.58313364081527896</v>
      </c>
      <c r="O600">
        <v>14.241881871644001</v>
      </c>
      <c r="P600">
        <v>179.15774446823599</v>
      </c>
      <c r="Q600">
        <v>0.171237552354326</v>
      </c>
    </row>
    <row r="601" spans="1:17" hidden="1" x14ac:dyDescent="0.3">
      <c r="A601" t="s">
        <v>1330</v>
      </c>
      <c r="B601" t="s">
        <v>1331</v>
      </c>
      <c r="C601" t="s">
        <v>3144</v>
      </c>
      <c r="D601" t="s">
        <v>117</v>
      </c>
      <c r="E601">
        <v>8547.3774766250008</v>
      </c>
      <c r="F601">
        <v>357.65</v>
      </c>
      <c r="G601">
        <v>287.35760496210497</v>
      </c>
      <c r="H601">
        <v>-5.8670727965944502</v>
      </c>
      <c r="I601">
        <v>69.257349443363097</v>
      </c>
      <c r="J601">
        <v>0.86743384541036805</v>
      </c>
      <c r="K601">
        <v>358.38560534795198</v>
      </c>
      <c r="L601">
        <v>281.45911386502303</v>
      </c>
      <c r="M601">
        <v>28.367329134297599</v>
      </c>
      <c r="N601">
        <v>0.34444635259261103</v>
      </c>
      <c r="O601">
        <v>11.659443590102001</v>
      </c>
      <c r="P601">
        <v>354.15873015873001</v>
      </c>
      <c r="Q601">
        <v>0.14981915816984001</v>
      </c>
    </row>
    <row r="602" spans="1:17" hidden="1" x14ac:dyDescent="0.3">
      <c r="A602" t="s">
        <v>1332</v>
      </c>
      <c r="B602" t="s">
        <v>1333</v>
      </c>
      <c r="C602" t="s">
        <v>3144</v>
      </c>
      <c r="D602" t="s">
        <v>48</v>
      </c>
      <c r="E602">
        <v>8529.0961079999997</v>
      </c>
      <c r="F602">
        <v>798.2</v>
      </c>
      <c r="G602">
        <v>5061.8254795869698</v>
      </c>
      <c r="H602">
        <v>116.893291897236</v>
      </c>
      <c r="I602">
        <v>361.69748495126402</v>
      </c>
      <c r="J602">
        <v>2.66171831312416</v>
      </c>
      <c r="K602">
        <v>459.17347502109999</v>
      </c>
      <c r="L602">
        <v>230.94572485828999</v>
      </c>
      <c r="M602">
        <v>99.944654973881796</v>
      </c>
      <c r="N602">
        <v>3.7420154025197401</v>
      </c>
      <c r="O602">
        <v>10.799298421448199</v>
      </c>
      <c r="P602">
        <v>5089.8569570871196</v>
      </c>
    </row>
    <row r="603" spans="1:17" x14ac:dyDescent="0.3">
      <c r="A603" t="s">
        <v>1334</v>
      </c>
      <c r="B603" t="s">
        <v>1335</v>
      </c>
      <c r="C603" t="s">
        <v>3143</v>
      </c>
      <c r="D603" t="s">
        <v>406</v>
      </c>
      <c r="E603">
        <v>8516.2617711599996</v>
      </c>
      <c r="F603">
        <v>212.16</v>
      </c>
      <c r="G603">
        <v>-1.40658940704083</v>
      </c>
      <c r="H603">
        <v>-8.5576099464756208</v>
      </c>
      <c r="I603">
        <v>-19.973149341720401</v>
      </c>
      <c r="J603">
        <v>-1.3292790139719901</v>
      </c>
      <c r="K603">
        <v>225.30559660768199</v>
      </c>
      <c r="L603">
        <v>224.203503137913</v>
      </c>
      <c r="M603">
        <v>32.862654872611898</v>
      </c>
      <c r="N603">
        <v>0.57042731467273</v>
      </c>
      <c r="O603">
        <v>51.890082956259398</v>
      </c>
      <c r="P603">
        <v>27.653429602888099</v>
      </c>
      <c r="Q603">
        <v>4.9931347024535E-2</v>
      </c>
    </row>
    <row r="604" spans="1:17" x14ac:dyDescent="0.3">
      <c r="A604" t="s">
        <v>1336</v>
      </c>
      <c r="B604" t="s">
        <v>1337</v>
      </c>
      <c r="C604" t="s">
        <v>3141</v>
      </c>
      <c r="D604" t="s">
        <v>446</v>
      </c>
      <c r="E604">
        <v>8481.4826553399998</v>
      </c>
      <c r="F604">
        <v>615.65</v>
      </c>
      <c r="G604">
        <v>-28.8131052197283</v>
      </c>
      <c r="H604">
        <v>-8.1977022929791907</v>
      </c>
      <c r="I604">
        <v>-41.955734026778003</v>
      </c>
      <c r="J604">
        <v>-1.8416760060158199</v>
      </c>
      <c r="K604">
        <v>649.42008566670904</v>
      </c>
      <c r="L604">
        <v>707.20246820730495</v>
      </c>
      <c r="M604">
        <v>37.368399250345398</v>
      </c>
      <c r="N604">
        <v>0.57496246261608397</v>
      </c>
      <c r="O604">
        <v>78.185657435230993</v>
      </c>
      <c r="P604">
        <v>8.1510759771629306</v>
      </c>
      <c r="Q604">
        <v>0.13645980115537601</v>
      </c>
    </row>
    <row r="605" spans="1:17" x14ac:dyDescent="0.3">
      <c r="A605" t="s">
        <v>1338</v>
      </c>
      <c r="B605" t="s">
        <v>1339</v>
      </c>
      <c r="C605" t="s">
        <v>3133</v>
      </c>
      <c r="D605" t="s">
        <v>51</v>
      </c>
      <c r="E605">
        <v>8445.7731074999992</v>
      </c>
      <c r="F605">
        <v>532.35</v>
      </c>
      <c r="G605">
        <v>14.9964644665372</v>
      </c>
      <c r="H605">
        <v>-9.99877678305727</v>
      </c>
      <c r="I605">
        <v>6.7849282223080101</v>
      </c>
      <c r="J605">
        <v>-4.5786705968068997E-2</v>
      </c>
      <c r="K605">
        <v>533.26255860112997</v>
      </c>
      <c r="L605">
        <v>474.43654751239501</v>
      </c>
      <c r="M605">
        <v>26.057737788415398</v>
      </c>
      <c r="N605">
        <v>0.34589569778835699</v>
      </c>
      <c r="O605">
        <v>23.762562224100598</v>
      </c>
      <c r="P605">
        <v>55.068453247888101</v>
      </c>
      <c r="Q605">
        <v>2.7797099698745002E-2</v>
      </c>
    </row>
    <row r="606" spans="1:17" x14ac:dyDescent="0.3">
      <c r="A606" t="s">
        <v>1340</v>
      </c>
      <c r="B606" t="s">
        <v>1341</v>
      </c>
      <c r="C606" t="s">
        <v>3137</v>
      </c>
      <c r="D606" t="s">
        <v>77</v>
      </c>
      <c r="E606">
        <v>8421.5031686120001</v>
      </c>
      <c r="F606">
        <v>209.04</v>
      </c>
      <c r="G606">
        <v>6.0544750335280604</v>
      </c>
      <c r="H606">
        <v>-3.7358017028354702</v>
      </c>
      <c r="I606">
        <v>-21.6418891641638</v>
      </c>
      <c r="J606">
        <v>3.3919681102140902</v>
      </c>
      <c r="K606">
        <v>212.306875585885</v>
      </c>
      <c r="L606">
        <v>203.43870949945901</v>
      </c>
      <c r="M606">
        <v>46.526900818991997</v>
      </c>
      <c r="N606">
        <v>0.92742588638713397</v>
      </c>
      <c r="O606">
        <v>22.4646000765403</v>
      </c>
      <c r="P606">
        <v>42.204081632653001</v>
      </c>
      <c r="Q606">
        <v>7.5761334968817998E-2</v>
      </c>
    </row>
    <row r="607" spans="1:17" hidden="1" x14ac:dyDescent="0.3">
      <c r="A607" t="s">
        <v>1342</v>
      </c>
      <c r="B607" t="s">
        <v>1343</v>
      </c>
      <c r="C607" t="s">
        <v>3144</v>
      </c>
      <c r="D607" t="s">
        <v>48</v>
      </c>
      <c r="E607">
        <v>8387.0800065000003</v>
      </c>
      <c r="F607">
        <v>748.3</v>
      </c>
      <c r="G607">
        <v>234.07837006820401</v>
      </c>
      <c r="H607">
        <v>-4.7936340867493303</v>
      </c>
      <c r="I607">
        <v>222.91336569099499</v>
      </c>
      <c r="J607">
        <v>-0.77178779160335798</v>
      </c>
      <c r="K607">
        <v>688.83522538454201</v>
      </c>
      <c r="L607">
        <v>444.63752256067301</v>
      </c>
      <c r="M607">
        <v>43.883989880780199</v>
      </c>
      <c r="N607">
        <v>0.50400759665638095</v>
      </c>
      <c r="O607">
        <v>18.528664973940899</v>
      </c>
      <c r="P607">
        <v>384.179877062439</v>
      </c>
    </row>
    <row r="608" spans="1:17" hidden="1" x14ac:dyDescent="0.3">
      <c r="A608" t="s">
        <v>1344</v>
      </c>
      <c r="B608" t="s">
        <v>1345</v>
      </c>
      <c r="C608" t="s">
        <v>3144</v>
      </c>
      <c r="D608" t="s">
        <v>114</v>
      </c>
      <c r="E608">
        <v>8378.6886796250001</v>
      </c>
      <c r="F608">
        <v>2590.75</v>
      </c>
      <c r="G608">
        <v>-44.941089140979997</v>
      </c>
      <c r="H608">
        <v>-4.7428836770964198</v>
      </c>
      <c r="I608">
        <v>-13.9936318641744</v>
      </c>
      <c r="J608">
        <v>0.120539147597991</v>
      </c>
      <c r="K608">
        <v>2694.79401349828</v>
      </c>
      <c r="L608">
        <v>2698.99505378609</v>
      </c>
      <c r="M608">
        <v>40.3206642178476</v>
      </c>
      <c r="N608">
        <v>0.77358273948614997</v>
      </c>
      <c r="O608">
        <v>35.096014667567303</v>
      </c>
      <c r="P608">
        <v>10.291613452532999</v>
      </c>
      <c r="Q608">
        <v>-2.1935192126652001E-2</v>
      </c>
    </row>
    <row r="609" spans="1:17" hidden="1" x14ac:dyDescent="0.3">
      <c r="A609" t="s">
        <v>1346</v>
      </c>
      <c r="B609" t="s">
        <v>1347</v>
      </c>
      <c r="C609" t="s">
        <v>3144</v>
      </c>
      <c r="D609" t="s">
        <v>745</v>
      </c>
      <c r="E609">
        <v>8375.5088797930002</v>
      </c>
      <c r="F609">
        <v>263.83</v>
      </c>
      <c r="G609">
        <v>1.3857696302362199</v>
      </c>
      <c r="H609">
        <v>0.73266710878609498</v>
      </c>
      <c r="I609">
        <v>0.91936292687515198</v>
      </c>
      <c r="J609">
        <v>0.70029563133092898</v>
      </c>
      <c r="K609">
        <v>264.19427257862702</v>
      </c>
      <c r="L609">
        <v>244.678046031462</v>
      </c>
      <c r="M609">
        <v>59.785019392106697</v>
      </c>
      <c r="N609">
        <v>0.79216403286625003</v>
      </c>
      <c r="O609">
        <v>5.0866088011219501</v>
      </c>
      <c r="P609">
        <v>33.991874047739898</v>
      </c>
      <c r="Q609">
        <v>1.1816369177710001E-3</v>
      </c>
    </row>
    <row r="610" spans="1:17" hidden="1" x14ac:dyDescent="0.3">
      <c r="A610" t="s">
        <v>1348</v>
      </c>
      <c r="B610" t="s">
        <v>1349</v>
      </c>
      <c r="C610" t="s">
        <v>3144</v>
      </c>
      <c r="D610" t="s">
        <v>1350</v>
      </c>
      <c r="E610">
        <v>8369.7008711939998</v>
      </c>
      <c r="F610">
        <v>1230.3900000000001</v>
      </c>
      <c r="K610">
        <v>1221.0284065276701</v>
      </c>
      <c r="L610">
        <v>1201.49851616978</v>
      </c>
      <c r="M610">
        <v>68.273684852772604</v>
      </c>
      <c r="N610">
        <v>1</v>
      </c>
      <c r="Q610">
        <v>-6.1080809493942997E-2</v>
      </c>
    </row>
    <row r="611" spans="1:17" hidden="1" x14ac:dyDescent="0.3">
      <c r="A611" t="s">
        <v>1351</v>
      </c>
      <c r="B611" t="s">
        <v>1352</v>
      </c>
      <c r="C611" t="s">
        <v>3144</v>
      </c>
      <c r="D611" t="s">
        <v>436</v>
      </c>
      <c r="E611">
        <v>8323.0194093749997</v>
      </c>
      <c r="F611">
        <v>1024.8499999999999</v>
      </c>
      <c r="G611">
        <v>2.6308543670037698</v>
      </c>
      <c r="H611">
        <v>-5.2382717425530796</v>
      </c>
      <c r="I611">
        <v>8.1214803329773702</v>
      </c>
      <c r="J611">
        <v>-1.5033163135709</v>
      </c>
      <c r="K611">
        <v>1053.01411230089</v>
      </c>
      <c r="L611">
        <v>942.68881068126097</v>
      </c>
      <c r="M611">
        <v>38.640657496946197</v>
      </c>
      <c r="N611">
        <v>0.38918126177051998</v>
      </c>
      <c r="O611">
        <v>20.798165585207499</v>
      </c>
      <c r="P611">
        <v>35.266943839503703</v>
      </c>
      <c r="Q611">
        <v>9.8222490779578994E-2</v>
      </c>
    </row>
    <row r="612" spans="1:17" x14ac:dyDescent="0.3">
      <c r="A612" t="s">
        <v>1353</v>
      </c>
      <c r="B612" t="s">
        <v>1354</v>
      </c>
      <c r="C612" t="s">
        <v>3138</v>
      </c>
      <c r="D612" t="s">
        <v>83</v>
      </c>
      <c r="E612">
        <v>8310.0915460550004</v>
      </c>
      <c r="F612">
        <v>277.89999999999998</v>
      </c>
      <c r="G612">
        <v>-69.917717567064898</v>
      </c>
      <c r="H612">
        <v>-6.0187078275240804</v>
      </c>
      <c r="I612">
        <v>-19.7949827174651</v>
      </c>
      <c r="J612">
        <v>-0.55108499719841697</v>
      </c>
      <c r="K612">
        <v>290.80759329556201</v>
      </c>
      <c r="L612">
        <v>328.31767427418202</v>
      </c>
      <c r="M612">
        <v>31.066006550982301</v>
      </c>
      <c r="N612">
        <v>0.29560039020513401</v>
      </c>
      <c r="O612">
        <v>78.481468154012205</v>
      </c>
      <c r="P612">
        <v>6.4750957854406099</v>
      </c>
      <c r="Q612">
        <v>-9.8382856419024001E-2</v>
      </c>
    </row>
    <row r="613" spans="1:17" x14ac:dyDescent="0.3">
      <c r="A613" t="s">
        <v>1355</v>
      </c>
      <c r="B613" t="s">
        <v>1356</v>
      </c>
      <c r="C613" t="s">
        <v>3148</v>
      </c>
      <c r="D613" t="s">
        <v>634</v>
      </c>
      <c r="E613">
        <v>8302.4088794399995</v>
      </c>
      <c r="F613">
        <v>501.7</v>
      </c>
      <c r="G613">
        <v>3.8386762651306001</v>
      </c>
      <c r="H613">
        <v>12.2921393323607</v>
      </c>
      <c r="I613">
        <v>29.476818483285498</v>
      </c>
      <c r="J613">
        <v>13.897799519794701</v>
      </c>
      <c r="K613">
        <v>472.712214582787</v>
      </c>
      <c r="L613">
        <v>440.13187790388002</v>
      </c>
      <c r="M613">
        <v>75.756994875217202</v>
      </c>
      <c r="N613">
        <v>1.8914864732515</v>
      </c>
      <c r="O613">
        <v>27.317121785927799</v>
      </c>
      <c r="P613">
        <v>57.223440927608799</v>
      </c>
      <c r="Q613">
        <v>7.5581459343203997E-2</v>
      </c>
    </row>
    <row r="614" spans="1:17" x14ac:dyDescent="0.3">
      <c r="A614" t="s">
        <v>1357</v>
      </c>
      <c r="B614" t="s">
        <v>1358</v>
      </c>
      <c r="C614" t="s">
        <v>3129</v>
      </c>
      <c r="D614" t="s">
        <v>21</v>
      </c>
      <c r="E614">
        <v>8297.99270204799</v>
      </c>
      <c r="F614">
        <v>28.81</v>
      </c>
      <c r="G614">
        <v>20.157890315944599</v>
      </c>
      <c r="H614">
        <v>1.3194796939643301</v>
      </c>
      <c r="I614">
        <v>-27.279716458736601</v>
      </c>
      <c r="J614">
        <v>3.4009802632864301</v>
      </c>
      <c r="K614">
        <v>29.012375782192699</v>
      </c>
      <c r="L614">
        <v>28.073737519197302</v>
      </c>
      <c r="M614">
        <v>58.640602451792397</v>
      </c>
      <c r="N614">
        <v>1.0163376855902599</v>
      </c>
      <c r="O614">
        <v>40.585884401559802</v>
      </c>
      <c r="P614">
        <v>70.313414278776094</v>
      </c>
      <c r="Q614">
        <v>3.2270748938473003E-2</v>
      </c>
    </row>
    <row r="615" spans="1:17" x14ac:dyDescent="0.3">
      <c r="A615" t="s">
        <v>1359</v>
      </c>
      <c r="B615" t="s">
        <v>1360</v>
      </c>
      <c r="C615" t="s">
        <v>3141</v>
      </c>
      <c r="D615" t="s">
        <v>1361</v>
      </c>
      <c r="E615">
        <v>8285.5157236199993</v>
      </c>
      <c r="F615">
        <v>269.2</v>
      </c>
      <c r="G615">
        <v>12.140352752390999</v>
      </c>
      <c r="H615">
        <v>4.9049729619333204</v>
      </c>
      <c r="I615">
        <v>33.973575392389499</v>
      </c>
      <c r="J615">
        <v>6.5744792565914301</v>
      </c>
      <c r="K615">
        <v>245.88652177755699</v>
      </c>
      <c r="L615">
        <v>216.56551625781501</v>
      </c>
      <c r="M615">
        <v>58.697460477690498</v>
      </c>
      <c r="N615">
        <v>0.97516080940141703</v>
      </c>
      <c r="O615">
        <v>1.5416047548291401</v>
      </c>
      <c r="P615">
        <v>58.7264150943396</v>
      </c>
      <c r="Q615">
        <v>-1.3920979028864E-2</v>
      </c>
    </row>
    <row r="616" spans="1:17" x14ac:dyDescent="0.3">
      <c r="A616" t="s">
        <v>1362</v>
      </c>
      <c r="B616" t="s">
        <v>1363</v>
      </c>
      <c r="C616" t="s">
        <v>3131</v>
      </c>
      <c r="D616" t="s">
        <v>403</v>
      </c>
      <c r="E616">
        <v>8273.5158817499996</v>
      </c>
      <c r="F616">
        <v>607.95000000000005</v>
      </c>
      <c r="G616">
        <v>12.113750715620199</v>
      </c>
      <c r="H616">
        <v>-9.6237523122872908</v>
      </c>
      <c r="I616">
        <v>5.2819167239453</v>
      </c>
      <c r="J616">
        <v>1.6234184885901199</v>
      </c>
      <c r="K616">
        <v>649.323021314382</v>
      </c>
      <c r="L616">
        <v>579.66870586522396</v>
      </c>
      <c r="M616">
        <v>20.173300695681299</v>
      </c>
      <c r="N616">
        <v>0.187140082523859</v>
      </c>
      <c r="O616">
        <v>30.438358417633001</v>
      </c>
      <c r="P616">
        <v>57.540813682301099</v>
      </c>
      <c r="Q616">
        <v>-1.5735529379986998E-2</v>
      </c>
    </row>
    <row r="617" spans="1:17" hidden="1" x14ac:dyDescent="0.3">
      <c r="A617" t="s">
        <v>1364</v>
      </c>
      <c r="B617" t="s">
        <v>1365</v>
      </c>
      <c r="C617" t="s">
        <v>3141</v>
      </c>
      <c r="D617" t="s">
        <v>264</v>
      </c>
      <c r="E617">
        <v>8265.1786812600003</v>
      </c>
      <c r="F617">
        <v>1450.65</v>
      </c>
      <c r="G617">
        <v>86.086603680664396</v>
      </c>
      <c r="H617">
        <v>-9.8597722009277096</v>
      </c>
      <c r="I617">
        <v>1.03482945890137</v>
      </c>
      <c r="J617">
        <v>2.2015033389321599</v>
      </c>
      <c r="K617">
        <v>1529.5832029236301</v>
      </c>
      <c r="M617">
        <v>15.683350690065399</v>
      </c>
      <c r="N617">
        <v>0.78559914552409904</v>
      </c>
      <c r="O617">
        <v>43.384000275738401</v>
      </c>
      <c r="P617">
        <v>125.81724782067199</v>
      </c>
    </row>
    <row r="618" spans="1:17" hidden="1" x14ac:dyDescent="0.3">
      <c r="A618" t="s">
        <v>1366</v>
      </c>
      <c r="B618" t="s">
        <v>1367</v>
      </c>
      <c r="C618" t="s">
        <v>3144</v>
      </c>
      <c r="D618" t="s">
        <v>287</v>
      </c>
      <c r="E618">
        <v>8257.5291717</v>
      </c>
      <c r="F618">
        <v>472.15</v>
      </c>
      <c r="G618">
        <v>98.202350961759606</v>
      </c>
      <c r="H618">
        <v>-6.6039646206856997</v>
      </c>
      <c r="I618">
        <v>58.414631903827299</v>
      </c>
      <c r="J618">
        <v>-0.27524292226639901</v>
      </c>
      <c r="K618">
        <v>488.688102948753</v>
      </c>
      <c r="L618">
        <v>368.11506613878601</v>
      </c>
      <c r="M618">
        <v>35.8089106648521</v>
      </c>
      <c r="N618">
        <v>0.66542600229580795</v>
      </c>
      <c r="O618">
        <v>23.689505453775201</v>
      </c>
      <c r="P618">
        <v>138.881861877055</v>
      </c>
      <c r="Q618">
        <v>8.1720097512577E-2</v>
      </c>
    </row>
    <row r="619" spans="1:17" x14ac:dyDescent="0.3">
      <c r="A619" t="s">
        <v>1368</v>
      </c>
      <c r="B619" t="s">
        <v>1369</v>
      </c>
      <c r="C619" t="s">
        <v>3142</v>
      </c>
      <c r="D619" t="s">
        <v>135</v>
      </c>
      <c r="E619">
        <v>8246.4529576050008</v>
      </c>
      <c r="F619">
        <v>570.45000000000005</v>
      </c>
      <c r="G619">
        <v>3.7273861099692902</v>
      </c>
      <c r="H619">
        <v>-3.7553201438585502</v>
      </c>
      <c r="I619">
        <v>15.499032103657999</v>
      </c>
      <c r="J619">
        <v>0.85334918518240299</v>
      </c>
      <c r="K619">
        <v>573.076698479833</v>
      </c>
      <c r="L619">
        <v>515.78320662359204</v>
      </c>
      <c r="M619">
        <v>36.139167146008297</v>
      </c>
      <c r="N619">
        <v>0.434167645849031</v>
      </c>
      <c r="O619">
        <v>22.534840915067001</v>
      </c>
      <c r="P619">
        <v>50.09867122747</v>
      </c>
      <c r="Q619">
        <v>1.6357622846830001E-3</v>
      </c>
    </row>
    <row r="620" spans="1:17" x14ac:dyDescent="0.3">
      <c r="A620" t="s">
        <v>1370</v>
      </c>
      <c r="B620" t="s">
        <v>1371</v>
      </c>
      <c r="C620" t="s">
        <v>3128</v>
      </c>
      <c r="D620" t="s">
        <v>21</v>
      </c>
      <c r="E620">
        <v>8211.2231599999996</v>
      </c>
      <c r="F620">
        <v>2701.9</v>
      </c>
      <c r="G620">
        <v>-15.137147495551099</v>
      </c>
      <c r="H620">
        <v>-2.8738984413706001</v>
      </c>
      <c r="I620">
        <v>-8.32044246147405</v>
      </c>
      <c r="J620">
        <v>4.0197414229854802</v>
      </c>
      <c r="K620">
        <v>2726.4938921982898</v>
      </c>
      <c r="L620">
        <v>2653.7614514032698</v>
      </c>
      <c r="M620">
        <v>48.058080132346802</v>
      </c>
      <c r="N620">
        <v>0.64462471877076899</v>
      </c>
      <c r="O620">
        <v>16.399570672489698</v>
      </c>
      <c r="P620">
        <v>28.4753096692898</v>
      </c>
      <c r="Q620">
        <v>-3.7230034928806999E-2</v>
      </c>
    </row>
    <row r="621" spans="1:17" x14ac:dyDescent="0.3">
      <c r="A621" t="s">
        <v>1372</v>
      </c>
      <c r="B621" t="s">
        <v>1373</v>
      </c>
      <c r="C621" t="s">
        <v>3146</v>
      </c>
      <c r="D621" t="s">
        <v>1111</v>
      </c>
      <c r="E621">
        <v>8202.8416463649992</v>
      </c>
      <c r="F621">
        <v>77.38</v>
      </c>
      <c r="G621">
        <v>-18.968757274636399</v>
      </c>
      <c r="H621">
        <v>-15.498483592230601</v>
      </c>
      <c r="I621">
        <v>-23.8244724472403</v>
      </c>
      <c r="J621">
        <v>-3.0792953289924099</v>
      </c>
      <c r="K621">
        <v>86.436001439108196</v>
      </c>
      <c r="L621">
        <v>86.844376227863094</v>
      </c>
      <c r="M621">
        <v>16.959368066040099</v>
      </c>
      <c r="N621">
        <v>0.58356721414457302</v>
      </c>
      <c r="O621">
        <v>75.368312225381203</v>
      </c>
      <c r="P621">
        <v>17.688212927756599</v>
      </c>
      <c r="Q621">
        <v>3.1034273221082001E-2</v>
      </c>
    </row>
    <row r="622" spans="1:17" x14ac:dyDescent="0.3">
      <c r="A622" t="s">
        <v>1374</v>
      </c>
      <c r="B622" t="s">
        <v>1375</v>
      </c>
      <c r="C622" t="s">
        <v>3143</v>
      </c>
      <c r="D622" t="s">
        <v>482</v>
      </c>
      <c r="E622">
        <v>8196.4135920000008</v>
      </c>
      <c r="F622">
        <v>736.8</v>
      </c>
      <c r="G622">
        <v>-44.550852075266299</v>
      </c>
      <c r="H622">
        <v>-3.43107651378237</v>
      </c>
      <c r="I622">
        <v>-26.062587015011701</v>
      </c>
      <c r="J622">
        <v>1.01297876603476</v>
      </c>
      <c r="K622">
        <v>762.92601803468597</v>
      </c>
      <c r="L622">
        <v>821.00946636222398</v>
      </c>
      <c r="M622">
        <v>45.993100454264699</v>
      </c>
      <c r="N622">
        <v>0.72278831751438999</v>
      </c>
      <c r="O622">
        <v>50.149294245385398</v>
      </c>
      <c r="P622">
        <v>2.9409710094306698</v>
      </c>
      <c r="Q622">
        <v>-3.5686886219106997E-2</v>
      </c>
    </row>
    <row r="623" spans="1:17" x14ac:dyDescent="0.3">
      <c r="A623" t="s">
        <v>1376</v>
      </c>
      <c r="B623" t="s">
        <v>1377</v>
      </c>
      <c r="C623" t="s">
        <v>3141</v>
      </c>
      <c r="D623" t="s">
        <v>788</v>
      </c>
      <c r="E623">
        <v>8190.6775602079997</v>
      </c>
      <c r="F623">
        <v>189.49</v>
      </c>
      <c r="G623">
        <v>24.4755647533737</v>
      </c>
      <c r="H623">
        <v>-14.002018959887099</v>
      </c>
      <c r="I623">
        <v>-0.19431241829923701</v>
      </c>
      <c r="J623">
        <v>-4.4634214482743397</v>
      </c>
      <c r="K623">
        <v>224.712484092111</v>
      </c>
      <c r="L623">
        <v>203.13596080143401</v>
      </c>
      <c r="M623">
        <v>30.1596221547921</v>
      </c>
      <c r="N623">
        <v>0.53644464313210405</v>
      </c>
      <c r="O623">
        <v>56.467359755132101</v>
      </c>
      <c r="P623">
        <v>71.174345076784107</v>
      </c>
      <c r="Q623">
        <v>0.167105218565411</v>
      </c>
    </row>
    <row r="624" spans="1:17" x14ac:dyDescent="0.3">
      <c r="A624" t="s">
        <v>1378</v>
      </c>
      <c r="B624" t="s">
        <v>1379</v>
      </c>
      <c r="C624" t="s">
        <v>3135</v>
      </c>
      <c r="D624" t="s">
        <v>190</v>
      </c>
      <c r="E624">
        <v>8125.2322590000003</v>
      </c>
      <c r="F624">
        <v>405.75</v>
      </c>
      <c r="G624">
        <v>2.81341124541858</v>
      </c>
      <c r="H624">
        <v>-12.847047503723999</v>
      </c>
      <c r="I624">
        <v>21.770678413642099</v>
      </c>
      <c r="J624">
        <v>-3.2145518987747601</v>
      </c>
      <c r="K624">
        <v>426.45624426221298</v>
      </c>
      <c r="L624">
        <v>349.93031610390301</v>
      </c>
      <c r="M624">
        <v>17.901244003844202</v>
      </c>
      <c r="N624">
        <v>1.99481272432583</v>
      </c>
      <c r="O624">
        <v>19.605668515095498</v>
      </c>
      <c r="P624">
        <v>68.992086630570597</v>
      </c>
    </row>
    <row r="625" spans="1:17" x14ac:dyDescent="0.3">
      <c r="A625" t="s">
        <v>1380</v>
      </c>
      <c r="B625" t="s">
        <v>1381</v>
      </c>
      <c r="C625" t="s">
        <v>3139</v>
      </c>
      <c r="D625" t="s">
        <v>325</v>
      </c>
      <c r="E625">
        <v>8077.0307606659999</v>
      </c>
      <c r="F625">
        <v>219.4</v>
      </c>
      <c r="G625">
        <v>19.365230595250701</v>
      </c>
      <c r="H625">
        <v>-1.2482194824086299</v>
      </c>
      <c r="I625">
        <v>-3.9035419000244702</v>
      </c>
      <c r="J625">
        <v>4.3676313177642401</v>
      </c>
      <c r="K625">
        <v>216.180431046282</v>
      </c>
      <c r="L625">
        <v>205.94367339051399</v>
      </c>
      <c r="M625">
        <v>46.229203360137603</v>
      </c>
      <c r="N625">
        <v>0.53484380176538804</v>
      </c>
      <c r="O625">
        <v>19.416590701914298</v>
      </c>
      <c r="P625">
        <v>51.728907330567097</v>
      </c>
    </row>
    <row r="626" spans="1:17" x14ac:dyDescent="0.3">
      <c r="A626" t="s">
        <v>1382</v>
      </c>
      <c r="B626" t="s">
        <v>1383</v>
      </c>
      <c r="C626" t="s">
        <v>3142</v>
      </c>
      <c r="D626" t="s">
        <v>135</v>
      </c>
      <c r="E626">
        <v>8066.4148287600001</v>
      </c>
      <c r="F626">
        <v>502.8</v>
      </c>
      <c r="G626">
        <v>-32.378476453823701</v>
      </c>
      <c r="H626">
        <v>-10.087685051775701</v>
      </c>
      <c r="I626">
        <v>-29.5078818121378</v>
      </c>
      <c r="J626">
        <v>-3.0820742972988402</v>
      </c>
      <c r="K626">
        <v>555.14778893361995</v>
      </c>
      <c r="L626">
        <v>566.79817515900504</v>
      </c>
      <c r="M626">
        <v>30.887892641394199</v>
      </c>
      <c r="N626">
        <v>1.6503398531109099</v>
      </c>
      <c r="O626">
        <v>35.003977724741397</v>
      </c>
      <c r="P626">
        <v>5.8526315789473697</v>
      </c>
      <c r="Q626">
        <v>7.1132521179453997E-2</v>
      </c>
    </row>
    <row r="627" spans="1:17" x14ac:dyDescent="0.3">
      <c r="A627" t="s">
        <v>1384</v>
      </c>
      <c r="B627" t="s">
        <v>1385</v>
      </c>
      <c r="C627" t="s">
        <v>3147</v>
      </c>
      <c r="D627" t="s">
        <v>1386</v>
      </c>
      <c r="E627">
        <v>8059.3203020000001</v>
      </c>
      <c r="F627">
        <v>633.35</v>
      </c>
      <c r="G627">
        <v>-5.4392095091063597</v>
      </c>
      <c r="H627">
        <v>-7.8676394001748404</v>
      </c>
      <c r="I627">
        <v>8.8542706263623394</v>
      </c>
      <c r="J627">
        <v>1.8886119229467799</v>
      </c>
      <c r="K627">
        <v>651.63408538937801</v>
      </c>
      <c r="L627">
        <v>587.89205263305405</v>
      </c>
      <c r="M627">
        <v>52.213379364204798</v>
      </c>
      <c r="N627">
        <v>0.54665271730437004</v>
      </c>
      <c r="O627">
        <v>21.323123075708502</v>
      </c>
      <c r="P627">
        <v>55.633370192898397</v>
      </c>
      <c r="Q627">
        <v>0.135224409152366</v>
      </c>
    </row>
    <row r="628" spans="1:17" hidden="1" x14ac:dyDescent="0.3">
      <c r="A628" t="s">
        <v>1387</v>
      </c>
      <c r="B628" t="s">
        <v>1388</v>
      </c>
      <c r="C628" t="s">
        <v>3144</v>
      </c>
      <c r="D628" t="s">
        <v>158</v>
      </c>
      <c r="E628">
        <v>8047.7045291369996</v>
      </c>
      <c r="F628">
        <v>65.760000000000005</v>
      </c>
      <c r="G628">
        <v>62.577218152026497</v>
      </c>
      <c r="H628">
        <v>-1.5180928215394001</v>
      </c>
      <c r="I628">
        <v>-16.334331151135899</v>
      </c>
      <c r="J628">
        <v>-4.6641785133155897</v>
      </c>
      <c r="K628">
        <v>62.8128947693423</v>
      </c>
      <c r="L628">
        <v>57.896108791834003</v>
      </c>
      <c r="M628">
        <v>44.385928245294302</v>
      </c>
      <c r="N628">
        <v>3.49697803470132</v>
      </c>
      <c r="O628">
        <v>21.502433090024301</v>
      </c>
      <c r="P628">
        <v>93.411764705882305</v>
      </c>
      <c r="Q628">
        <v>-1.6023341392641999E-2</v>
      </c>
    </row>
    <row r="629" spans="1:17" hidden="1" x14ac:dyDescent="0.3">
      <c r="A629" t="s">
        <v>1389</v>
      </c>
      <c r="B629" t="s">
        <v>1390</v>
      </c>
      <c r="C629" t="s">
        <v>3139</v>
      </c>
      <c r="D629" t="s">
        <v>292</v>
      </c>
      <c r="E629">
        <v>8041.2361577600004</v>
      </c>
      <c r="F629">
        <v>372.65</v>
      </c>
      <c r="G629">
        <v>-35.217031672002904</v>
      </c>
      <c r="H629">
        <v>-7.0765944924297903</v>
      </c>
      <c r="I629">
        <v>-36.127396039554903</v>
      </c>
      <c r="J629">
        <v>5.7708323556524599</v>
      </c>
      <c r="K629">
        <v>388.73797706212002</v>
      </c>
      <c r="M629">
        <v>30.2560549408241</v>
      </c>
      <c r="N629">
        <v>0.88000983545558398</v>
      </c>
      <c r="O629">
        <v>44.438481148530798</v>
      </c>
      <c r="P629">
        <v>8.9619883040935502</v>
      </c>
    </row>
    <row r="630" spans="1:17" x14ac:dyDescent="0.3">
      <c r="A630" t="s">
        <v>1391</v>
      </c>
      <c r="B630" t="s">
        <v>1392</v>
      </c>
      <c r="C630" t="s">
        <v>3141</v>
      </c>
      <c r="D630" t="s">
        <v>1025</v>
      </c>
      <c r="E630">
        <v>8007.1872496799997</v>
      </c>
      <c r="F630">
        <v>839.15</v>
      </c>
      <c r="G630">
        <v>62.6410969147583</v>
      </c>
      <c r="H630">
        <v>-3.4054794451106298</v>
      </c>
      <c r="I630">
        <v>17.705413082152699</v>
      </c>
      <c r="J630">
        <v>5.3315501785601098</v>
      </c>
      <c r="K630">
        <v>870.953122475285</v>
      </c>
      <c r="L630">
        <v>761.01031357014404</v>
      </c>
      <c r="M630">
        <v>39.044022777177702</v>
      </c>
      <c r="N630">
        <v>0.65904023458993199</v>
      </c>
      <c r="O630">
        <v>26.1991300720967</v>
      </c>
      <c r="P630">
        <v>97.261401034320599</v>
      </c>
      <c r="Q630">
        <v>0.15575828048767201</v>
      </c>
    </row>
    <row r="631" spans="1:17" x14ac:dyDescent="0.3">
      <c r="A631" t="s">
        <v>1393</v>
      </c>
      <c r="B631" t="s">
        <v>1394</v>
      </c>
      <c r="C631" t="s">
        <v>3138</v>
      </c>
      <c r="D631" t="s">
        <v>469</v>
      </c>
      <c r="E631">
        <v>8005.8467325800002</v>
      </c>
      <c r="F631">
        <v>554.9</v>
      </c>
      <c r="G631">
        <v>-45.622626234089502</v>
      </c>
      <c r="H631">
        <v>8.30036923314149</v>
      </c>
      <c r="I631">
        <v>-7.5906673292721099</v>
      </c>
      <c r="J631">
        <v>4.9381267293054902</v>
      </c>
      <c r="K631">
        <v>507.65605252149697</v>
      </c>
      <c r="L631">
        <v>521.73085255512501</v>
      </c>
      <c r="M631">
        <v>63.7628466218735</v>
      </c>
      <c r="N631">
        <v>1.7905516282184499</v>
      </c>
      <c r="O631">
        <v>25.6803027572535</v>
      </c>
      <c r="P631">
        <v>29.4982497082847</v>
      </c>
      <c r="Q631">
        <v>-2.0530775278905001E-2</v>
      </c>
    </row>
    <row r="632" spans="1:17" x14ac:dyDescent="0.3">
      <c r="A632" t="s">
        <v>1395</v>
      </c>
      <c r="B632" t="s">
        <v>1396</v>
      </c>
      <c r="C632" t="s">
        <v>3143</v>
      </c>
      <c r="D632" t="s">
        <v>446</v>
      </c>
      <c r="E632">
        <v>7986.90513061</v>
      </c>
      <c r="F632">
        <v>494.8</v>
      </c>
      <c r="G632">
        <v>-23.223174174580699</v>
      </c>
      <c r="H632">
        <v>-0.83448980930310301</v>
      </c>
      <c r="I632">
        <v>-8.2366057674485305</v>
      </c>
      <c r="J632">
        <v>0.19142176574990899</v>
      </c>
      <c r="K632">
        <v>509.53136572472602</v>
      </c>
      <c r="L632">
        <v>498.24810406412001</v>
      </c>
      <c r="M632">
        <v>43.379191647282603</v>
      </c>
      <c r="N632">
        <v>0.40209486327803701</v>
      </c>
      <c r="O632">
        <v>28.112368633791402</v>
      </c>
      <c r="P632">
        <v>22.840119165839099</v>
      </c>
      <c r="Q632">
        <v>-6.6956219507025003E-2</v>
      </c>
    </row>
    <row r="633" spans="1:17" x14ac:dyDescent="0.3">
      <c r="A633" t="s">
        <v>1397</v>
      </c>
      <c r="B633" t="s">
        <v>1398</v>
      </c>
      <c r="C633" t="s">
        <v>3129</v>
      </c>
      <c r="D633" t="s">
        <v>579</v>
      </c>
      <c r="E633">
        <v>7968.2143997100002</v>
      </c>
      <c r="F633">
        <v>733.35</v>
      </c>
      <c r="G633">
        <v>6.6022658448131599</v>
      </c>
      <c r="H633">
        <v>-3.8902570606977598</v>
      </c>
      <c r="I633">
        <v>12.3233893956491</v>
      </c>
      <c r="J633">
        <v>1.1229165211564101</v>
      </c>
      <c r="K633">
        <v>733.82803178907602</v>
      </c>
      <c r="L633">
        <v>649.36924999999906</v>
      </c>
      <c r="M633">
        <v>50.2926270203805</v>
      </c>
      <c r="N633">
        <v>0.41737864350894599</v>
      </c>
      <c r="O633">
        <v>8.9520692711529293</v>
      </c>
      <c r="P633">
        <v>41.259751516902597</v>
      </c>
    </row>
    <row r="634" spans="1:17" x14ac:dyDescent="0.3">
      <c r="A634" t="s">
        <v>1399</v>
      </c>
      <c r="B634" t="s">
        <v>1400</v>
      </c>
      <c r="C634" t="s">
        <v>3138</v>
      </c>
      <c r="D634" t="s">
        <v>83</v>
      </c>
      <c r="E634">
        <v>7951.9822996899902</v>
      </c>
      <c r="F634">
        <v>3141.35</v>
      </c>
      <c r="G634">
        <v>54.876321853545598</v>
      </c>
      <c r="H634">
        <v>-7.8680955022712498</v>
      </c>
      <c r="I634">
        <v>15.2502623060996</v>
      </c>
      <c r="J634">
        <v>-3.3854098736796399</v>
      </c>
      <c r="K634">
        <v>3205.79277250309</v>
      </c>
      <c r="L634">
        <v>2707.9087026217999</v>
      </c>
      <c r="M634">
        <v>36.728201181430499</v>
      </c>
      <c r="N634">
        <v>0.64722319534471495</v>
      </c>
      <c r="O634">
        <v>12.211310423862299</v>
      </c>
      <c r="P634">
        <v>102.53054382515</v>
      </c>
      <c r="Q634">
        <v>0.18576973254941301</v>
      </c>
    </row>
    <row r="635" spans="1:17" x14ac:dyDescent="0.3">
      <c r="A635" t="s">
        <v>1401</v>
      </c>
      <c r="B635" t="s">
        <v>1402</v>
      </c>
      <c r="C635" t="s">
        <v>3141</v>
      </c>
      <c r="D635" t="s">
        <v>117</v>
      </c>
      <c r="E635">
        <v>7886.20445956</v>
      </c>
      <c r="F635">
        <v>691.95</v>
      </c>
      <c r="G635">
        <v>12.4659844287866</v>
      </c>
      <c r="H635">
        <v>7.8400625737330403</v>
      </c>
      <c r="I635">
        <v>10.5654040892537</v>
      </c>
      <c r="J635">
        <v>3.7233151957641701</v>
      </c>
      <c r="K635">
        <v>670.08233641514198</v>
      </c>
      <c r="L635">
        <v>612.23671448893401</v>
      </c>
      <c r="M635">
        <v>67.017774994848594</v>
      </c>
      <c r="N635">
        <v>1.3490184642485601</v>
      </c>
      <c r="O635">
        <v>21.634511164101401</v>
      </c>
      <c r="P635">
        <v>47.994866859159401</v>
      </c>
      <c r="Q635">
        <v>6.6149547669549003E-2</v>
      </c>
    </row>
    <row r="636" spans="1:17" x14ac:dyDescent="0.3">
      <c r="A636" t="s">
        <v>1403</v>
      </c>
      <c r="B636" t="s">
        <v>1404</v>
      </c>
      <c r="C636" t="s">
        <v>3136</v>
      </c>
      <c r="D636" t="s">
        <v>1405</v>
      </c>
      <c r="E636">
        <v>7854.5291446000001</v>
      </c>
      <c r="F636">
        <v>378</v>
      </c>
      <c r="G636">
        <v>53.133152262613201</v>
      </c>
      <c r="H636">
        <v>-4.4827795388564304</v>
      </c>
      <c r="I636">
        <v>2.6566946578345099</v>
      </c>
      <c r="J636">
        <v>-3.0908994879229601</v>
      </c>
      <c r="K636">
        <v>409.94878529335102</v>
      </c>
      <c r="L636">
        <v>389.04902946434601</v>
      </c>
      <c r="M636">
        <v>39.861126502816298</v>
      </c>
      <c r="N636">
        <v>0.94412629304686302</v>
      </c>
      <c r="O636">
        <v>55.5555555555555</v>
      </c>
      <c r="P636">
        <v>82.564597923206904</v>
      </c>
      <c r="Q636">
        <v>8.6778321419301002E-2</v>
      </c>
    </row>
    <row r="637" spans="1:17" x14ac:dyDescent="0.3">
      <c r="A637" t="s">
        <v>1406</v>
      </c>
      <c r="B637" t="s">
        <v>1407</v>
      </c>
      <c r="C637" t="s">
        <v>3142</v>
      </c>
      <c r="D637" t="s">
        <v>135</v>
      </c>
      <c r="E637">
        <v>7852.5134743500003</v>
      </c>
      <c r="F637">
        <v>257</v>
      </c>
      <c r="G637">
        <v>160.085114428103</v>
      </c>
      <c r="H637">
        <v>11.219722342779001</v>
      </c>
      <c r="I637">
        <v>44.162637102267603</v>
      </c>
      <c r="J637">
        <v>5.6492965905084098</v>
      </c>
      <c r="K637">
        <v>233.959424928148</v>
      </c>
      <c r="L637">
        <v>184.79020526088999</v>
      </c>
      <c r="M637">
        <v>72.970351040512597</v>
      </c>
      <c r="N637">
        <v>0.88981705232306196</v>
      </c>
      <c r="O637">
        <v>5.0389105058365802</v>
      </c>
      <c r="P637">
        <v>205.40701128936399</v>
      </c>
      <c r="Q637">
        <v>0.16965108255984601</v>
      </c>
    </row>
    <row r="638" spans="1:17" x14ac:dyDescent="0.3">
      <c r="A638" t="s">
        <v>1408</v>
      </c>
      <c r="B638" t="s">
        <v>1409</v>
      </c>
      <c r="C638" t="s">
        <v>3139</v>
      </c>
      <c r="D638" t="s">
        <v>292</v>
      </c>
      <c r="E638">
        <v>7848.2894134449998</v>
      </c>
      <c r="F638">
        <v>391.9</v>
      </c>
      <c r="G638">
        <v>-39.269225391644902</v>
      </c>
      <c r="H638">
        <v>-8.5591352872295303</v>
      </c>
      <c r="I638">
        <v>-13.457831777480401</v>
      </c>
      <c r="J638">
        <v>3.0052543582308702</v>
      </c>
      <c r="K638">
        <v>411.14538810307698</v>
      </c>
      <c r="L638">
        <v>408.52895998049303</v>
      </c>
      <c r="M638">
        <v>31.659217949547202</v>
      </c>
      <c r="N638">
        <v>0.78876108977428605</v>
      </c>
      <c r="O638">
        <v>28.859402908905299</v>
      </c>
      <c r="P638">
        <v>12.6959022286125</v>
      </c>
      <c r="Q638">
        <v>4.5705265763623E-2</v>
      </c>
    </row>
    <row r="639" spans="1:17" x14ac:dyDescent="0.3">
      <c r="A639" t="s">
        <v>1410</v>
      </c>
      <c r="B639" t="s">
        <v>1411</v>
      </c>
      <c r="C639" t="s">
        <v>3133</v>
      </c>
      <c r="D639" t="s">
        <v>51</v>
      </c>
      <c r="E639">
        <v>7845.7645488399903</v>
      </c>
      <c r="F639">
        <v>826.8</v>
      </c>
      <c r="G639">
        <v>119.810249118557</v>
      </c>
      <c r="H639">
        <v>0.44306378392092199</v>
      </c>
      <c r="I639">
        <v>47.862919336589897</v>
      </c>
      <c r="J639">
        <v>3.04340205878266</v>
      </c>
      <c r="K639">
        <v>774.16693476379203</v>
      </c>
      <c r="L639">
        <v>594.55723307327696</v>
      </c>
      <c r="M639">
        <v>38.669299585581904</v>
      </c>
      <c r="N639">
        <v>0.58426055915062203</v>
      </c>
      <c r="O639">
        <v>16.049830672472101</v>
      </c>
      <c r="P639">
        <v>178.57142857142799</v>
      </c>
      <c r="Q639">
        <v>2.2934913893482001E-2</v>
      </c>
    </row>
    <row r="640" spans="1:17" hidden="1" x14ac:dyDescent="0.3">
      <c r="A640" t="s">
        <v>1412</v>
      </c>
      <c r="B640" t="s">
        <v>1413</v>
      </c>
      <c r="C640" t="s">
        <v>3144</v>
      </c>
      <c r="D640" t="s">
        <v>607</v>
      </c>
      <c r="E640">
        <v>7840.0164381000004</v>
      </c>
      <c r="F640">
        <v>3871.45</v>
      </c>
      <c r="G640">
        <v>-5.3464096842010997</v>
      </c>
      <c r="H640">
        <v>-1.1062955597451301</v>
      </c>
      <c r="I640">
        <v>4.4365377940194799</v>
      </c>
      <c r="J640">
        <v>-3.0109019588891002</v>
      </c>
      <c r="K640">
        <v>3877.6852606737498</v>
      </c>
      <c r="L640">
        <v>3633.83102860381</v>
      </c>
      <c r="M640">
        <v>43.574811735839397</v>
      </c>
      <c r="N640">
        <v>0.71421792143118001</v>
      </c>
      <c r="O640">
        <v>11.972258456134</v>
      </c>
      <c r="P640">
        <v>27.916274305727601</v>
      </c>
      <c r="Q640">
        <v>-2.0767734864664E-2</v>
      </c>
    </row>
    <row r="641" spans="1:17" x14ac:dyDescent="0.3">
      <c r="A641" t="s">
        <v>1414</v>
      </c>
      <c r="B641" t="s">
        <v>1415</v>
      </c>
      <c r="C641" t="s">
        <v>3129</v>
      </c>
      <c r="D641" t="s">
        <v>24</v>
      </c>
      <c r="E641">
        <v>7821.8410786919903</v>
      </c>
      <c r="F641">
        <v>41.29</v>
      </c>
      <c r="G641">
        <v>-56.034964858473401</v>
      </c>
      <c r="H641">
        <v>-5.1022263683810403</v>
      </c>
      <c r="I641">
        <v>-35.1214288525547</v>
      </c>
      <c r="J641">
        <v>6.1909347718041703</v>
      </c>
      <c r="K641">
        <v>42.720320230301098</v>
      </c>
      <c r="L641">
        <v>46.524462837716101</v>
      </c>
      <c r="M641">
        <v>30.844544358659899</v>
      </c>
      <c r="N641">
        <v>0.94445466367240405</v>
      </c>
      <c r="O641">
        <v>52.5793170259142</v>
      </c>
      <c r="P641">
        <v>5.8717948717948696</v>
      </c>
      <c r="Q641">
        <v>7.0390387639564997E-2</v>
      </c>
    </row>
    <row r="642" spans="1:17" x14ac:dyDescent="0.3">
      <c r="A642" t="s">
        <v>1416</v>
      </c>
      <c r="B642" t="s">
        <v>1417</v>
      </c>
      <c r="C642" t="s">
        <v>3139</v>
      </c>
      <c r="D642" t="s">
        <v>125</v>
      </c>
      <c r="E642">
        <v>7820.6618910999996</v>
      </c>
      <c r="F642">
        <v>650.04999999999995</v>
      </c>
      <c r="G642">
        <v>-44.105326832017397</v>
      </c>
      <c r="H642">
        <v>-9.1789162608434598</v>
      </c>
      <c r="I642">
        <v>-14.005791335859</v>
      </c>
      <c r="J642">
        <v>2.92319761275431</v>
      </c>
      <c r="K642">
        <v>674.32889263935294</v>
      </c>
      <c r="L642">
        <v>697.07682819370496</v>
      </c>
      <c r="M642">
        <v>35.510876149767498</v>
      </c>
      <c r="N642">
        <v>0.48088849889372798</v>
      </c>
      <c r="O642">
        <v>30.605338050919102</v>
      </c>
      <c r="P642">
        <v>8.5950551286334491</v>
      </c>
      <c r="Q642">
        <v>-0.103058540787884</v>
      </c>
    </row>
    <row r="643" spans="1:17" x14ac:dyDescent="0.3">
      <c r="A643" t="s">
        <v>1418</v>
      </c>
      <c r="B643" t="s">
        <v>1419</v>
      </c>
      <c r="C643" t="s">
        <v>3142</v>
      </c>
      <c r="D643" t="s">
        <v>135</v>
      </c>
      <c r="E643">
        <v>7811.0385901079999</v>
      </c>
      <c r="F643">
        <v>121.01</v>
      </c>
      <c r="G643">
        <v>27.2090613067801</v>
      </c>
      <c r="H643">
        <v>-6.1084754152241096</v>
      </c>
      <c r="I643">
        <v>-25.381795670298601</v>
      </c>
      <c r="J643">
        <v>0.44096621372561001</v>
      </c>
      <c r="K643">
        <v>129.03185364943101</v>
      </c>
      <c r="L643">
        <v>121.50694277942701</v>
      </c>
      <c r="M643">
        <v>35.391066202376798</v>
      </c>
      <c r="N643">
        <v>0.94913386550742596</v>
      </c>
      <c r="O643">
        <v>35.823485662341902</v>
      </c>
      <c r="P643">
        <v>75.376811594202906</v>
      </c>
      <c r="Q643">
        <v>-1.0552231099752001E-2</v>
      </c>
    </row>
    <row r="644" spans="1:17" x14ac:dyDescent="0.3">
      <c r="A644" t="s">
        <v>1420</v>
      </c>
      <c r="B644" t="s">
        <v>1421</v>
      </c>
      <c r="C644" t="s">
        <v>3127</v>
      </c>
      <c r="D644" t="s">
        <v>1405</v>
      </c>
      <c r="E644">
        <v>7778.4871986899998</v>
      </c>
      <c r="F644">
        <v>472.25</v>
      </c>
      <c r="G644">
        <v>55.651914176243103</v>
      </c>
      <c r="H644">
        <v>-3.3791062010114099</v>
      </c>
      <c r="I644">
        <v>5.8009080612800696</v>
      </c>
      <c r="J644">
        <v>-2.4967115657533898</v>
      </c>
      <c r="K644">
        <v>499.99314345155398</v>
      </c>
      <c r="L644">
        <v>466.74728426907097</v>
      </c>
      <c r="M644">
        <v>37.168307162553297</v>
      </c>
      <c r="N644">
        <v>0.62619515298853101</v>
      </c>
      <c r="O644">
        <v>34.420328215987197</v>
      </c>
      <c r="P644">
        <v>97.649274553571402</v>
      </c>
    </row>
    <row r="645" spans="1:17" x14ac:dyDescent="0.3">
      <c r="A645" t="s">
        <v>1422</v>
      </c>
      <c r="B645" t="s">
        <v>1423</v>
      </c>
      <c r="C645" t="s">
        <v>3143</v>
      </c>
      <c r="D645" t="s">
        <v>482</v>
      </c>
      <c r="E645">
        <v>7634.5493028149904</v>
      </c>
      <c r="F645">
        <v>276.2</v>
      </c>
      <c r="G645">
        <v>-25.8865070859461</v>
      </c>
      <c r="H645">
        <v>-10.425383145596101</v>
      </c>
      <c r="I645">
        <v>0.88311186298016597</v>
      </c>
      <c r="J645">
        <v>-3.4616765409868099E-2</v>
      </c>
      <c r="K645">
        <v>283.92135739102702</v>
      </c>
      <c r="L645">
        <v>270.34132071412199</v>
      </c>
      <c r="M645">
        <v>31.056511685743299</v>
      </c>
      <c r="N645">
        <v>0.46529056870221702</v>
      </c>
      <c r="O645">
        <v>17.849384503982598</v>
      </c>
      <c r="P645">
        <v>25.545454545454501</v>
      </c>
      <c r="Q645">
        <v>-0.116293800824254</v>
      </c>
    </row>
    <row r="646" spans="1:17" x14ac:dyDescent="0.3">
      <c r="A646" t="s">
        <v>1424</v>
      </c>
      <c r="B646" t="s">
        <v>1425</v>
      </c>
      <c r="C646" t="s">
        <v>3139</v>
      </c>
      <c r="D646" t="s">
        <v>607</v>
      </c>
      <c r="E646">
        <v>7621.4029814100004</v>
      </c>
      <c r="F646">
        <v>597.04999999999995</v>
      </c>
      <c r="G646">
        <v>54.4410163873832</v>
      </c>
      <c r="H646">
        <v>3.15781404341377</v>
      </c>
      <c r="I646">
        <v>23.4168592372272</v>
      </c>
      <c r="J646">
        <v>0.79623131376479805</v>
      </c>
      <c r="K646">
        <v>554.89559788939698</v>
      </c>
      <c r="L646">
        <v>486.41379033033201</v>
      </c>
      <c r="M646">
        <v>38.299800300056901</v>
      </c>
      <c r="N646">
        <v>0.65682683110533702</v>
      </c>
      <c r="O646">
        <v>4.3296206347877</v>
      </c>
      <c r="P646">
        <v>99.782499581729894</v>
      </c>
      <c r="Q646">
        <v>5.6621598706136998E-2</v>
      </c>
    </row>
    <row r="647" spans="1:17" hidden="1" x14ac:dyDescent="0.3">
      <c r="A647" t="s">
        <v>1426</v>
      </c>
      <c r="B647" t="s">
        <v>1427</v>
      </c>
      <c r="C647" t="s">
        <v>3144</v>
      </c>
      <c r="D647" t="s">
        <v>1428</v>
      </c>
      <c r="E647">
        <v>7578.0043629749998</v>
      </c>
      <c r="F647">
        <v>1916.85</v>
      </c>
      <c r="G647">
        <v>89.052327709365599</v>
      </c>
      <c r="H647">
        <v>-7.00645541962602</v>
      </c>
      <c r="I647">
        <v>58.807897580543496</v>
      </c>
      <c r="J647">
        <v>-0.71104589148757302</v>
      </c>
      <c r="K647">
        <v>1885.5011910419501</v>
      </c>
      <c r="L647">
        <v>1465.8877183191601</v>
      </c>
      <c r="M647">
        <v>32.362624507215799</v>
      </c>
      <c r="N647">
        <v>0.39524456495293397</v>
      </c>
      <c r="O647">
        <v>16.075853614002099</v>
      </c>
      <c r="P647">
        <v>147.33548387096701</v>
      </c>
    </row>
    <row r="648" spans="1:17" x14ac:dyDescent="0.3">
      <c r="A648" t="s">
        <v>1429</v>
      </c>
      <c r="B648" t="s">
        <v>1430</v>
      </c>
      <c r="C648" t="s">
        <v>3132</v>
      </c>
      <c r="D648" t="s">
        <v>48</v>
      </c>
      <c r="E648">
        <v>7459.1567455649902</v>
      </c>
      <c r="F648">
        <v>502.7</v>
      </c>
      <c r="G648">
        <v>34.786336265034798</v>
      </c>
      <c r="H648">
        <v>-8.1944250812066599</v>
      </c>
      <c r="I648">
        <v>-3.1339713092425598</v>
      </c>
      <c r="J648">
        <v>-1.3065483428847899</v>
      </c>
      <c r="K648">
        <v>527.63026615927095</v>
      </c>
      <c r="L648">
        <v>469.43245290602698</v>
      </c>
      <c r="M648">
        <v>31.359780892826102</v>
      </c>
      <c r="N648">
        <v>0.55221923815837204</v>
      </c>
      <c r="O648">
        <v>16.968370797692401</v>
      </c>
      <c r="P648">
        <v>75.615720524017405</v>
      </c>
      <c r="Q648">
        <v>-3.5719320385194001E-2</v>
      </c>
    </row>
    <row r="649" spans="1:17" x14ac:dyDescent="0.3">
      <c r="A649" t="s">
        <v>1431</v>
      </c>
      <c r="B649" t="s">
        <v>1432</v>
      </c>
      <c r="C649" t="s">
        <v>3132</v>
      </c>
      <c r="D649" t="s">
        <v>48</v>
      </c>
      <c r="E649">
        <v>7454.7106145999996</v>
      </c>
      <c r="F649">
        <v>1097.8</v>
      </c>
      <c r="G649">
        <v>28.305748361430499</v>
      </c>
      <c r="H649">
        <v>-8.9498882083223794</v>
      </c>
      <c r="I649">
        <v>-8.6921634654363302</v>
      </c>
      <c r="J649">
        <v>3.0078549604756</v>
      </c>
      <c r="K649">
        <v>1210.60824930845</v>
      </c>
      <c r="L649">
        <v>1122.9695404653701</v>
      </c>
      <c r="M649">
        <v>32.9812099111032</v>
      </c>
      <c r="N649">
        <v>0.80956873671916396</v>
      </c>
      <c r="O649">
        <v>40.503734742211698</v>
      </c>
      <c r="P649">
        <v>68.892307692307597</v>
      </c>
      <c r="Q649">
        <v>0.12805429913039501</v>
      </c>
    </row>
    <row r="650" spans="1:17" hidden="1" x14ac:dyDescent="0.3">
      <c r="A650" t="s">
        <v>1433</v>
      </c>
      <c r="B650" t="s">
        <v>1434</v>
      </c>
      <c r="C650" t="s">
        <v>3144</v>
      </c>
      <c r="D650" t="s">
        <v>398</v>
      </c>
      <c r="E650">
        <v>7403.1077057100001</v>
      </c>
      <c r="F650">
        <v>332.95</v>
      </c>
      <c r="G650">
        <v>157.762513916161</v>
      </c>
      <c r="H650">
        <v>-14.394453162959801</v>
      </c>
      <c r="I650">
        <v>20.263333544157899</v>
      </c>
      <c r="J650">
        <v>1.4100400899897301</v>
      </c>
      <c r="K650">
        <v>343.43287059598202</v>
      </c>
      <c r="L650">
        <v>265.48535842254</v>
      </c>
      <c r="M650">
        <v>20.948438677883601</v>
      </c>
      <c r="N650">
        <v>0.67789075223746198</v>
      </c>
      <c r="O650">
        <v>30.049556990539099</v>
      </c>
      <c r="P650">
        <v>189.27019982623801</v>
      </c>
      <c r="Q650">
        <v>0.168124056326213</v>
      </c>
    </row>
    <row r="651" spans="1:17" x14ac:dyDescent="0.3">
      <c r="A651" t="s">
        <v>1435</v>
      </c>
      <c r="B651" t="s">
        <v>1436</v>
      </c>
      <c r="C651" t="s">
        <v>3132</v>
      </c>
      <c r="D651" t="s">
        <v>48</v>
      </c>
      <c r="E651">
        <v>7401.0962091499996</v>
      </c>
      <c r="F651">
        <v>554.1</v>
      </c>
      <c r="G651">
        <v>73.642771817414001</v>
      </c>
      <c r="H651">
        <v>-0.26611393404292499</v>
      </c>
      <c r="I651">
        <v>63.069193262618001</v>
      </c>
      <c r="J651">
        <v>0.170263637752219</v>
      </c>
      <c r="K651">
        <v>551.86341395273496</v>
      </c>
      <c r="L651">
        <v>445.04744437968498</v>
      </c>
      <c r="M651">
        <v>31.044716833414999</v>
      </c>
      <c r="N651">
        <v>0.86207253547771401</v>
      </c>
      <c r="O651">
        <v>11.712687240570199</v>
      </c>
      <c r="P651">
        <v>129.67875647668299</v>
      </c>
      <c r="Q651">
        <v>0.192994316759562</v>
      </c>
    </row>
    <row r="652" spans="1:17" x14ac:dyDescent="0.3">
      <c r="A652" t="s">
        <v>1437</v>
      </c>
      <c r="B652" t="s">
        <v>1438</v>
      </c>
      <c r="C652" t="s">
        <v>3141</v>
      </c>
      <c r="D652" t="s">
        <v>140</v>
      </c>
      <c r="E652">
        <v>7387.5393696000001</v>
      </c>
      <c r="F652">
        <v>408.85</v>
      </c>
      <c r="G652">
        <v>-62.315814074928298</v>
      </c>
      <c r="H652">
        <v>-5.0379401425049597</v>
      </c>
      <c r="I652">
        <v>-24.020999838318399</v>
      </c>
      <c r="J652">
        <v>0.38032889609612203</v>
      </c>
      <c r="K652">
        <v>439.797821444166</v>
      </c>
      <c r="L652">
        <v>469.83285067262398</v>
      </c>
      <c r="M652">
        <v>31.3951708064284</v>
      </c>
      <c r="N652">
        <v>1.0438176245161299</v>
      </c>
      <c r="O652">
        <v>72.483796013207694</v>
      </c>
      <c r="P652">
        <v>5.8922558922558803</v>
      </c>
      <c r="Q652">
        <v>2.1805557649621998E-2</v>
      </c>
    </row>
    <row r="653" spans="1:17" hidden="1" x14ac:dyDescent="0.3">
      <c r="A653" t="s">
        <v>1439</v>
      </c>
      <c r="B653" t="s">
        <v>1440</v>
      </c>
      <c r="C653" t="s">
        <v>3144</v>
      </c>
      <c r="D653" t="s">
        <v>83</v>
      </c>
      <c r="E653">
        <v>7385.9598295199903</v>
      </c>
      <c r="F653">
        <v>156.26</v>
      </c>
      <c r="G653">
        <v>463.86246189379199</v>
      </c>
      <c r="H653">
        <v>25.9448253408463</v>
      </c>
      <c r="I653">
        <v>163.08992177779601</v>
      </c>
      <c r="J653">
        <v>-0.25782547486542301</v>
      </c>
      <c r="K653">
        <v>127.19271273131</v>
      </c>
      <c r="L653">
        <v>81.162973640214304</v>
      </c>
      <c r="M653">
        <v>54.451622659131097</v>
      </c>
      <c r="N653">
        <v>1.2283216461206801</v>
      </c>
      <c r="O653">
        <v>19.7171381031614</v>
      </c>
      <c r="P653">
        <v>501</v>
      </c>
      <c r="Q653">
        <v>0.13328717620241201</v>
      </c>
    </row>
    <row r="654" spans="1:17" x14ac:dyDescent="0.3">
      <c r="A654" t="s">
        <v>1441</v>
      </c>
      <c r="B654" t="s">
        <v>1442</v>
      </c>
      <c r="C654" t="s">
        <v>3146</v>
      </c>
      <c r="D654" t="s">
        <v>1443</v>
      </c>
      <c r="E654">
        <v>7303.2205806000002</v>
      </c>
      <c r="F654">
        <v>978.3</v>
      </c>
      <c r="G654">
        <v>-15.628421258405499</v>
      </c>
      <c r="H654">
        <v>3.03007828156731</v>
      </c>
      <c r="I654">
        <v>39.910979131805803</v>
      </c>
      <c r="J654">
        <v>0.48598442246399998</v>
      </c>
      <c r="K654">
        <v>957.60735840031305</v>
      </c>
      <c r="L654">
        <v>850.12252246000401</v>
      </c>
      <c r="M654">
        <v>32.812044731222997</v>
      </c>
      <c r="N654">
        <v>0.54636236768315605</v>
      </c>
      <c r="O654">
        <v>14.177655116017499</v>
      </c>
      <c r="P654">
        <v>65.393068469991505</v>
      </c>
      <c r="Q654">
        <v>-6.4180890761452003E-2</v>
      </c>
    </row>
    <row r="655" spans="1:17" hidden="1" x14ac:dyDescent="0.3">
      <c r="A655" t="s">
        <v>1444</v>
      </c>
      <c r="B655" t="s">
        <v>1445</v>
      </c>
      <c r="C655" t="s">
        <v>3144</v>
      </c>
      <c r="D655" t="s">
        <v>217</v>
      </c>
      <c r="E655">
        <v>7288.0097598000002</v>
      </c>
      <c r="F655">
        <v>1367.15</v>
      </c>
      <c r="G655">
        <v>2735.10988375639</v>
      </c>
      <c r="H655">
        <v>-11.5942293248445</v>
      </c>
      <c r="I655">
        <v>113.315426879369</v>
      </c>
      <c r="J655">
        <v>-5.7744659214893899</v>
      </c>
      <c r="K655">
        <v>1375.26939868509</v>
      </c>
      <c r="L655">
        <v>896.87808152514697</v>
      </c>
      <c r="M655">
        <v>48.188537363328301</v>
      </c>
      <c r="N655">
        <v>0.54173118972099799</v>
      </c>
      <c r="O655">
        <v>20.323300296236599</v>
      </c>
    </row>
    <row r="656" spans="1:17" x14ac:dyDescent="0.3">
      <c r="A656" t="s">
        <v>1446</v>
      </c>
      <c r="B656" t="s">
        <v>1447</v>
      </c>
      <c r="C656" t="s">
        <v>3138</v>
      </c>
      <c r="D656" t="s">
        <v>190</v>
      </c>
      <c r="E656">
        <v>7286.4950846800002</v>
      </c>
      <c r="F656">
        <v>1824.85</v>
      </c>
      <c r="G656">
        <v>76.9617824414387</v>
      </c>
      <c r="H656">
        <v>-6.64241150811326</v>
      </c>
      <c r="I656">
        <v>10.372211461821401</v>
      </c>
      <c r="J656">
        <v>3.2815267780759201</v>
      </c>
      <c r="K656">
        <v>1848.3087944230399</v>
      </c>
      <c r="L656">
        <v>1563.32072171652</v>
      </c>
      <c r="M656">
        <v>34.709747552707398</v>
      </c>
      <c r="N656">
        <v>0.388366215228235</v>
      </c>
      <c r="O656">
        <v>19.023481382031399</v>
      </c>
      <c r="P656">
        <v>114.68823529411701</v>
      </c>
      <c r="Q656">
        <v>3.7780633049939998E-2</v>
      </c>
    </row>
    <row r="657" spans="1:17" x14ac:dyDescent="0.3">
      <c r="A657" t="s">
        <v>1448</v>
      </c>
      <c r="B657" t="s">
        <v>1449</v>
      </c>
      <c r="C657" t="s">
        <v>3143</v>
      </c>
      <c r="D657" t="s">
        <v>482</v>
      </c>
      <c r="E657">
        <v>7283.0967799999999</v>
      </c>
      <c r="F657">
        <v>2240.35</v>
      </c>
      <c r="G657">
        <v>-25.874663930005301</v>
      </c>
      <c r="H657">
        <v>-0.37282129854681101</v>
      </c>
      <c r="I657">
        <v>-11.5652780302969</v>
      </c>
      <c r="J657">
        <v>-1.01830498620475</v>
      </c>
      <c r="K657">
        <v>2264.9376908365998</v>
      </c>
      <c r="L657">
        <v>2262.4836676566701</v>
      </c>
      <c r="M657">
        <v>39.0739122667405</v>
      </c>
      <c r="N657">
        <v>0.60193570082583303</v>
      </c>
      <c r="O657">
        <v>22.0791394201798</v>
      </c>
      <c r="P657">
        <v>14.3035714285714</v>
      </c>
      <c r="Q657">
        <v>-0.105963491620513</v>
      </c>
    </row>
    <row r="658" spans="1:17" x14ac:dyDescent="0.3">
      <c r="A658" t="s">
        <v>1450</v>
      </c>
      <c r="B658" t="s">
        <v>1451</v>
      </c>
      <c r="C658" t="s">
        <v>3131</v>
      </c>
      <c r="D658" t="s">
        <v>120</v>
      </c>
      <c r="E658">
        <v>7268.53351432</v>
      </c>
      <c r="F658">
        <v>632.54999999999995</v>
      </c>
      <c r="G658">
        <v>-10.051434601704701</v>
      </c>
      <c r="H658">
        <v>6.2837084340455602</v>
      </c>
      <c r="I658">
        <v>12.5181962926181</v>
      </c>
      <c r="J658">
        <v>-1.68657850026864</v>
      </c>
      <c r="K658">
        <v>601.81432507315003</v>
      </c>
      <c r="L658">
        <v>556.64982877996601</v>
      </c>
      <c r="M658">
        <v>47.437650580702801</v>
      </c>
      <c r="N658">
        <v>0.920674727085111</v>
      </c>
      <c r="O658">
        <v>8.5131610149395307</v>
      </c>
      <c r="P658">
        <v>35.449678800856503</v>
      </c>
      <c r="Q658">
        <v>4.3629141689069999E-2</v>
      </c>
    </row>
    <row r="659" spans="1:17" x14ac:dyDescent="0.3">
      <c r="A659" t="s">
        <v>1452</v>
      </c>
      <c r="B659" t="s">
        <v>1453</v>
      </c>
      <c r="C659" t="s">
        <v>3128</v>
      </c>
      <c r="D659" t="s">
        <v>21</v>
      </c>
      <c r="E659">
        <v>7268.3835233899899</v>
      </c>
      <c r="F659">
        <v>946.95</v>
      </c>
      <c r="G659">
        <v>75.7232293314825</v>
      </c>
      <c r="H659">
        <v>8.4265660702365306</v>
      </c>
      <c r="I659">
        <v>20.580829525063098</v>
      </c>
      <c r="J659">
        <v>6.6540867315105698</v>
      </c>
      <c r="K659">
        <v>851.68483600767001</v>
      </c>
      <c r="L659">
        <v>736.09496591634002</v>
      </c>
      <c r="M659">
        <v>60.550307539893801</v>
      </c>
      <c r="N659">
        <v>1.336222028241</v>
      </c>
      <c r="O659">
        <v>2.5397328264427701</v>
      </c>
      <c r="P659">
        <v>128.18072289156601</v>
      </c>
      <c r="Q659">
        <v>0.129813389078592</v>
      </c>
    </row>
    <row r="660" spans="1:17" x14ac:dyDescent="0.3">
      <c r="A660" t="s">
        <v>1454</v>
      </c>
      <c r="B660" t="s">
        <v>1455</v>
      </c>
      <c r="C660" t="s">
        <v>3146</v>
      </c>
      <c r="D660" t="s">
        <v>612</v>
      </c>
      <c r="E660">
        <v>7258.6009174399996</v>
      </c>
      <c r="F660">
        <v>41.93</v>
      </c>
      <c r="G660">
        <v>-32.7360229546928</v>
      </c>
      <c r="H660">
        <v>-15.4470135983976</v>
      </c>
      <c r="I660">
        <v>-22.9767339527369</v>
      </c>
      <c r="J660">
        <v>-4.2791017351139802</v>
      </c>
      <c r="K660">
        <v>45.687664786834098</v>
      </c>
      <c r="L660">
        <v>46.415479440465802</v>
      </c>
      <c r="M660">
        <v>23.060008533606499</v>
      </c>
      <c r="N660">
        <v>0.59980852508026605</v>
      </c>
      <c r="O660">
        <v>63.8445027426663</v>
      </c>
      <c r="P660">
        <v>8.4864165588615705</v>
      </c>
      <c r="Q660">
        <v>-1.588131140444E-3</v>
      </c>
    </row>
    <row r="661" spans="1:17" x14ac:dyDescent="0.3">
      <c r="A661" t="s">
        <v>1456</v>
      </c>
      <c r="B661" t="s">
        <v>1457</v>
      </c>
      <c r="C661" t="s">
        <v>607</v>
      </c>
      <c r="D661" t="s">
        <v>607</v>
      </c>
      <c r="E661">
        <v>7248.7888439999997</v>
      </c>
      <c r="F661">
        <v>362.75</v>
      </c>
      <c r="G661">
        <v>34.019002732151002</v>
      </c>
      <c r="H661">
        <v>-14.7217993028537</v>
      </c>
      <c r="I661">
        <v>-15.4198592797907</v>
      </c>
      <c r="J661">
        <v>-2.5287301757536498</v>
      </c>
      <c r="K661">
        <v>390.02923828889101</v>
      </c>
      <c r="L661">
        <v>354.94490864481497</v>
      </c>
      <c r="M661">
        <v>25.906520821212698</v>
      </c>
      <c r="N661">
        <v>0.87883998560182797</v>
      </c>
      <c r="O661">
        <v>24.231564438318301</v>
      </c>
      <c r="P661">
        <v>68.564126394051996</v>
      </c>
      <c r="Q661">
        <v>1.5053926632534E-2</v>
      </c>
    </row>
    <row r="662" spans="1:17" hidden="1" x14ac:dyDescent="0.3">
      <c r="A662" t="s">
        <v>1458</v>
      </c>
      <c r="B662" t="s">
        <v>1459</v>
      </c>
      <c r="C662" t="s">
        <v>3144</v>
      </c>
      <c r="D662" t="s">
        <v>24</v>
      </c>
      <c r="E662">
        <v>7233.4944187199999</v>
      </c>
      <c r="F662">
        <v>448.6</v>
      </c>
      <c r="G662">
        <v>-47.557892425252703</v>
      </c>
      <c r="H662">
        <v>-7.9935588408236304</v>
      </c>
      <c r="I662">
        <v>-20.2415342171543</v>
      </c>
      <c r="J662">
        <v>-1.5977480757335301</v>
      </c>
      <c r="K662">
        <v>467.94387668079099</v>
      </c>
      <c r="L662">
        <v>476.87023897569901</v>
      </c>
      <c r="M662">
        <v>35.141474150146699</v>
      </c>
      <c r="N662">
        <v>0.93843392197527098</v>
      </c>
      <c r="O662">
        <v>33.749442710655302</v>
      </c>
      <c r="P662">
        <v>2.4084008674808799</v>
      </c>
      <c r="Q662">
        <v>-0.12240936473316701</v>
      </c>
    </row>
    <row r="663" spans="1:17" x14ac:dyDescent="0.3">
      <c r="A663" t="s">
        <v>1460</v>
      </c>
      <c r="B663" t="s">
        <v>1461</v>
      </c>
      <c r="C663" t="s">
        <v>3143</v>
      </c>
      <c r="D663" t="s">
        <v>167</v>
      </c>
      <c r="E663">
        <v>7211.7487687499997</v>
      </c>
      <c r="F663">
        <v>1039.4000000000001</v>
      </c>
      <c r="G663">
        <v>87.031630300390603</v>
      </c>
      <c r="H663">
        <v>1.1873353010057599</v>
      </c>
      <c r="I663">
        <v>48.356122281359802</v>
      </c>
      <c r="J663">
        <v>-5.3145575620505303</v>
      </c>
      <c r="K663">
        <v>1002.27011477352</v>
      </c>
      <c r="L663">
        <v>811.02992689038399</v>
      </c>
      <c r="M663">
        <v>44.566912311570199</v>
      </c>
      <c r="N663">
        <v>1.0154279336859899</v>
      </c>
      <c r="O663">
        <v>10.544544929767101</v>
      </c>
      <c r="P663">
        <v>137.794555021734</v>
      </c>
      <c r="Q663">
        <v>3.9690816636036998E-2</v>
      </c>
    </row>
    <row r="664" spans="1:17" x14ac:dyDescent="0.3">
      <c r="A664" t="s">
        <v>1462</v>
      </c>
      <c r="B664" t="s">
        <v>1463</v>
      </c>
      <c r="C664" t="s">
        <v>3141</v>
      </c>
      <c r="D664" t="s">
        <v>146</v>
      </c>
      <c r="E664">
        <v>7198.5394999999999</v>
      </c>
      <c r="F664">
        <v>380</v>
      </c>
      <c r="G664">
        <v>-32.956477500147301</v>
      </c>
      <c r="H664">
        <v>-4.1473111636407003</v>
      </c>
      <c r="I664">
        <v>-19.476148676785499</v>
      </c>
      <c r="J664">
        <v>0.48475630222419003</v>
      </c>
      <c r="K664">
        <v>410.282138298559</v>
      </c>
      <c r="L664">
        <v>417.03470945912301</v>
      </c>
      <c r="M664">
        <v>38.650221238927401</v>
      </c>
      <c r="N664">
        <v>0.63889925823432603</v>
      </c>
      <c r="O664">
        <v>44.078947368420998</v>
      </c>
      <c r="P664">
        <v>10.144927536231799</v>
      </c>
      <c r="Q664">
        <v>7.0208666049905E-2</v>
      </c>
    </row>
    <row r="665" spans="1:17" hidden="1" x14ac:dyDescent="0.3">
      <c r="A665" t="s">
        <v>1464</v>
      </c>
      <c r="B665" t="s">
        <v>1465</v>
      </c>
      <c r="C665" t="s">
        <v>3144</v>
      </c>
      <c r="D665" t="s">
        <v>607</v>
      </c>
      <c r="E665">
        <v>7194.4186176200001</v>
      </c>
      <c r="F665">
        <v>509.6</v>
      </c>
      <c r="G665">
        <v>-20.600255828386</v>
      </c>
      <c r="H665">
        <v>-3.8759000485325799</v>
      </c>
      <c r="I665">
        <v>-1.9860510393036299</v>
      </c>
      <c r="J665">
        <v>2.2094881089762599</v>
      </c>
      <c r="K665">
        <v>534.32379318738003</v>
      </c>
      <c r="L665">
        <v>512.40465761890903</v>
      </c>
      <c r="M665">
        <v>34.176238215084702</v>
      </c>
      <c r="N665">
        <v>0.45766878930402699</v>
      </c>
      <c r="O665">
        <v>30.690737833594898</v>
      </c>
      <c r="P665">
        <v>29.110717000253299</v>
      </c>
      <c r="Q665">
        <v>7.2472338021280003E-2</v>
      </c>
    </row>
    <row r="666" spans="1:17" hidden="1" x14ac:dyDescent="0.3">
      <c r="A666" t="s">
        <v>1466</v>
      </c>
      <c r="B666" t="s">
        <v>1467</v>
      </c>
      <c r="C666" t="s">
        <v>3144</v>
      </c>
      <c r="D666" t="s">
        <v>1468</v>
      </c>
      <c r="E666">
        <v>7131.3144000000002</v>
      </c>
      <c r="F666">
        <v>3586.65</v>
      </c>
      <c r="G666">
        <v>723.29774158364</v>
      </c>
      <c r="H666">
        <v>-12.943382531889901</v>
      </c>
      <c r="I666">
        <v>125.563078136885</v>
      </c>
      <c r="J666">
        <v>-3.7703853647772498</v>
      </c>
      <c r="K666">
        <v>3407.5010043098</v>
      </c>
      <c r="L666">
        <v>2414.99932850608</v>
      </c>
      <c r="M666">
        <v>28.997279735568199</v>
      </c>
      <c r="N666">
        <v>1.20858521435305</v>
      </c>
      <c r="O666">
        <v>10.1306232835654</v>
      </c>
      <c r="P666">
        <v>794.20344053851898</v>
      </c>
    </row>
    <row r="667" spans="1:17" x14ac:dyDescent="0.3">
      <c r="A667" t="s">
        <v>1469</v>
      </c>
      <c r="B667" t="s">
        <v>1470</v>
      </c>
      <c r="C667" t="s">
        <v>3147</v>
      </c>
      <c r="D667" t="s">
        <v>161</v>
      </c>
      <c r="E667">
        <v>7119.0616549360002</v>
      </c>
      <c r="F667">
        <v>194.59</v>
      </c>
      <c r="G667">
        <v>173.60812033434601</v>
      </c>
      <c r="H667">
        <v>1.9381983089655299</v>
      </c>
      <c r="I667">
        <v>22.5857660472631</v>
      </c>
      <c r="J667">
        <v>-0.67738057673405105</v>
      </c>
      <c r="K667">
        <v>195.246109497605</v>
      </c>
      <c r="L667">
        <v>154.02728903898901</v>
      </c>
      <c r="M667">
        <v>30.549548559981901</v>
      </c>
      <c r="N667">
        <v>0.46434220403975002</v>
      </c>
      <c r="O667">
        <v>15.4478647412508</v>
      </c>
      <c r="P667">
        <v>222.16887417218501</v>
      </c>
    </row>
    <row r="668" spans="1:17" x14ac:dyDescent="0.3">
      <c r="A668" t="s">
        <v>1471</v>
      </c>
      <c r="B668" t="s">
        <v>1472</v>
      </c>
      <c r="C668" t="s">
        <v>3138</v>
      </c>
      <c r="D668" t="s">
        <v>1473</v>
      </c>
      <c r="E668">
        <v>7110.4498684800001</v>
      </c>
      <c r="F668">
        <v>271.10000000000002</v>
      </c>
      <c r="G668">
        <v>-44.474689088989997</v>
      </c>
      <c r="H668">
        <v>-1.3591352872295199</v>
      </c>
      <c r="I668">
        <v>-18.665642800299501</v>
      </c>
      <c r="J668">
        <v>2.2011049335950998</v>
      </c>
      <c r="K668">
        <v>277.98666485471398</v>
      </c>
      <c r="L668">
        <v>282.84214189374302</v>
      </c>
      <c r="M668">
        <v>29.721827076734101</v>
      </c>
      <c r="N668">
        <v>0.78399651928172498</v>
      </c>
      <c r="O668">
        <v>32.700110660272898</v>
      </c>
      <c r="P668">
        <v>8.4183163367326603</v>
      </c>
      <c r="Q668">
        <v>7.3476234400057003E-2</v>
      </c>
    </row>
    <row r="669" spans="1:17" x14ac:dyDescent="0.3">
      <c r="A669" t="s">
        <v>1474</v>
      </c>
      <c r="B669" t="s">
        <v>1475</v>
      </c>
      <c r="C669" t="s">
        <v>3139</v>
      </c>
      <c r="D669" t="s">
        <v>469</v>
      </c>
      <c r="E669">
        <v>7101.3712612399904</v>
      </c>
      <c r="F669">
        <v>1276.45</v>
      </c>
      <c r="G669">
        <v>-28.7045768698462</v>
      </c>
      <c r="H669">
        <v>10.865096364117001</v>
      </c>
      <c r="I669">
        <v>-3.8091614889687699</v>
      </c>
      <c r="J669">
        <v>-3.7389727339885601</v>
      </c>
      <c r="K669">
        <v>1224.9079766647201</v>
      </c>
      <c r="L669">
        <v>1154.71827336148</v>
      </c>
      <c r="M669">
        <v>49.462389444710297</v>
      </c>
      <c r="N669">
        <v>1.2680553613868299</v>
      </c>
      <c r="O669">
        <v>10.290258137804001</v>
      </c>
      <c r="P669">
        <v>36.767384549448202</v>
      </c>
      <c r="Q669">
        <v>-2.9627833929583999E-2</v>
      </c>
    </row>
    <row r="670" spans="1:17" x14ac:dyDescent="0.3">
      <c r="A670" t="s">
        <v>1476</v>
      </c>
      <c r="B670" t="s">
        <v>1477</v>
      </c>
      <c r="C670" t="s">
        <v>3132</v>
      </c>
      <c r="D670" t="s">
        <v>48</v>
      </c>
      <c r="E670">
        <v>7079.7632746299996</v>
      </c>
      <c r="F670">
        <v>190.03</v>
      </c>
      <c r="G670">
        <v>-2.9706022122236799</v>
      </c>
      <c r="H670">
        <v>-1.73317370447583</v>
      </c>
      <c r="I670">
        <v>-20.841849524513002</v>
      </c>
      <c r="J670">
        <v>2.93687828985481</v>
      </c>
      <c r="K670">
        <v>192.70027034491099</v>
      </c>
      <c r="L670">
        <v>190.43059716986801</v>
      </c>
      <c r="M670">
        <v>44.085331585921899</v>
      </c>
      <c r="N670">
        <v>1.41591321221751</v>
      </c>
      <c r="O670">
        <v>31.189812134926001</v>
      </c>
      <c r="P670">
        <v>38.505830903790098</v>
      </c>
      <c r="Q670">
        <v>0.110879418459175</v>
      </c>
    </row>
    <row r="671" spans="1:17" x14ac:dyDescent="0.3">
      <c r="A671" t="s">
        <v>1478</v>
      </c>
      <c r="B671" t="s">
        <v>1479</v>
      </c>
      <c r="C671" t="s">
        <v>3131</v>
      </c>
      <c r="D671" t="s">
        <v>120</v>
      </c>
      <c r="E671">
        <v>7061.9733215399901</v>
      </c>
      <c r="F671">
        <v>1175.2</v>
      </c>
      <c r="G671">
        <v>45.763257785271101</v>
      </c>
      <c r="H671">
        <v>-4.7406360113118602</v>
      </c>
      <c r="I671">
        <v>26.998927017172502</v>
      </c>
      <c r="J671">
        <v>2.9914379008393301</v>
      </c>
      <c r="K671">
        <v>1182.5268588240699</v>
      </c>
      <c r="L671">
        <v>1030.05576940847</v>
      </c>
      <c r="M671">
        <v>37.252488245244898</v>
      </c>
      <c r="N671">
        <v>0.40147841892762598</v>
      </c>
      <c r="O671">
        <v>14.542205582028499</v>
      </c>
      <c r="P671">
        <v>80.452975047984594</v>
      </c>
      <c r="Q671">
        <v>7.4949495956126003E-2</v>
      </c>
    </row>
    <row r="672" spans="1:17" x14ac:dyDescent="0.3">
      <c r="A672" t="s">
        <v>1480</v>
      </c>
      <c r="B672" t="s">
        <v>1481</v>
      </c>
      <c r="C672" t="s">
        <v>3141</v>
      </c>
      <c r="D672" t="s">
        <v>271</v>
      </c>
      <c r="E672">
        <v>7056.2281935600004</v>
      </c>
      <c r="F672">
        <v>3081.4</v>
      </c>
      <c r="G672">
        <v>25.390315424744902</v>
      </c>
      <c r="H672">
        <v>-8.4377203409710297</v>
      </c>
      <c r="I672">
        <v>33.354254774501896</v>
      </c>
      <c r="J672">
        <v>-3.48169096433088</v>
      </c>
      <c r="K672">
        <v>3236.9380686008799</v>
      </c>
      <c r="L672">
        <v>2737.5783816661501</v>
      </c>
      <c r="M672">
        <v>36.4450545122709</v>
      </c>
      <c r="N672">
        <v>0.445070488725052</v>
      </c>
      <c r="O672">
        <v>27.6367884727721</v>
      </c>
      <c r="P672">
        <v>101.07014681892301</v>
      </c>
      <c r="Q672">
        <v>0.13485557000897999</v>
      </c>
    </row>
    <row r="673" spans="1:17" x14ac:dyDescent="0.3">
      <c r="A673" t="s">
        <v>1482</v>
      </c>
      <c r="B673" t="s">
        <v>1483</v>
      </c>
      <c r="C673" t="s">
        <v>3135</v>
      </c>
      <c r="D673" t="s">
        <v>190</v>
      </c>
      <c r="E673">
        <v>6976.0679461</v>
      </c>
      <c r="F673">
        <v>475.05</v>
      </c>
      <c r="G673">
        <v>16.889205843354699</v>
      </c>
      <c r="H673">
        <v>-9.3190370782979493</v>
      </c>
      <c r="I673">
        <v>18.969589309828802</v>
      </c>
      <c r="J673">
        <v>-4.1861971244827396</v>
      </c>
      <c r="K673">
        <v>503.43748244902503</v>
      </c>
      <c r="L673">
        <v>430.17518822454298</v>
      </c>
      <c r="M673">
        <v>23.762133118612599</v>
      </c>
      <c r="N673">
        <v>0.65371235959375396</v>
      </c>
      <c r="O673">
        <v>17.787601305125701</v>
      </c>
      <c r="P673">
        <v>74.940158350211703</v>
      </c>
      <c r="Q673">
        <v>0.13572712328500799</v>
      </c>
    </row>
    <row r="674" spans="1:17" x14ac:dyDescent="0.3">
      <c r="A674" t="s">
        <v>1484</v>
      </c>
      <c r="B674" t="s">
        <v>1485</v>
      </c>
      <c r="C674" t="s">
        <v>3143</v>
      </c>
      <c r="D674" t="s">
        <v>406</v>
      </c>
      <c r="E674">
        <v>6975.64524738</v>
      </c>
      <c r="F674">
        <v>1512.8</v>
      </c>
      <c r="G674">
        <v>51.9352129590484</v>
      </c>
      <c r="H674">
        <v>-6.4689040450225601</v>
      </c>
      <c r="I674">
        <v>18.874377597276599</v>
      </c>
      <c r="J674">
        <v>-2.70659013082558</v>
      </c>
      <c r="K674">
        <v>1608.60587685475</v>
      </c>
      <c r="L674">
        <v>1408.55009718632</v>
      </c>
      <c r="M674">
        <v>46.436100031254597</v>
      </c>
      <c r="N674">
        <v>0.400506013844944</v>
      </c>
      <c r="O674">
        <v>27.3003701745108</v>
      </c>
      <c r="P674">
        <v>97.855087627517605</v>
      </c>
      <c r="Q674">
        <v>6.8225263418229001E-2</v>
      </c>
    </row>
    <row r="675" spans="1:17" x14ac:dyDescent="0.3">
      <c r="A675" t="s">
        <v>1486</v>
      </c>
      <c r="B675" t="s">
        <v>1487</v>
      </c>
      <c r="C675" t="s">
        <v>3138</v>
      </c>
      <c r="D675" t="s">
        <v>100</v>
      </c>
      <c r="E675">
        <v>6956.8107838149899</v>
      </c>
      <c r="F675">
        <v>1464.85</v>
      </c>
      <c r="G675">
        <v>-28.212056716501699</v>
      </c>
      <c r="H675">
        <v>-0.67354116739194902</v>
      </c>
      <c r="I675">
        <v>-0.108929212330584</v>
      </c>
      <c r="J675">
        <v>2.3391794674368902</v>
      </c>
      <c r="K675">
        <v>1465.9532554684999</v>
      </c>
      <c r="L675">
        <v>1434.9651807530699</v>
      </c>
      <c r="M675">
        <v>42.955329949941898</v>
      </c>
      <c r="N675">
        <v>0.39295934960898798</v>
      </c>
      <c r="O675">
        <v>8.4070041301157197</v>
      </c>
      <c r="P675">
        <v>17.187999999999999</v>
      </c>
      <c r="Q675">
        <v>-0.127509327830542</v>
      </c>
    </row>
    <row r="676" spans="1:17" hidden="1" x14ac:dyDescent="0.3">
      <c r="A676" t="s">
        <v>1488</v>
      </c>
      <c r="B676" t="s">
        <v>1489</v>
      </c>
      <c r="C676" t="s">
        <v>3144</v>
      </c>
      <c r="D676" t="s">
        <v>422</v>
      </c>
      <c r="E676">
        <v>6948.1509555149996</v>
      </c>
      <c r="F676">
        <v>7008.9</v>
      </c>
      <c r="G676">
        <v>0.51794201088467395</v>
      </c>
      <c r="H676">
        <v>9.6839744323729704</v>
      </c>
      <c r="I676">
        <v>18.609907916676999</v>
      </c>
      <c r="J676">
        <v>-0.78464948792296196</v>
      </c>
      <c r="K676">
        <v>6538.06419871037</v>
      </c>
      <c r="L676">
        <v>5885.4397767362598</v>
      </c>
      <c r="M676">
        <v>65.155192763847793</v>
      </c>
      <c r="N676">
        <v>1.0528658012168</v>
      </c>
      <c r="O676">
        <v>6.0794133173536604</v>
      </c>
      <c r="P676">
        <v>40.644941204799899</v>
      </c>
      <c r="Q676">
        <v>9.9229005502419004E-2</v>
      </c>
    </row>
    <row r="677" spans="1:17" x14ac:dyDescent="0.3">
      <c r="A677" t="s">
        <v>1490</v>
      </c>
      <c r="B677" t="s">
        <v>1491</v>
      </c>
      <c r="C677" t="s">
        <v>3135</v>
      </c>
      <c r="D677" t="s">
        <v>190</v>
      </c>
      <c r="E677">
        <v>6915.8358201749998</v>
      </c>
      <c r="F677">
        <v>506.75</v>
      </c>
      <c r="G677">
        <v>1.4561933826940801</v>
      </c>
      <c r="H677">
        <v>-3.4379858971065298</v>
      </c>
      <c r="I677">
        <v>8.4850431086151907</v>
      </c>
      <c r="J677">
        <v>1.08267235844085</v>
      </c>
      <c r="K677">
        <v>521.692846333273</v>
      </c>
      <c r="L677">
        <v>473.00969323061997</v>
      </c>
      <c r="M677">
        <v>23.513933446245801</v>
      </c>
      <c r="N677">
        <v>0.25761421897468401</v>
      </c>
      <c r="O677">
        <v>26.216082881104999</v>
      </c>
      <c r="P677">
        <v>43.2508833922261</v>
      </c>
      <c r="Q677">
        <v>3.044478071192E-2</v>
      </c>
    </row>
    <row r="678" spans="1:17" x14ac:dyDescent="0.3">
      <c r="A678" t="s">
        <v>1492</v>
      </c>
      <c r="B678" t="s">
        <v>1493</v>
      </c>
      <c r="C678" t="s">
        <v>3143</v>
      </c>
      <c r="D678" t="s">
        <v>406</v>
      </c>
      <c r="E678">
        <v>6868.5839857800001</v>
      </c>
      <c r="F678">
        <v>87.16</v>
      </c>
      <c r="G678">
        <v>3.4315692570170402</v>
      </c>
      <c r="H678">
        <v>-2.2808892781964398</v>
      </c>
      <c r="I678">
        <v>10.472980184477199</v>
      </c>
      <c r="J678">
        <v>-1.3715346762309999</v>
      </c>
      <c r="K678">
        <v>84.807995931190504</v>
      </c>
      <c r="L678">
        <v>78.273654248347</v>
      </c>
      <c r="M678">
        <v>46.8747913504913</v>
      </c>
      <c r="N678">
        <v>0.60447038386234397</v>
      </c>
      <c r="O678">
        <v>12.8384580082606</v>
      </c>
      <c r="P678">
        <v>48.6104006820119</v>
      </c>
      <c r="Q678">
        <v>6.3561179703039997E-2</v>
      </c>
    </row>
    <row r="679" spans="1:17" x14ac:dyDescent="0.3">
      <c r="A679" t="s">
        <v>1494</v>
      </c>
      <c r="B679" t="s">
        <v>1495</v>
      </c>
      <c r="C679" t="s">
        <v>3133</v>
      </c>
      <c r="D679" t="s">
        <v>51</v>
      </c>
      <c r="E679">
        <v>6865.1806951400004</v>
      </c>
      <c r="F679">
        <v>1678.7</v>
      </c>
      <c r="G679">
        <v>14.509067630191399</v>
      </c>
      <c r="H679">
        <v>17.314874325053001</v>
      </c>
      <c r="I679">
        <v>28.404636570678999</v>
      </c>
      <c r="J679">
        <v>2.02024942055482</v>
      </c>
      <c r="K679">
        <v>1499.89069770843</v>
      </c>
      <c r="L679">
        <v>1310.78133692795</v>
      </c>
      <c r="M679">
        <v>56.9010463302481</v>
      </c>
      <c r="N679">
        <v>1.0857149309079901</v>
      </c>
      <c r="O679">
        <v>8.5959373324596395</v>
      </c>
      <c r="P679">
        <v>67.126288018318405</v>
      </c>
      <c r="Q679">
        <v>2.2290334854864001E-2</v>
      </c>
    </row>
    <row r="680" spans="1:17" x14ac:dyDescent="0.3">
      <c r="A680" t="s">
        <v>1496</v>
      </c>
      <c r="B680" t="s">
        <v>1497</v>
      </c>
      <c r="C680" t="s">
        <v>3132</v>
      </c>
      <c r="D680" t="s">
        <v>48</v>
      </c>
      <c r="E680">
        <v>6836.452503601</v>
      </c>
      <c r="F680">
        <v>239.72</v>
      </c>
      <c r="G680">
        <v>63.591224338381799</v>
      </c>
      <c r="H680">
        <v>-10.3344215911318</v>
      </c>
      <c r="I680">
        <v>27.4788148160664</v>
      </c>
      <c r="J680">
        <v>2.7109834260714401</v>
      </c>
      <c r="K680">
        <v>238.208174225969</v>
      </c>
      <c r="L680">
        <v>201.769373737264</v>
      </c>
      <c r="M680">
        <v>56.431851072246097</v>
      </c>
      <c r="N680">
        <v>0.92277654752327598</v>
      </c>
      <c r="O680">
        <v>18.780243617553801</v>
      </c>
      <c r="P680">
        <v>98.855246785566095</v>
      </c>
      <c r="Q680">
        <v>7.8125043919963E-2</v>
      </c>
    </row>
    <row r="681" spans="1:17" x14ac:dyDescent="0.3">
      <c r="A681" t="s">
        <v>1498</v>
      </c>
      <c r="B681" t="s">
        <v>1499</v>
      </c>
      <c r="C681" t="s">
        <v>3139</v>
      </c>
      <c r="D681" t="s">
        <v>1500</v>
      </c>
      <c r="E681">
        <v>6829.9728201850003</v>
      </c>
      <c r="F681">
        <v>495.4</v>
      </c>
      <c r="G681">
        <v>-10.9571539742109</v>
      </c>
      <c r="H681">
        <v>-5.7225890222696796</v>
      </c>
      <c r="I681">
        <v>-13.412187912761601</v>
      </c>
      <c r="J681">
        <v>-0.10004098235857201</v>
      </c>
      <c r="K681">
        <v>494.35861714243299</v>
      </c>
      <c r="L681">
        <v>464.657987835813</v>
      </c>
      <c r="M681">
        <v>43.461670404275303</v>
      </c>
      <c r="N681">
        <v>0.58872395142164202</v>
      </c>
      <c r="O681">
        <v>16.4513524424707</v>
      </c>
      <c r="P681">
        <v>44.7268477943324</v>
      </c>
    </row>
    <row r="682" spans="1:17" x14ac:dyDescent="0.3">
      <c r="A682" t="s">
        <v>1501</v>
      </c>
      <c r="B682" t="s">
        <v>1502</v>
      </c>
      <c r="C682" t="s">
        <v>3133</v>
      </c>
      <c r="D682" t="s">
        <v>51</v>
      </c>
      <c r="E682">
        <v>6827.9342115199997</v>
      </c>
      <c r="F682">
        <v>207.19</v>
      </c>
      <c r="G682">
        <v>-36.918900543243197</v>
      </c>
      <c r="H682">
        <v>-8.4268714726127705</v>
      </c>
      <c r="I682">
        <v>-64.522808645050205</v>
      </c>
      <c r="J682">
        <v>9.8836858593042795E-2</v>
      </c>
      <c r="K682">
        <v>220.868200355265</v>
      </c>
      <c r="L682">
        <v>250.36006527151301</v>
      </c>
      <c r="M682">
        <v>31.005283647795402</v>
      </c>
      <c r="N682">
        <v>0.67340850390543905</v>
      </c>
      <c r="O682">
        <v>128.196341522274</v>
      </c>
      <c r="P682">
        <v>5.6552779194288503</v>
      </c>
      <c r="Q682">
        <v>-2.9999866775301001E-2</v>
      </c>
    </row>
    <row r="683" spans="1:17" x14ac:dyDescent="0.3">
      <c r="A683" t="s">
        <v>1503</v>
      </c>
      <c r="B683" t="s">
        <v>1504</v>
      </c>
      <c r="C683" t="s">
        <v>3129</v>
      </c>
      <c r="D683" t="s">
        <v>562</v>
      </c>
      <c r="E683">
        <v>6821.5451648999997</v>
      </c>
      <c r="F683">
        <v>304.3</v>
      </c>
      <c r="G683">
        <v>-16.7903881197781</v>
      </c>
      <c r="H683">
        <v>3.0158138625548601</v>
      </c>
      <c r="I683">
        <v>-19.959078333825001</v>
      </c>
      <c r="J683">
        <v>-2.2749932775300699</v>
      </c>
      <c r="K683">
        <v>306.54729148319501</v>
      </c>
      <c r="L683">
        <v>311.97835507119203</v>
      </c>
      <c r="M683">
        <v>44.218113560349202</v>
      </c>
      <c r="N683">
        <v>0.96125084562226204</v>
      </c>
      <c r="O683">
        <v>33.184357541899402</v>
      </c>
      <c r="P683">
        <v>12.8918567983676</v>
      </c>
      <c r="Q683">
        <v>7.4276716507822999E-2</v>
      </c>
    </row>
    <row r="684" spans="1:17" hidden="1" x14ac:dyDescent="0.3">
      <c r="A684" t="s">
        <v>1505</v>
      </c>
      <c r="B684" t="s">
        <v>1506</v>
      </c>
      <c r="C684" t="s">
        <v>3144</v>
      </c>
      <c r="D684" t="s">
        <v>984</v>
      </c>
      <c r="E684">
        <v>6815.0695871999997</v>
      </c>
      <c r="F684">
        <v>712.85</v>
      </c>
      <c r="G684">
        <v>223.29922728053199</v>
      </c>
      <c r="H684">
        <v>-6.8250905154996504</v>
      </c>
      <c r="I684">
        <v>78.478528595269907</v>
      </c>
      <c r="J684">
        <v>0.36029034441883501</v>
      </c>
      <c r="K684">
        <v>754.64938735279702</v>
      </c>
      <c r="L684">
        <v>601.13066297596401</v>
      </c>
      <c r="M684">
        <v>30.5646774039616</v>
      </c>
      <c r="N684">
        <v>0.425016519449818</v>
      </c>
      <c r="O684">
        <v>27.754787122115399</v>
      </c>
      <c r="P684">
        <v>296.02777777777698</v>
      </c>
      <c r="Q684">
        <v>0.22511949104038301</v>
      </c>
    </row>
    <row r="685" spans="1:17" x14ac:dyDescent="0.3">
      <c r="A685" t="s">
        <v>1507</v>
      </c>
      <c r="B685" t="s">
        <v>1508</v>
      </c>
      <c r="C685" t="s">
        <v>3132</v>
      </c>
      <c r="D685" t="s">
        <v>48</v>
      </c>
      <c r="E685">
        <v>6774.9592018720004</v>
      </c>
      <c r="F685">
        <v>39.92</v>
      </c>
      <c r="G685">
        <v>25.417825880972099</v>
      </c>
      <c r="H685">
        <v>-13.6242231405526</v>
      </c>
      <c r="I685">
        <v>-4.8619442125343397</v>
      </c>
      <c r="J685">
        <v>-2.72463683788766</v>
      </c>
      <c r="K685">
        <v>44.657873112659303</v>
      </c>
      <c r="L685">
        <v>40.533566386275503</v>
      </c>
      <c r="M685">
        <v>29.767549109175199</v>
      </c>
      <c r="N685">
        <v>0.431698234577088</v>
      </c>
      <c r="O685">
        <v>44.038076152304598</v>
      </c>
      <c r="P685">
        <v>76.206615323234601</v>
      </c>
      <c r="Q685">
        <v>0.12034093181601099</v>
      </c>
    </row>
    <row r="686" spans="1:17" x14ac:dyDescent="0.3">
      <c r="A686" t="s">
        <v>1509</v>
      </c>
      <c r="B686" t="s">
        <v>1510</v>
      </c>
      <c r="C686" t="s">
        <v>3142</v>
      </c>
      <c r="D686" t="s">
        <v>135</v>
      </c>
      <c r="E686">
        <v>6768.5300952999996</v>
      </c>
      <c r="F686">
        <v>861.4</v>
      </c>
      <c r="G686">
        <v>72.014969318245505</v>
      </c>
      <c r="H686">
        <v>0.34705504230541701</v>
      </c>
      <c r="I686">
        <v>2.3661622444676902</v>
      </c>
      <c r="J686">
        <v>3.1345982149866698</v>
      </c>
      <c r="K686">
        <v>847.25055656809297</v>
      </c>
      <c r="L686">
        <v>773.85474777646402</v>
      </c>
      <c r="M686">
        <v>42.9815711359606</v>
      </c>
      <c r="N686">
        <v>1.46592678749603</v>
      </c>
      <c r="O686">
        <v>28.859995356396499</v>
      </c>
      <c r="P686">
        <v>138.087341072415</v>
      </c>
      <c r="Q686">
        <v>0.12651628127025399</v>
      </c>
    </row>
    <row r="687" spans="1:17" hidden="1" x14ac:dyDescent="0.3">
      <c r="A687" t="s">
        <v>1511</v>
      </c>
      <c r="B687" t="s">
        <v>1512</v>
      </c>
      <c r="C687" t="s">
        <v>3144</v>
      </c>
      <c r="D687" t="s">
        <v>48</v>
      </c>
      <c r="E687">
        <v>6759.1486068000004</v>
      </c>
      <c r="F687">
        <v>383.35</v>
      </c>
      <c r="G687">
        <v>-28.910598379268201</v>
      </c>
      <c r="H687">
        <v>0.96358036029430505</v>
      </c>
      <c r="I687">
        <v>-11.2100214985244</v>
      </c>
      <c r="J687">
        <v>4.4387838893857401</v>
      </c>
      <c r="M687">
        <v>54.718618061511499</v>
      </c>
      <c r="O687">
        <v>10.8125733663753</v>
      </c>
      <c r="P687">
        <v>4.1995107366132203</v>
      </c>
    </row>
    <row r="688" spans="1:17" hidden="1" x14ac:dyDescent="0.3">
      <c r="A688" t="s">
        <v>1513</v>
      </c>
      <c r="B688" t="s">
        <v>1514</v>
      </c>
      <c r="C688" t="s">
        <v>3144</v>
      </c>
      <c r="D688" t="s">
        <v>1060</v>
      </c>
      <c r="E688">
        <v>6746.8437323999997</v>
      </c>
      <c r="F688">
        <v>131.5</v>
      </c>
      <c r="G688">
        <v>-17.527275819475001</v>
      </c>
      <c r="H688">
        <v>-0.18266469899423801</v>
      </c>
      <c r="I688">
        <v>-6.3783314494430901</v>
      </c>
      <c r="K688">
        <v>123.40259093004499</v>
      </c>
      <c r="M688">
        <v>1.05563603616817</v>
      </c>
      <c r="N688">
        <v>0.25</v>
      </c>
      <c r="O688">
        <v>0.65399239543726395</v>
      </c>
      <c r="P688">
        <v>10.970464135021</v>
      </c>
    </row>
    <row r="689" spans="1:17" x14ac:dyDescent="0.3">
      <c r="A689" t="s">
        <v>1515</v>
      </c>
      <c r="B689" t="s">
        <v>1516</v>
      </c>
      <c r="C689" t="s">
        <v>3137</v>
      </c>
      <c r="D689" t="s">
        <v>415</v>
      </c>
      <c r="E689">
        <v>6742.954805415</v>
      </c>
      <c r="F689">
        <v>215.25</v>
      </c>
      <c r="G689">
        <v>115.326351781932</v>
      </c>
      <c r="H689">
        <v>2.3622383861676002</v>
      </c>
      <c r="I689">
        <v>13.056889578360799</v>
      </c>
      <c r="J689">
        <v>1.21502111750595</v>
      </c>
      <c r="K689">
        <v>214.614545749097</v>
      </c>
      <c r="L689">
        <v>184.616441120903</v>
      </c>
      <c r="M689">
        <v>37.1521019058207</v>
      </c>
      <c r="N689">
        <v>0.67531792770500099</v>
      </c>
      <c r="O689">
        <v>6.6945412311265997</v>
      </c>
      <c r="P689">
        <v>201.89340813464199</v>
      </c>
      <c r="Q689">
        <v>0.12941292071472199</v>
      </c>
    </row>
    <row r="690" spans="1:17" x14ac:dyDescent="0.3">
      <c r="A690" t="s">
        <v>1517</v>
      </c>
      <c r="B690" t="s">
        <v>1518</v>
      </c>
      <c r="C690" t="s">
        <v>3131</v>
      </c>
      <c r="D690" t="s">
        <v>403</v>
      </c>
      <c r="E690">
        <v>6736.2295215599997</v>
      </c>
      <c r="F690">
        <v>286.60000000000002</v>
      </c>
      <c r="G690">
        <v>-53.6189109676275</v>
      </c>
      <c r="H690">
        <v>-6.2151472976021198</v>
      </c>
      <c r="I690">
        <v>-17.7897317463005</v>
      </c>
      <c r="J690">
        <v>-2.43530508232856</v>
      </c>
      <c r="K690">
        <v>299.63442087254703</v>
      </c>
      <c r="L690">
        <v>312.80193175217897</v>
      </c>
      <c r="M690">
        <v>30.647500146958699</v>
      </c>
      <c r="N690">
        <v>0.63379741058871397</v>
      </c>
      <c r="O690">
        <v>38.101884159106703</v>
      </c>
      <c r="P690">
        <v>11.0207243850474</v>
      </c>
      <c r="Q690">
        <v>-2.6745642317403E-2</v>
      </c>
    </row>
    <row r="691" spans="1:17" hidden="1" x14ac:dyDescent="0.3">
      <c r="A691" t="s">
        <v>1519</v>
      </c>
      <c r="B691" t="s">
        <v>1520</v>
      </c>
      <c r="C691" t="s">
        <v>3144</v>
      </c>
      <c r="D691" t="s">
        <v>117</v>
      </c>
      <c r="E691">
        <v>6704.5086443999999</v>
      </c>
      <c r="F691">
        <v>433.9</v>
      </c>
      <c r="G691">
        <v>-4.1838965097092302</v>
      </c>
      <c r="H691">
        <v>-2.0050946055362902</v>
      </c>
      <c r="I691">
        <v>13.5166803710345</v>
      </c>
      <c r="J691">
        <v>1.1306556531355501</v>
      </c>
      <c r="K691">
        <v>399.93121981557198</v>
      </c>
      <c r="M691">
        <v>45.872639849227099</v>
      </c>
      <c r="O691">
        <v>8.0087577782899295</v>
      </c>
      <c r="P691">
        <v>33.466625653645004</v>
      </c>
    </row>
    <row r="692" spans="1:17" x14ac:dyDescent="0.3">
      <c r="A692" t="s">
        <v>1521</v>
      </c>
      <c r="B692" t="s">
        <v>1522</v>
      </c>
      <c r="C692" t="s">
        <v>607</v>
      </c>
      <c r="D692" t="s">
        <v>469</v>
      </c>
      <c r="E692">
        <v>6682.0155776000001</v>
      </c>
      <c r="F692">
        <v>911.95</v>
      </c>
      <c r="G692">
        <v>-9.9032391581784402</v>
      </c>
      <c r="H692">
        <v>-1.94516265906603</v>
      </c>
      <c r="I692">
        <v>5.4575706858275197</v>
      </c>
      <c r="J692">
        <v>-0.36672885915005998</v>
      </c>
      <c r="K692">
        <v>935.26503990389006</v>
      </c>
      <c r="L692">
        <v>865.70812233690003</v>
      </c>
      <c r="M692">
        <v>43.314882410479697</v>
      </c>
      <c r="N692">
        <v>0.38207995241590997</v>
      </c>
      <c r="O692">
        <v>23.690991830692401</v>
      </c>
      <c r="P692">
        <v>32.801805737585497</v>
      </c>
      <c r="Q692">
        <v>0.14684123588530301</v>
      </c>
    </row>
    <row r="693" spans="1:17" x14ac:dyDescent="0.3">
      <c r="A693" t="s">
        <v>1523</v>
      </c>
      <c r="B693" t="s">
        <v>1524</v>
      </c>
      <c r="C693" t="s">
        <v>607</v>
      </c>
      <c r="D693" t="s">
        <v>607</v>
      </c>
      <c r="E693">
        <v>6662.2902899999999</v>
      </c>
      <c r="F693">
        <v>326.25</v>
      </c>
      <c r="G693">
        <v>-38.8677715695652</v>
      </c>
      <c r="H693">
        <v>-11.409389781141</v>
      </c>
      <c r="I693">
        <v>-16.025365137397401</v>
      </c>
      <c r="J693">
        <v>-1.0087978030278999</v>
      </c>
      <c r="K693">
        <v>351.61666335684299</v>
      </c>
      <c r="L693">
        <v>348.54329511497599</v>
      </c>
      <c r="M693">
        <v>27.010002702228601</v>
      </c>
      <c r="N693">
        <v>0.67992133011491795</v>
      </c>
      <c r="O693">
        <v>33.931034482758598</v>
      </c>
      <c r="P693">
        <v>21.848739495798299</v>
      </c>
      <c r="Q693">
        <v>9.7069817661096999E-2</v>
      </c>
    </row>
    <row r="694" spans="1:17" hidden="1" x14ac:dyDescent="0.3">
      <c r="A694" t="s">
        <v>1525</v>
      </c>
      <c r="B694" t="s">
        <v>1526</v>
      </c>
      <c r="C694" t="s">
        <v>3144</v>
      </c>
      <c r="D694" t="s">
        <v>1350</v>
      </c>
      <c r="E694">
        <v>6636.6662775300001</v>
      </c>
      <c r="F694">
        <v>1423.98</v>
      </c>
      <c r="G694">
        <v>-18.4026348551604</v>
      </c>
      <c r="H694">
        <v>0.91534666464212699</v>
      </c>
      <c r="I694">
        <v>-5.4182062997984604</v>
      </c>
      <c r="J694">
        <v>3.1281994656552299</v>
      </c>
      <c r="K694">
        <v>1406.1835093667</v>
      </c>
      <c r="L694">
        <v>1369.2277881588</v>
      </c>
      <c r="M694">
        <v>77.088001342421407</v>
      </c>
      <c r="N694">
        <v>1.1558882899957399</v>
      </c>
      <c r="O694">
        <v>2.8420342982345299</v>
      </c>
      <c r="P694">
        <v>13.162474669209599</v>
      </c>
      <c r="Q694">
        <v>-5.5078309021881003E-2</v>
      </c>
    </row>
    <row r="695" spans="1:17" x14ac:dyDescent="0.3">
      <c r="A695" t="s">
        <v>1527</v>
      </c>
      <c r="B695" t="s">
        <v>1528</v>
      </c>
      <c r="C695" t="s">
        <v>607</v>
      </c>
      <c r="D695" t="s">
        <v>469</v>
      </c>
      <c r="E695">
        <v>6613.8151607350001</v>
      </c>
      <c r="F695">
        <v>2082.3000000000002</v>
      </c>
      <c r="G695">
        <v>20.725487780607001</v>
      </c>
      <c r="H695">
        <v>-7.2651729498193101</v>
      </c>
      <c r="I695">
        <v>65.020678327964802</v>
      </c>
      <c r="J695">
        <v>1.3433281694749799</v>
      </c>
      <c r="K695">
        <v>2128.9362174960502</v>
      </c>
      <c r="L695">
        <v>1755.4868939624</v>
      </c>
      <c r="M695">
        <v>55.154947606571596</v>
      </c>
      <c r="N695">
        <v>0.58953397979639499</v>
      </c>
      <c r="O695">
        <v>19.7233827978677</v>
      </c>
      <c r="P695">
        <v>94.289713086074102</v>
      </c>
      <c r="Q695">
        <v>-7.1708780690199994E-2</v>
      </c>
    </row>
    <row r="696" spans="1:17" hidden="1" x14ac:dyDescent="0.3">
      <c r="A696" t="s">
        <v>1529</v>
      </c>
      <c r="B696" t="s">
        <v>1530</v>
      </c>
      <c r="C696" t="s">
        <v>3144</v>
      </c>
      <c r="D696" t="s">
        <v>276</v>
      </c>
      <c r="E696">
        <v>6562.4358463750004</v>
      </c>
      <c r="F696">
        <v>506.5</v>
      </c>
      <c r="G696">
        <v>288.25848715835502</v>
      </c>
      <c r="H696">
        <v>26.755461982345899</v>
      </c>
      <c r="I696">
        <v>252.36154477980801</v>
      </c>
      <c r="J696">
        <v>0.86262992384173198</v>
      </c>
      <c r="K696">
        <v>402.345574005522</v>
      </c>
      <c r="L696">
        <v>245.99323462787899</v>
      </c>
      <c r="M696">
        <v>67.811506400551806</v>
      </c>
      <c r="N696">
        <v>1.0524509516823599</v>
      </c>
      <c r="O696">
        <v>18.460019743336598</v>
      </c>
      <c r="P696">
        <v>394.53231790665802</v>
      </c>
      <c r="Q696">
        <v>0.233541267551818</v>
      </c>
    </row>
    <row r="697" spans="1:17" hidden="1" x14ac:dyDescent="0.3">
      <c r="A697" t="s">
        <v>1531</v>
      </c>
      <c r="B697" t="s">
        <v>1532</v>
      </c>
      <c r="C697" t="s">
        <v>3144</v>
      </c>
      <c r="D697" t="s">
        <v>1533</v>
      </c>
      <c r="E697">
        <v>6558.5716799100001</v>
      </c>
      <c r="F697">
        <v>516.75</v>
      </c>
      <c r="G697">
        <v>-1.56304871894325</v>
      </c>
      <c r="H697">
        <v>-9.4154925312868301</v>
      </c>
      <c r="I697">
        <v>-19.225470436046699</v>
      </c>
      <c r="J697">
        <v>2.5243348870770301</v>
      </c>
      <c r="K697">
        <v>542.976264450548</v>
      </c>
      <c r="L697">
        <v>542.46354828680501</v>
      </c>
      <c r="M697">
        <v>44.995182360929199</v>
      </c>
      <c r="N697">
        <v>1.01591669548403</v>
      </c>
      <c r="O697">
        <v>28.108369617803501</v>
      </c>
      <c r="P697">
        <v>29.1875</v>
      </c>
      <c r="Q697">
        <v>5.9768732259619997E-2</v>
      </c>
    </row>
    <row r="698" spans="1:17" x14ac:dyDescent="0.3">
      <c r="A698" t="s">
        <v>1534</v>
      </c>
      <c r="B698" t="s">
        <v>1535</v>
      </c>
      <c r="C698" t="s">
        <v>3135</v>
      </c>
      <c r="D698" t="s">
        <v>190</v>
      </c>
      <c r="E698">
        <v>6554.8118710799999</v>
      </c>
      <c r="F698">
        <v>2107.3000000000002</v>
      </c>
      <c r="G698">
        <v>94.128661659622793</v>
      </c>
      <c r="H698">
        <v>-17.968971833779701</v>
      </c>
      <c r="I698">
        <v>27.893493464096501</v>
      </c>
      <c r="J698">
        <v>-8.1917398240574197</v>
      </c>
      <c r="K698">
        <v>2423.5498892119699</v>
      </c>
      <c r="L698">
        <v>1942.0393260222299</v>
      </c>
      <c r="M698">
        <v>16.273692472702201</v>
      </c>
      <c r="N698">
        <v>0.83913545139117096</v>
      </c>
      <c r="O698">
        <v>40.089213685758999</v>
      </c>
      <c r="P698">
        <v>143.73120518158601</v>
      </c>
      <c r="Q698">
        <v>0.142345868735195</v>
      </c>
    </row>
    <row r="699" spans="1:17" x14ac:dyDescent="0.3">
      <c r="A699" t="s">
        <v>1536</v>
      </c>
      <c r="B699" t="s">
        <v>1537</v>
      </c>
      <c r="C699" t="s">
        <v>3140</v>
      </c>
      <c r="D699" t="s">
        <v>135</v>
      </c>
      <c r="E699">
        <v>6545.3779842000004</v>
      </c>
      <c r="F699">
        <v>911.75</v>
      </c>
      <c r="G699">
        <v>9.1459843218642298</v>
      </c>
      <c r="H699">
        <v>-9.31193396031275</v>
      </c>
      <c r="I699">
        <v>-0.99524886259819001</v>
      </c>
      <c r="J699">
        <v>0.62462417961337902</v>
      </c>
      <c r="K699">
        <v>936.946227795082</v>
      </c>
      <c r="L699">
        <v>876.587461821386</v>
      </c>
      <c r="M699">
        <v>34.829456057199202</v>
      </c>
      <c r="N699">
        <v>0.56377332746342501</v>
      </c>
      <c r="O699">
        <v>12.9585961063888</v>
      </c>
      <c r="P699">
        <v>47.999350702053398</v>
      </c>
      <c r="Q699">
        <v>2.0010950623400001E-2</v>
      </c>
    </row>
    <row r="700" spans="1:17" x14ac:dyDescent="0.3">
      <c r="A700" t="s">
        <v>1538</v>
      </c>
      <c r="B700" t="s">
        <v>1539</v>
      </c>
      <c r="C700" t="s">
        <v>3127</v>
      </c>
      <c r="D700" t="s">
        <v>276</v>
      </c>
      <c r="E700">
        <v>6532.5308646650001</v>
      </c>
      <c r="F700">
        <v>1294.6500000000001</v>
      </c>
      <c r="G700">
        <v>118.31045000437101</v>
      </c>
      <c r="H700">
        <v>-7.9407280565116496</v>
      </c>
      <c r="I700">
        <v>7.8372264342656699</v>
      </c>
      <c r="J700">
        <v>-2.90183807382589</v>
      </c>
      <c r="K700">
        <v>1327.8081215193299</v>
      </c>
      <c r="L700">
        <v>1083.87823461979</v>
      </c>
      <c r="M700">
        <v>31.271329363793999</v>
      </c>
      <c r="N700">
        <v>0.69998509779292195</v>
      </c>
      <c r="O700">
        <v>16.908044645270898</v>
      </c>
      <c r="P700">
        <v>147.99348721386801</v>
      </c>
      <c r="Q700">
        <v>9.1157770676206007E-2</v>
      </c>
    </row>
    <row r="701" spans="1:17" x14ac:dyDescent="0.3">
      <c r="A701" t="s">
        <v>1540</v>
      </c>
      <c r="B701" t="s">
        <v>1541</v>
      </c>
      <c r="C701" t="s">
        <v>3135</v>
      </c>
      <c r="D701" t="s">
        <v>271</v>
      </c>
      <c r="E701">
        <v>6530.2758844800001</v>
      </c>
      <c r="F701">
        <v>2391.9499999999998</v>
      </c>
      <c r="G701">
        <v>-21.1549555278947</v>
      </c>
      <c r="H701">
        <v>-7.6377186342719003</v>
      </c>
      <c r="I701">
        <v>16.290946340708601</v>
      </c>
      <c r="J701">
        <v>-4.3476875409496296</v>
      </c>
      <c r="K701">
        <v>2430.80176630598</v>
      </c>
      <c r="L701">
        <v>2306.15353790057</v>
      </c>
      <c r="M701">
        <v>40.082666895286202</v>
      </c>
      <c r="N701">
        <v>0.84000497840135302</v>
      </c>
      <c r="O701">
        <v>16.808461715336801</v>
      </c>
      <c r="P701">
        <v>39.0668604651162</v>
      </c>
      <c r="Q701">
        <v>0.10053797988209601</v>
      </c>
    </row>
    <row r="702" spans="1:17" hidden="1" x14ac:dyDescent="0.3">
      <c r="A702" t="s">
        <v>1542</v>
      </c>
      <c r="B702" t="s">
        <v>1543</v>
      </c>
      <c r="C702" t="s">
        <v>3144</v>
      </c>
      <c r="D702" t="s">
        <v>83</v>
      </c>
      <c r="E702">
        <v>6515.0179043400003</v>
      </c>
      <c r="F702">
        <v>2595.6999999999998</v>
      </c>
      <c r="G702">
        <v>67.391070965879294</v>
      </c>
      <c r="H702">
        <v>9.2785117715939993</v>
      </c>
      <c r="I702">
        <v>87.3388248498878</v>
      </c>
      <c r="J702">
        <v>-1.3622852526384901</v>
      </c>
      <c r="K702">
        <v>2121.6319870027201</v>
      </c>
      <c r="L702">
        <v>1654.2460271390701</v>
      </c>
      <c r="M702">
        <v>55.246637134211497</v>
      </c>
      <c r="N702">
        <v>1.01617712397024</v>
      </c>
      <c r="O702">
        <v>2.0919212543822399</v>
      </c>
      <c r="P702">
        <v>127.69298245614</v>
      </c>
      <c r="Q702">
        <v>0.127213589302719</v>
      </c>
    </row>
    <row r="703" spans="1:17" x14ac:dyDescent="0.3">
      <c r="A703" t="s">
        <v>1544</v>
      </c>
      <c r="B703" t="s">
        <v>1545</v>
      </c>
      <c r="C703" t="s">
        <v>3133</v>
      </c>
      <c r="D703" t="s">
        <v>51</v>
      </c>
      <c r="E703">
        <v>6512.5866775249997</v>
      </c>
      <c r="F703">
        <v>1373.1</v>
      </c>
      <c r="G703">
        <v>142.343633260904</v>
      </c>
      <c r="H703">
        <v>-10.308563372501499</v>
      </c>
      <c r="I703">
        <v>5.9300536162342103</v>
      </c>
      <c r="J703">
        <v>3.7142364637386498</v>
      </c>
      <c r="K703">
        <v>1366.1666283887901</v>
      </c>
      <c r="L703">
        <v>1129.6859580359101</v>
      </c>
      <c r="M703">
        <v>27.437391255441501</v>
      </c>
      <c r="N703">
        <v>0.80812878965605395</v>
      </c>
      <c r="O703">
        <v>15.7963731701988</v>
      </c>
      <c r="P703">
        <v>217.81043860664201</v>
      </c>
      <c r="Q703">
        <v>0.10877665861296899</v>
      </c>
    </row>
    <row r="704" spans="1:17" hidden="1" x14ac:dyDescent="0.3">
      <c r="A704" t="s">
        <v>1546</v>
      </c>
      <c r="B704" t="s">
        <v>1547</v>
      </c>
      <c r="C704" t="s">
        <v>3144</v>
      </c>
      <c r="D704" t="s">
        <v>1350</v>
      </c>
      <c r="E704">
        <v>6496.9056107910001</v>
      </c>
      <c r="F704">
        <v>1197.71</v>
      </c>
      <c r="G704">
        <v>-17.554874140771599</v>
      </c>
      <c r="H704">
        <v>0.778946951983855</v>
      </c>
      <c r="I704">
        <v>-5.0701017443321401</v>
      </c>
      <c r="J704">
        <v>3.0628589541354199</v>
      </c>
      <c r="K704">
        <v>1180.6075964839099</v>
      </c>
      <c r="L704">
        <v>1147.88524035725</v>
      </c>
      <c r="M704">
        <v>63.340787818078198</v>
      </c>
      <c r="N704">
        <v>1.90720208643345</v>
      </c>
      <c r="O704">
        <v>10.6595085621728</v>
      </c>
      <c r="P704">
        <v>38.334045575819097</v>
      </c>
    </row>
    <row r="705" spans="1:17" hidden="1" x14ac:dyDescent="0.3">
      <c r="A705" t="s">
        <v>1548</v>
      </c>
      <c r="B705" t="s">
        <v>1549</v>
      </c>
      <c r="C705" t="s">
        <v>3144</v>
      </c>
      <c r="D705" t="s">
        <v>271</v>
      </c>
      <c r="E705">
        <v>6494.8995936000001</v>
      </c>
      <c r="F705">
        <v>3118.35</v>
      </c>
      <c r="G705">
        <v>-10.2089471315682</v>
      </c>
      <c r="H705">
        <v>-10.850861700127201</v>
      </c>
      <c r="I705">
        <v>18.489275362750298</v>
      </c>
      <c r="J705">
        <v>3.0389991662838698</v>
      </c>
      <c r="K705">
        <v>3164.52831977799</v>
      </c>
      <c r="L705">
        <v>2956.3045364120198</v>
      </c>
      <c r="M705">
        <v>25.750321237446801</v>
      </c>
      <c r="N705">
        <v>0.53728906590854697</v>
      </c>
      <c r="O705">
        <v>24.745458335337599</v>
      </c>
      <c r="P705">
        <v>48.563601715102401</v>
      </c>
      <c r="Q705">
        <v>8.5531374689180997E-2</v>
      </c>
    </row>
    <row r="706" spans="1:17" x14ac:dyDescent="0.3">
      <c r="A706" t="s">
        <v>1550</v>
      </c>
      <c r="B706" t="s">
        <v>1551</v>
      </c>
      <c r="C706" t="s">
        <v>3138</v>
      </c>
      <c r="D706" t="s">
        <v>325</v>
      </c>
      <c r="E706">
        <v>6422.7587096400002</v>
      </c>
      <c r="F706">
        <v>2408.15</v>
      </c>
      <c r="G706">
        <v>76.786723648055897</v>
      </c>
      <c r="H706">
        <v>9.2432875764366909</v>
      </c>
      <c r="I706">
        <v>91.120496402513695</v>
      </c>
      <c r="J706">
        <v>0.16689637220648601</v>
      </c>
      <c r="K706">
        <v>2111.7583411588498</v>
      </c>
      <c r="L706">
        <v>1695.802140473</v>
      </c>
      <c r="M706">
        <v>61.901603601531903</v>
      </c>
      <c r="N706">
        <v>1.6895545189263801</v>
      </c>
      <c r="O706">
        <v>4.6861698814442496</v>
      </c>
      <c r="P706">
        <v>153.12976296841299</v>
      </c>
      <c r="Q706">
        <v>-4.6718712171840001E-3</v>
      </c>
    </row>
    <row r="707" spans="1:17" x14ac:dyDescent="0.3">
      <c r="A707" t="s">
        <v>1552</v>
      </c>
      <c r="B707" t="s">
        <v>1553</v>
      </c>
      <c r="C707" t="s">
        <v>3143</v>
      </c>
      <c r="D707" t="s">
        <v>276</v>
      </c>
      <c r="E707">
        <v>6349.0210857299999</v>
      </c>
      <c r="F707">
        <v>646.35</v>
      </c>
      <c r="G707">
        <v>-21.381861131860902</v>
      </c>
      <c r="H707">
        <v>-1.0892622915586001</v>
      </c>
      <c r="I707">
        <v>21.3086105822257</v>
      </c>
      <c r="J707">
        <v>1.00759219943128</v>
      </c>
      <c r="K707">
        <v>642.04663870426396</v>
      </c>
      <c r="L707">
        <v>579.527561689084</v>
      </c>
      <c r="M707">
        <v>49.433803908261403</v>
      </c>
      <c r="N707">
        <v>0.41669926224919002</v>
      </c>
      <c r="O707">
        <v>12.4468167401562</v>
      </c>
      <c r="P707">
        <v>48.603287734222299</v>
      </c>
      <c r="Q707">
        <v>4.5178826475030999E-2</v>
      </c>
    </row>
    <row r="708" spans="1:17" hidden="1" x14ac:dyDescent="0.3">
      <c r="A708" t="s">
        <v>1554</v>
      </c>
      <c r="B708" t="s">
        <v>1555</v>
      </c>
      <c r="C708" t="s">
        <v>3144</v>
      </c>
      <c r="D708" t="s">
        <v>48</v>
      </c>
      <c r="E708">
        <v>6347.84</v>
      </c>
      <c r="F708">
        <v>88</v>
      </c>
      <c r="G708">
        <v>-33.407821586168801</v>
      </c>
      <c r="H708">
        <v>-2.4048869212164599</v>
      </c>
      <c r="I708">
        <v>-14.678726706360001</v>
      </c>
      <c r="J708">
        <v>3.1591005120770301</v>
      </c>
      <c r="K708">
        <v>89.671512266052304</v>
      </c>
      <c r="L708">
        <v>91.583083806226895</v>
      </c>
      <c r="M708">
        <v>53.081674366169402</v>
      </c>
      <c r="N708">
        <v>0.67777777777777704</v>
      </c>
      <c r="O708">
        <v>11.9318181818181</v>
      </c>
      <c r="P708">
        <v>3.5294117647058898</v>
      </c>
    </row>
    <row r="709" spans="1:17" x14ac:dyDescent="0.3">
      <c r="A709" t="s">
        <v>1556</v>
      </c>
      <c r="B709" t="s">
        <v>1557</v>
      </c>
      <c r="C709" t="s">
        <v>3141</v>
      </c>
      <c r="D709" t="s">
        <v>271</v>
      </c>
      <c r="E709">
        <v>6345.0378092399997</v>
      </c>
      <c r="F709">
        <v>1380</v>
      </c>
      <c r="G709">
        <v>-51.536923579801403</v>
      </c>
      <c r="H709">
        <v>-2.2653417265415801</v>
      </c>
      <c r="I709">
        <v>-7.47631315573806</v>
      </c>
      <c r="J709">
        <v>2.8490616681299201</v>
      </c>
      <c r="K709">
        <v>1401.89319106218</v>
      </c>
      <c r="L709">
        <v>1416.5188143502601</v>
      </c>
      <c r="M709">
        <v>34.461544787213903</v>
      </c>
      <c r="N709">
        <v>0.46270704461441098</v>
      </c>
      <c r="O709">
        <v>35.503623188405797</v>
      </c>
      <c r="P709">
        <v>20.724346076458701</v>
      </c>
      <c r="Q709">
        <v>-4.8196647183526002E-2</v>
      </c>
    </row>
    <row r="710" spans="1:17" x14ac:dyDescent="0.3">
      <c r="A710" t="s">
        <v>1558</v>
      </c>
      <c r="B710" t="s">
        <v>1559</v>
      </c>
      <c r="C710" t="s">
        <v>3129</v>
      </c>
      <c r="D710" t="s">
        <v>24</v>
      </c>
      <c r="E710">
        <v>6286.9156999830002</v>
      </c>
      <c r="F710">
        <v>23.94</v>
      </c>
      <c r="G710">
        <v>-26.821987550742101</v>
      </c>
      <c r="H710">
        <v>-4.3593715263034696</v>
      </c>
      <c r="I710">
        <v>-27.493530377189</v>
      </c>
      <c r="J710">
        <v>-0.20258438059206901</v>
      </c>
      <c r="K710">
        <v>25.1791116930671</v>
      </c>
      <c r="L710">
        <v>25.783226399080899</v>
      </c>
      <c r="M710">
        <v>23.573248570178801</v>
      </c>
      <c r="N710">
        <v>0.64168070408447897</v>
      </c>
      <c r="O710">
        <v>54.059001952320102</v>
      </c>
      <c r="P710">
        <v>13.0648315053008</v>
      </c>
      <c r="Q710">
        <v>9.7031371704514993E-2</v>
      </c>
    </row>
    <row r="711" spans="1:17" hidden="1" x14ac:dyDescent="0.3">
      <c r="A711" t="s">
        <v>1560</v>
      </c>
      <c r="B711" t="s">
        <v>1561</v>
      </c>
      <c r="C711" t="s">
        <v>3144</v>
      </c>
      <c r="D711" t="s">
        <v>1562</v>
      </c>
      <c r="E711">
        <v>6284.3055077400004</v>
      </c>
      <c r="F711">
        <v>49.3</v>
      </c>
      <c r="G711">
        <v>8.9890894815091205</v>
      </c>
      <c r="H711">
        <v>16.633255699015699</v>
      </c>
      <c r="I711">
        <v>36.351634340429797</v>
      </c>
      <c r="J711">
        <v>-2.8080600806342102</v>
      </c>
      <c r="K711">
        <v>42.617055844522199</v>
      </c>
      <c r="L711">
        <v>36.678212534280497</v>
      </c>
      <c r="M711">
        <v>76.288435723620694</v>
      </c>
      <c r="N711">
        <v>1.2709802771888701</v>
      </c>
      <c r="O711">
        <v>4.3407707910750402</v>
      </c>
      <c r="P711">
        <v>80.586080586080499</v>
      </c>
      <c r="Q711">
        <v>0.19233038004761699</v>
      </c>
    </row>
    <row r="712" spans="1:17" x14ac:dyDescent="0.3">
      <c r="A712" t="s">
        <v>1563</v>
      </c>
      <c r="B712" t="s">
        <v>1564</v>
      </c>
      <c r="C712" t="s">
        <v>3141</v>
      </c>
      <c r="D712" t="s">
        <v>607</v>
      </c>
      <c r="E712">
        <v>6268.0355262499997</v>
      </c>
      <c r="F712">
        <v>340.05</v>
      </c>
      <c r="G712">
        <v>24.014129475036999</v>
      </c>
      <c r="H712">
        <v>-5.7888314824560396</v>
      </c>
      <c r="I712">
        <v>4.0100543234343702</v>
      </c>
      <c r="J712">
        <v>-3.0386710756666901</v>
      </c>
      <c r="K712">
        <v>360.63786329573202</v>
      </c>
      <c r="L712">
        <v>334.37057405455198</v>
      </c>
      <c r="M712">
        <v>37.039587331559098</v>
      </c>
      <c r="N712">
        <v>0.67435160034741004</v>
      </c>
      <c r="O712">
        <v>28.892809880899801</v>
      </c>
      <c r="P712">
        <v>53.106708689779303</v>
      </c>
      <c r="Q712">
        <v>9.7977972521121004E-2</v>
      </c>
    </row>
    <row r="713" spans="1:17" hidden="1" x14ac:dyDescent="0.3">
      <c r="A713" t="s">
        <v>1565</v>
      </c>
      <c r="B713" t="s">
        <v>1566</v>
      </c>
      <c r="C713" t="s">
        <v>3144</v>
      </c>
      <c r="D713" t="s">
        <v>1060</v>
      </c>
      <c r="E713">
        <v>6266.1528877000001</v>
      </c>
      <c r="F713">
        <v>113</v>
      </c>
      <c r="G713">
        <v>-29.770607934929899</v>
      </c>
      <c r="I713">
        <v>-12.070031054186099</v>
      </c>
      <c r="M713">
        <v>50</v>
      </c>
      <c r="N713">
        <v>0.2</v>
      </c>
      <c r="O713">
        <v>1.76991150442478</v>
      </c>
      <c r="P713">
        <v>0</v>
      </c>
    </row>
    <row r="714" spans="1:17" x14ac:dyDescent="0.3">
      <c r="A714" t="s">
        <v>1567</v>
      </c>
      <c r="B714" t="s">
        <v>1568</v>
      </c>
      <c r="C714" t="s">
        <v>3143</v>
      </c>
      <c r="D714" t="s">
        <v>406</v>
      </c>
      <c r="E714">
        <v>6227.8662022500002</v>
      </c>
      <c r="F714">
        <v>313.39999999999998</v>
      </c>
      <c r="G714">
        <v>21.7057418022893</v>
      </c>
      <c r="H714">
        <v>-7.4273202809419896</v>
      </c>
      <c r="I714">
        <v>4.9744709773587399</v>
      </c>
      <c r="J714">
        <v>-0.717822564846049</v>
      </c>
      <c r="K714">
        <v>327.91766491234398</v>
      </c>
      <c r="L714">
        <v>296.79966280576798</v>
      </c>
      <c r="M714">
        <v>38.260453740000401</v>
      </c>
      <c r="N714">
        <v>0.36086318718063598</v>
      </c>
      <c r="O714">
        <v>19.081046585832802</v>
      </c>
      <c r="P714">
        <v>52.803510482691301</v>
      </c>
      <c r="Q714">
        <v>-2.2157293480515001E-2</v>
      </c>
    </row>
    <row r="715" spans="1:17" hidden="1" x14ac:dyDescent="0.3">
      <c r="A715" t="s">
        <v>1569</v>
      </c>
      <c r="B715" t="s">
        <v>1570</v>
      </c>
      <c r="C715" t="s">
        <v>3144</v>
      </c>
      <c r="D715" t="s">
        <v>103</v>
      </c>
      <c r="E715">
        <v>6220.5952606000001</v>
      </c>
      <c r="F715">
        <v>643.15</v>
      </c>
      <c r="G715">
        <v>32029.468522499799</v>
      </c>
      <c r="H715">
        <v>47.532080363017599</v>
      </c>
      <c r="I715">
        <v>2856.228139971</v>
      </c>
      <c r="J715">
        <v>18.906423467174601</v>
      </c>
      <c r="K715">
        <v>285.332767079321</v>
      </c>
      <c r="L715">
        <v>100.23516926763</v>
      </c>
      <c r="M715">
        <v>99.999936308090298</v>
      </c>
      <c r="N715">
        <v>0.48516270749799101</v>
      </c>
      <c r="O715">
        <v>0</v>
      </c>
      <c r="P715">
        <v>39116.463414634098</v>
      </c>
      <c r="Q715">
        <v>0.139596498627444</v>
      </c>
    </row>
    <row r="716" spans="1:17" hidden="1" x14ac:dyDescent="0.3">
      <c r="A716" t="s">
        <v>1571</v>
      </c>
      <c r="B716" t="s">
        <v>1572</v>
      </c>
      <c r="C716" t="s">
        <v>3144</v>
      </c>
      <c r="D716" t="s">
        <v>1573</v>
      </c>
      <c r="E716">
        <v>6211.852054</v>
      </c>
      <c r="F716">
        <v>485.85</v>
      </c>
      <c r="G716">
        <v>60.052838160964001</v>
      </c>
      <c r="H716">
        <v>-8.8956276619571995</v>
      </c>
      <c r="I716">
        <v>37.400000178771997</v>
      </c>
      <c r="J716">
        <v>2.04576049201685</v>
      </c>
      <c r="K716">
        <v>482.94748169809202</v>
      </c>
      <c r="L716">
        <v>401.91778801468502</v>
      </c>
      <c r="M716">
        <v>32.923387430419503</v>
      </c>
      <c r="N716">
        <v>0.65899981456520995</v>
      </c>
      <c r="O716">
        <v>18.338993516517402</v>
      </c>
      <c r="P716">
        <v>113.936591809775</v>
      </c>
      <c r="Q716">
        <v>0.16770016417292799</v>
      </c>
    </row>
    <row r="717" spans="1:17" x14ac:dyDescent="0.3">
      <c r="A717" t="s">
        <v>1574</v>
      </c>
      <c r="B717" t="s">
        <v>1575</v>
      </c>
      <c r="C717" t="s">
        <v>3137</v>
      </c>
      <c r="D717" t="s">
        <v>77</v>
      </c>
      <c r="E717">
        <v>6194.2069585999998</v>
      </c>
      <c r="F717">
        <v>298.2</v>
      </c>
      <c r="G717">
        <v>40.681393786981303</v>
      </c>
      <c r="H717">
        <v>-3.77626156276424</v>
      </c>
      <c r="I717">
        <v>26.646591342011199</v>
      </c>
      <c r="J717">
        <v>-0.24515480707189299</v>
      </c>
      <c r="K717">
        <v>298.89954741690002</v>
      </c>
      <c r="L717">
        <v>263.64310141290701</v>
      </c>
      <c r="M717">
        <v>55.778527562470501</v>
      </c>
      <c r="N717">
        <v>0.61511859832251303</v>
      </c>
      <c r="O717">
        <v>23.943661971830998</v>
      </c>
      <c r="P717">
        <v>75.154185022026397</v>
      </c>
      <c r="Q717">
        <v>6.9831942455989005E-2</v>
      </c>
    </row>
    <row r="718" spans="1:17" x14ac:dyDescent="0.3">
      <c r="A718" t="s">
        <v>1576</v>
      </c>
      <c r="B718" t="s">
        <v>1577</v>
      </c>
      <c r="C718" t="s">
        <v>3140</v>
      </c>
      <c r="D718" t="s">
        <v>436</v>
      </c>
      <c r="E718">
        <v>6192.5099868959996</v>
      </c>
      <c r="F718">
        <v>61.56</v>
      </c>
      <c r="G718">
        <v>-35.145773992037199</v>
      </c>
      <c r="H718">
        <v>-7.2219712301554901</v>
      </c>
      <c r="I718">
        <v>-29.330900619403501</v>
      </c>
      <c r="J718">
        <v>-0.86805579096261798</v>
      </c>
      <c r="K718">
        <v>65.684804593936803</v>
      </c>
      <c r="L718">
        <v>68.2613393410643</v>
      </c>
      <c r="M718">
        <v>28.934102676420299</v>
      </c>
      <c r="N718">
        <v>0.56014461635289103</v>
      </c>
      <c r="O718">
        <v>59.194282001299499</v>
      </c>
      <c r="P718">
        <v>4.9974415828074301</v>
      </c>
      <c r="Q718">
        <v>1.2845609801059E-2</v>
      </c>
    </row>
    <row r="719" spans="1:17" x14ac:dyDescent="0.3">
      <c r="A719" t="s">
        <v>1578</v>
      </c>
      <c r="B719" t="s">
        <v>1579</v>
      </c>
      <c r="C719" t="s">
        <v>3141</v>
      </c>
      <c r="D719" t="s">
        <v>161</v>
      </c>
      <c r="E719">
        <v>6185.8977006099904</v>
      </c>
      <c r="F719">
        <v>388.55</v>
      </c>
      <c r="G719">
        <v>24.4307551857463</v>
      </c>
      <c r="H719">
        <v>-11.3741247540906</v>
      </c>
      <c r="I719">
        <v>22.962409843718198</v>
      </c>
      <c r="J719">
        <v>-0.93163953998692906</v>
      </c>
      <c r="K719">
        <v>403.401702280878</v>
      </c>
      <c r="L719">
        <v>349.35496567432398</v>
      </c>
      <c r="M719">
        <v>36.422416276104897</v>
      </c>
      <c r="N719">
        <v>0.58668545476130396</v>
      </c>
      <c r="O719">
        <v>16.072577531849099</v>
      </c>
      <c r="P719">
        <v>71.886750718867503</v>
      </c>
      <c r="Q719">
        <v>0.17912952459769699</v>
      </c>
    </row>
    <row r="720" spans="1:17" x14ac:dyDescent="0.3">
      <c r="A720" t="s">
        <v>1580</v>
      </c>
      <c r="B720" t="s">
        <v>1581</v>
      </c>
      <c r="C720" t="s">
        <v>3141</v>
      </c>
      <c r="D720" t="s">
        <v>1582</v>
      </c>
      <c r="E720">
        <v>6147.4014865500003</v>
      </c>
      <c r="F720">
        <v>465.55</v>
      </c>
      <c r="G720">
        <v>-17.0805718757431</v>
      </c>
      <c r="H720">
        <v>-7.4882341922205198</v>
      </c>
      <c r="I720">
        <v>-21.898950766616</v>
      </c>
      <c r="J720">
        <v>-1.62391154853527</v>
      </c>
      <c r="K720">
        <v>497.99707418809101</v>
      </c>
      <c r="L720">
        <v>502.087372368187</v>
      </c>
      <c r="M720">
        <v>15.8395904754511</v>
      </c>
      <c r="N720">
        <v>0.24090501707359099</v>
      </c>
      <c r="O720">
        <v>43.7761787133498</v>
      </c>
      <c r="P720">
        <v>19.051272215829101</v>
      </c>
      <c r="Q720">
        <v>3.505282549133E-2</v>
      </c>
    </row>
    <row r="721" spans="1:17" x14ac:dyDescent="0.3">
      <c r="A721" t="s">
        <v>1583</v>
      </c>
      <c r="B721" t="s">
        <v>1584</v>
      </c>
      <c r="C721" t="s">
        <v>3141</v>
      </c>
      <c r="D721" t="s">
        <v>446</v>
      </c>
      <c r="E721">
        <v>6134.4814683149998</v>
      </c>
      <c r="F721">
        <v>546.85</v>
      </c>
      <c r="G721">
        <v>-45.137737921551</v>
      </c>
      <c r="H721">
        <v>-2.5712564993507399</v>
      </c>
      <c r="I721">
        <v>-22.122174109201101</v>
      </c>
      <c r="J721">
        <v>1.0671999220538</v>
      </c>
      <c r="K721">
        <v>585.95105680033498</v>
      </c>
      <c r="L721">
        <v>623.024673049434</v>
      </c>
      <c r="M721">
        <v>27.981160442700499</v>
      </c>
      <c r="N721">
        <v>0.78754567195525405</v>
      </c>
      <c r="O721">
        <v>41.903629880223001</v>
      </c>
      <c r="P721">
        <v>4.8911479812026402</v>
      </c>
      <c r="Q721">
        <v>-8.6426393617496003E-2</v>
      </c>
    </row>
    <row r="722" spans="1:17" x14ac:dyDescent="0.3">
      <c r="A722" t="s">
        <v>1585</v>
      </c>
      <c r="B722" t="s">
        <v>1586</v>
      </c>
      <c r="C722" t="s">
        <v>3130</v>
      </c>
      <c r="D722" t="s">
        <v>728</v>
      </c>
      <c r="E722">
        <v>6099.7898694199903</v>
      </c>
      <c r="F722">
        <v>123.2</v>
      </c>
      <c r="G722">
        <v>-47.875329159223398</v>
      </c>
      <c r="H722">
        <v>-6.2317701129823204</v>
      </c>
      <c r="I722">
        <v>-23.109661681350399</v>
      </c>
      <c r="J722">
        <v>3.25812675403114</v>
      </c>
      <c r="K722">
        <v>130.218648110228</v>
      </c>
      <c r="L722">
        <v>136.36680860215</v>
      </c>
      <c r="M722">
        <v>40.627637317810603</v>
      </c>
      <c r="N722">
        <v>1.0462941537461501</v>
      </c>
      <c r="O722">
        <v>37.946428571428498</v>
      </c>
      <c r="P722">
        <v>12.511415525114099</v>
      </c>
      <c r="Q722">
        <v>-0.103787319894333</v>
      </c>
    </row>
    <row r="723" spans="1:17" x14ac:dyDescent="0.3">
      <c r="A723" t="s">
        <v>1587</v>
      </c>
      <c r="B723" t="s">
        <v>1588</v>
      </c>
      <c r="C723" t="s">
        <v>3130</v>
      </c>
      <c r="D723" t="s">
        <v>995</v>
      </c>
      <c r="E723">
        <v>6092.4262733599999</v>
      </c>
      <c r="F723">
        <v>707.3</v>
      </c>
      <c r="G723">
        <v>108.168221948842</v>
      </c>
      <c r="H723">
        <v>14.0727627094182</v>
      </c>
      <c r="I723">
        <v>135.686490684944</v>
      </c>
      <c r="J723">
        <v>-8.2027415931861203</v>
      </c>
      <c r="K723">
        <v>611.69802381342902</v>
      </c>
      <c r="L723">
        <v>426.29679349277001</v>
      </c>
      <c r="M723">
        <v>46.042400328436003</v>
      </c>
      <c r="N723">
        <v>0.79074386340244596</v>
      </c>
      <c r="O723">
        <v>23.540223384702301</v>
      </c>
      <c r="P723">
        <v>227.757182576459</v>
      </c>
      <c r="Q723">
        <v>6.9517206440311993E-2</v>
      </c>
    </row>
    <row r="724" spans="1:17" hidden="1" x14ac:dyDescent="0.3">
      <c r="A724" t="s">
        <v>1589</v>
      </c>
      <c r="B724" t="s">
        <v>1590</v>
      </c>
      <c r="C724" t="s">
        <v>3144</v>
      </c>
      <c r="D724" t="s">
        <v>21</v>
      </c>
      <c r="E724">
        <v>6092.3191260000003</v>
      </c>
      <c r="F724">
        <v>106.1</v>
      </c>
      <c r="G724">
        <v>-9.2583889520672091</v>
      </c>
      <c r="H724">
        <v>-22.4638318077475</v>
      </c>
      <c r="I724">
        <v>6.2240812547038598</v>
      </c>
      <c r="J724">
        <v>4.6937539774235599</v>
      </c>
      <c r="K724">
        <v>117.75518095366</v>
      </c>
      <c r="L724">
        <v>111.15692932723</v>
      </c>
      <c r="M724">
        <v>34.676652993727402</v>
      </c>
      <c r="N724">
        <v>0.87017355056224799</v>
      </c>
      <c r="O724">
        <v>34.9670122525918</v>
      </c>
      <c r="P724">
        <v>32.178896225239797</v>
      </c>
      <c r="Q724">
        <v>0.26810520256687598</v>
      </c>
    </row>
    <row r="725" spans="1:17" x14ac:dyDescent="0.3">
      <c r="A725" t="s">
        <v>1591</v>
      </c>
      <c r="B725" t="s">
        <v>1592</v>
      </c>
      <c r="C725" t="s">
        <v>3131</v>
      </c>
      <c r="D725" t="s">
        <v>40</v>
      </c>
      <c r="E725">
        <v>6083.2265207999999</v>
      </c>
      <c r="F725">
        <v>365.8</v>
      </c>
      <c r="G725">
        <v>-7.3198917318627199</v>
      </c>
      <c r="H725">
        <v>-25.129062640675102</v>
      </c>
      <c r="I725">
        <v>0.98215524736822701</v>
      </c>
      <c r="J725">
        <v>-2.3859615494448199</v>
      </c>
      <c r="K725">
        <v>395.668330409757</v>
      </c>
      <c r="L725">
        <v>367.56361362607299</v>
      </c>
      <c r="M725">
        <v>20.754432817920399</v>
      </c>
      <c r="N725">
        <v>0.463535290388292</v>
      </c>
      <c r="O725">
        <v>32.900492072170501</v>
      </c>
      <c r="P725">
        <v>27.3757518201962</v>
      </c>
      <c r="Q725">
        <v>-1.4185619172023E-2</v>
      </c>
    </row>
    <row r="726" spans="1:17" x14ac:dyDescent="0.3">
      <c r="A726" t="s">
        <v>1593</v>
      </c>
      <c r="B726" t="s">
        <v>1594</v>
      </c>
      <c r="C726" t="s">
        <v>3141</v>
      </c>
      <c r="D726" t="s">
        <v>1361</v>
      </c>
      <c r="E726">
        <v>6035.6186734900002</v>
      </c>
      <c r="F726">
        <v>934.2</v>
      </c>
      <c r="G726">
        <v>-24.604962138951599</v>
      </c>
      <c r="H726">
        <v>3.9089519343168599</v>
      </c>
      <c r="I726">
        <v>-2.7723259835161498</v>
      </c>
      <c r="J726">
        <v>1.62355150071818</v>
      </c>
      <c r="K726">
        <v>891.05671887596895</v>
      </c>
      <c r="L726">
        <v>811.95877375198404</v>
      </c>
      <c r="M726">
        <v>50.249454420032301</v>
      </c>
      <c r="N726">
        <v>1.1363318185587401</v>
      </c>
      <c r="O726">
        <v>16.570327552986502</v>
      </c>
      <c r="P726">
        <v>53.047182175622503</v>
      </c>
      <c r="Q726">
        <v>0.12662967091671601</v>
      </c>
    </row>
    <row r="727" spans="1:17" x14ac:dyDescent="0.3">
      <c r="A727" t="s">
        <v>1595</v>
      </c>
      <c r="B727" t="s">
        <v>1596</v>
      </c>
      <c r="C727" t="s">
        <v>3133</v>
      </c>
      <c r="D727" t="s">
        <v>284</v>
      </c>
      <c r="E727">
        <v>5994.326452665</v>
      </c>
      <c r="F727">
        <v>441.25</v>
      </c>
      <c r="G727">
        <v>-6.2737512308316701</v>
      </c>
      <c r="H727">
        <v>11.033568339721</v>
      </c>
      <c r="I727">
        <v>7.4299747475566704</v>
      </c>
      <c r="J727">
        <v>10.025129220210999</v>
      </c>
      <c r="K727">
        <v>401.91259642311201</v>
      </c>
      <c r="L727">
        <v>372.66950048199601</v>
      </c>
      <c r="M727">
        <v>65.073725614010002</v>
      </c>
      <c r="N727">
        <v>1.4762564639217499</v>
      </c>
      <c r="O727">
        <v>2.8895184135977199</v>
      </c>
      <c r="P727">
        <v>40.525477707006303</v>
      </c>
      <c r="Q727">
        <v>5.8676379404277001E-2</v>
      </c>
    </row>
    <row r="728" spans="1:17" x14ac:dyDescent="0.3">
      <c r="A728" t="s">
        <v>1597</v>
      </c>
      <c r="B728" t="s">
        <v>1598</v>
      </c>
      <c r="C728" t="s">
        <v>3134</v>
      </c>
      <c r="D728" t="s">
        <v>865</v>
      </c>
      <c r="E728">
        <v>5959.8315350140001</v>
      </c>
      <c r="F728">
        <v>196.45</v>
      </c>
      <c r="G728">
        <v>18.901955558940099</v>
      </c>
      <c r="H728">
        <v>-7.9800174208436001</v>
      </c>
      <c r="I728">
        <v>-10.5847721604038</v>
      </c>
      <c r="J728">
        <v>-2.0038908589680098</v>
      </c>
      <c r="K728">
        <v>211.911553779477</v>
      </c>
      <c r="L728">
        <v>200.24322440237199</v>
      </c>
      <c r="M728">
        <v>28.748897675335598</v>
      </c>
      <c r="N728">
        <v>0.70567849370773095</v>
      </c>
      <c r="O728">
        <v>29.600407228302299</v>
      </c>
      <c r="P728">
        <v>56.409235668789798</v>
      </c>
      <c r="Q728">
        <v>4.6643468229977003E-2</v>
      </c>
    </row>
    <row r="729" spans="1:17" x14ac:dyDescent="0.3">
      <c r="A729" t="s">
        <v>1599</v>
      </c>
      <c r="B729" t="s">
        <v>1600</v>
      </c>
      <c r="C729" t="s">
        <v>3143</v>
      </c>
      <c r="D729" t="s">
        <v>276</v>
      </c>
      <c r="E729">
        <v>5956.1020454400004</v>
      </c>
      <c r="F729">
        <v>807.4</v>
      </c>
      <c r="G729">
        <v>-13.8629254639482</v>
      </c>
      <c r="H729">
        <v>1.4544087174520499</v>
      </c>
      <c r="I729">
        <v>-4.9949580231869897</v>
      </c>
      <c r="J729">
        <v>1.4301342390951799</v>
      </c>
      <c r="K729">
        <v>798.38585204963499</v>
      </c>
      <c r="L729">
        <v>773.81311686759398</v>
      </c>
      <c r="M729">
        <v>46.815276002966101</v>
      </c>
      <c r="N729">
        <v>0.64572154393887604</v>
      </c>
      <c r="O729">
        <v>7.6665840971018104</v>
      </c>
      <c r="P729">
        <v>25.178294573643399</v>
      </c>
      <c r="Q729">
        <v>-1.1530408131154E-2</v>
      </c>
    </row>
    <row r="730" spans="1:17" hidden="1" x14ac:dyDescent="0.3">
      <c r="A730" t="s">
        <v>1601</v>
      </c>
      <c r="B730" t="s">
        <v>1602</v>
      </c>
      <c r="C730" t="s">
        <v>3144</v>
      </c>
      <c r="D730" t="s">
        <v>21</v>
      </c>
      <c r="E730">
        <v>5950.0717662750003</v>
      </c>
      <c r="F730">
        <v>500.35</v>
      </c>
      <c r="G730">
        <v>-29.653577382176401</v>
      </c>
      <c r="H730">
        <v>-0.85139411310741597</v>
      </c>
      <c r="I730">
        <v>-2.7865696145674499</v>
      </c>
      <c r="J730">
        <v>10.169853200248999</v>
      </c>
      <c r="K730">
        <v>491.165955726932</v>
      </c>
      <c r="L730">
        <v>475.653240747795</v>
      </c>
      <c r="M730">
        <v>61.317885829835497</v>
      </c>
      <c r="N730">
        <v>2.5386252037134298</v>
      </c>
      <c r="O730">
        <v>19.716198660937302</v>
      </c>
      <c r="P730">
        <v>28.2619841066393</v>
      </c>
      <c r="Q730">
        <v>8.6738345112123E-2</v>
      </c>
    </row>
    <row r="731" spans="1:17" hidden="1" x14ac:dyDescent="0.3">
      <c r="A731" t="s">
        <v>1603</v>
      </c>
      <c r="B731" t="s">
        <v>1604</v>
      </c>
      <c r="C731" t="s">
        <v>3144</v>
      </c>
      <c r="D731" t="s">
        <v>48</v>
      </c>
      <c r="E731">
        <v>5931.9254013999998</v>
      </c>
      <c r="F731">
        <v>575.15</v>
      </c>
      <c r="G731">
        <v>1517.13442639001</v>
      </c>
      <c r="H731">
        <v>-10.7605295373879</v>
      </c>
      <c r="I731">
        <v>150.68566393698299</v>
      </c>
      <c r="J731">
        <v>1.12923375002749</v>
      </c>
      <c r="K731">
        <v>590.05763879585004</v>
      </c>
      <c r="L731">
        <v>394.67347462738297</v>
      </c>
      <c r="M731">
        <v>27.6933272622327</v>
      </c>
      <c r="N731">
        <v>0.97776969917295198</v>
      </c>
      <c r="O731">
        <v>31.092758410849299</v>
      </c>
      <c r="P731">
        <v>1601.6272189349099</v>
      </c>
    </row>
    <row r="732" spans="1:17" x14ac:dyDescent="0.3">
      <c r="A732" t="s">
        <v>1605</v>
      </c>
      <c r="B732" t="s">
        <v>1606</v>
      </c>
      <c r="C732" t="s">
        <v>3139</v>
      </c>
      <c r="D732" t="s">
        <v>846</v>
      </c>
      <c r="E732">
        <v>5904.4393391760004</v>
      </c>
      <c r="F732">
        <v>34.090000000000003</v>
      </c>
      <c r="G732">
        <v>-44.272263740933496</v>
      </c>
      <c r="H732">
        <v>-20.7004483912274</v>
      </c>
      <c r="I732">
        <v>-35.979755581235601</v>
      </c>
      <c r="J732">
        <v>0.55014705817844101</v>
      </c>
      <c r="K732">
        <v>38.637137719513802</v>
      </c>
      <c r="L732">
        <v>41.712921656416597</v>
      </c>
      <c r="M732">
        <v>26.231770111598198</v>
      </c>
      <c r="N732">
        <v>3.7911783765090501</v>
      </c>
      <c r="O732">
        <v>58.4042241126429</v>
      </c>
      <c r="P732">
        <v>7.8797468354430302</v>
      </c>
      <c r="Q732">
        <v>-7.9558760144689995E-3</v>
      </c>
    </row>
    <row r="733" spans="1:17" hidden="1" x14ac:dyDescent="0.3">
      <c r="A733" t="s">
        <v>1607</v>
      </c>
      <c r="B733" t="s">
        <v>1608</v>
      </c>
      <c r="C733" t="s">
        <v>3144</v>
      </c>
      <c r="D733" t="s">
        <v>482</v>
      </c>
      <c r="E733">
        <v>5904.3280119000001</v>
      </c>
      <c r="F733">
        <v>1554.6</v>
      </c>
      <c r="G733">
        <v>1.70772550423402</v>
      </c>
      <c r="H733">
        <v>1.35266456237888</v>
      </c>
      <c r="I733">
        <v>28.932738187368798</v>
      </c>
      <c r="J733">
        <v>4.8607587094560101</v>
      </c>
      <c r="K733">
        <v>1478.3327486641999</v>
      </c>
      <c r="L733">
        <v>1346.2201119891199</v>
      </c>
      <c r="M733">
        <v>63.8502094182235</v>
      </c>
      <c r="N733">
        <v>0.83674452092618201</v>
      </c>
      <c r="O733">
        <v>10.639392769844299</v>
      </c>
      <c r="P733">
        <v>59.446153846153798</v>
      </c>
      <c r="Q733">
        <v>-3.8066858576597001E-2</v>
      </c>
    </row>
    <row r="734" spans="1:17" x14ac:dyDescent="0.3">
      <c r="A734" t="s">
        <v>1609</v>
      </c>
      <c r="B734" t="s">
        <v>1610</v>
      </c>
      <c r="C734" t="s">
        <v>3143</v>
      </c>
      <c r="D734" t="s">
        <v>406</v>
      </c>
      <c r="E734">
        <v>5880.5632808</v>
      </c>
      <c r="F734">
        <v>119.25</v>
      </c>
      <c r="G734">
        <v>42.325665356995501</v>
      </c>
      <c r="H734">
        <v>-10.3274817721649</v>
      </c>
      <c r="I734">
        <v>6.6955959458564802</v>
      </c>
      <c r="J734">
        <v>-3.1658895554636799</v>
      </c>
      <c r="K734">
        <v>129.55045409106501</v>
      </c>
      <c r="L734">
        <v>115.630408368481</v>
      </c>
      <c r="M734">
        <v>26.4980230777361</v>
      </c>
      <c r="N734">
        <v>0.26391444600129199</v>
      </c>
      <c r="O734">
        <v>42.515723270440198</v>
      </c>
      <c r="P734">
        <v>83.320522674865401</v>
      </c>
      <c r="Q734">
        <v>7.0718069699261005E-2</v>
      </c>
    </row>
    <row r="735" spans="1:17" hidden="1" x14ac:dyDescent="0.3">
      <c r="A735" t="s">
        <v>1611</v>
      </c>
      <c r="B735" t="s">
        <v>1612</v>
      </c>
      <c r="C735" t="s">
        <v>3144</v>
      </c>
      <c r="D735" t="s">
        <v>161</v>
      </c>
      <c r="E735">
        <v>5873.7730000000001</v>
      </c>
      <c r="F735">
        <v>333.15</v>
      </c>
      <c r="G735">
        <v>5387.6969993210396</v>
      </c>
      <c r="H735">
        <v>81.964292821097601</v>
      </c>
      <c r="I735">
        <v>745.65573864061605</v>
      </c>
      <c r="J735">
        <v>5.6461806154362</v>
      </c>
      <c r="K735">
        <v>192.88668733185199</v>
      </c>
      <c r="L735">
        <v>92.720692836063606</v>
      </c>
      <c r="M735">
        <v>94.694368848854694</v>
      </c>
      <c r="N735">
        <v>1.2494409553447501</v>
      </c>
      <c r="O735">
        <v>6.5586072339786901</v>
      </c>
      <c r="P735">
        <v>6024.0808823529396</v>
      </c>
      <c r="Q735">
        <v>0.276075444682991</v>
      </c>
    </row>
    <row r="736" spans="1:17" hidden="1" x14ac:dyDescent="0.3">
      <c r="A736" t="s">
        <v>1613</v>
      </c>
      <c r="B736" t="s">
        <v>1614</v>
      </c>
      <c r="C736" t="s">
        <v>3144</v>
      </c>
      <c r="D736" t="s">
        <v>227</v>
      </c>
      <c r="E736">
        <v>5873.60718</v>
      </c>
      <c r="F736">
        <v>5191.5</v>
      </c>
      <c r="G736">
        <v>95.364537818928298</v>
      </c>
      <c r="H736">
        <v>-3.6235229114241601</v>
      </c>
      <c r="I736">
        <v>34.9061954779527</v>
      </c>
      <c r="J736">
        <v>-4.9081040273324801</v>
      </c>
      <c r="K736">
        <v>5244.5476975535203</v>
      </c>
      <c r="L736">
        <v>4261.1118325317202</v>
      </c>
      <c r="M736">
        <v>37.017413707906698</v>
      </c>
      <c r="N736">
        <v>0.81196350483183</v>
      </c>
      <c r="O736">
        <v>10.7579697582586</v>
      </c>
      <c r="P736">
        <v>155.44320614067399</v>
      </c>
      <c r="Q736">
        <v>0.12505166838030601</v>
      </c>
    </row>
    <row r="737" spans="1:17" hidden="1" x14ac:dyDescent="0.3">
      <c r="A737" t="s">
        <v>1615</v>
      </c>
      <c r="B737" t="s">
        <v>1616</v>
      </c>
      <c r="C737" t="s">
        <v>3144</v>
      </c>
      <c r="D737" t="s">
        <v>284</v>
      </c>
      <c r="E737">
        <v>5858.0493843199902</v>
      </c>
      <c r="F737">
        <v>5558.45</v>
      </c>
      <c r="G737">
        <v>89.2100365795431</v>
      </c>
      <c r="H737">
        <v>-2.2029119665090202</v>
      </c>
      <c r="I737">
        <v>30.489174370462599</v>
      </c>
      <c r="J737">
        <v>6.16260412871355</v>
      </c>
      <c r="K737">
        <v>5241.8726524166304</v>
      </c>
      <c r="L737">
        <v>4330.7756453760903</v>
      </c>
      <c r="M737">
        <v>41.1930055779114</v>
      </c>
      <c r="N737">
        <v>0.88094205651170199</v>
      </c>
      <c r="O737">
        <v>3.8059171171819401</v>
      </c>
      <c r="P737">
        <v>133.82340568736299</v>
      </c>
      <c r="Q737">
        <v>0.14477357365415799</v>
      </c>
    </row>
    <row r="738" spans="1:17" x14ac:dyDescent="0.3">
      <c r="A738" t="s">
        <v>1617</v>
      </c>
      <c r="B738" t="s">
        <v>1618</v>
      </c>
      <c r="C738" t="s">
        <v>3131</v>
      </c>
      <c r="D738" t="s">
        <v>1000</v>
      </c>
      <c r="E738">
        <v>5816.8613101199999</v>
      </c>
      <c r="F738">
        <v>142.71</v>
      </c>
      <c r="G738">
        <v>-45.396850980170498</v>
      </c>
      <c r="H738">
        <v>-8.8819653982949305</v>
      </c>
      <c r="I738">
        <v>-26.580900619403501</v>
      </c>
      <c r="J738">
        <v>7.1992630748310402</v>
      </c>
      <c r="K738">
        <v>134.57488609457801</v>
      </c>
      <c r="L738">
        <v>147.700710468973</v>
      </c>
      <c r="M738">
        <v>37.464370325052997</v>
      </c>
      <c r="N738">
        <v>1.61545010620936</v>
      </c>
      <c r="O738">
        <v>47.571999159133902</v>
      </c>
      <c r="P738">
        <v>18.895276180954699</v>
      </c>
      <c r="Q738">
        <v>3.8440861419663998E-2</v>
      </c>
    </row>
    <row r="739" spans="1:17" hidden="1" x14ac:dyDescent="0.3">
      <c r="A739" t="s">
        <v>1619</v>
      </c>
      <c r="B739" t="s">
        <v>1620</v>
      </c>
      <c r="C739" t="s">
        <v>3139</v>
      </c>
      <c r="D739" t="s">
        <v>51</v>
      </c>
      <c r="E739">
        <v>5813.3768972199996</v>
      </c>
      <c r="F739">
        <v>1340.95</v>
      </c>
      <c r="G739">
        <v>-11.3814840244394</v>
      </c>
      <c r="H739">
        <v>-6.3484843798641997</v>
      </c>
      <c r="I739">
        <v>23.083684993968198</v>
      </c>
      <c r="J739">
        <v>0.57645588397786096</v>
      </c>
      <c r="K739">
        <v>1316.02858431339</v>
      </c>
      <c r="M739">
        <v>43.208482583681104</v>
      </c>
      <c r="N739">
        <v>1.31882581631324</v>
      </c>
      <c r="O739">
        <v>12.6738506282859</v>
      </c>
      <c r="P739">
        <v>38.242268041237097</v>
      </c>
    </row>
    <row r="740" spans="1:17" hidden="1" x14ac:dyDescent="0.3">
      <c r="A740" t="s">
        <v>1621</v>
      </c>
      <c r="B740" t="s">
        <v>1622</v>
      </c>
      <c r="C740" t="s">
        <v>3144</v>
      </c>
      <c r="D740" t="s">
        <v>485</v>
      </c>
      <c r="E740">
        <v>5809.4067238999996</v>
      </c>
      <c r="F740">
        <v>403</v>
      </c>
      <c r="G740">
        <v>-39.722065864341502</v>
      </c>
      <c r="H740">
        <v>-3.2247674003814302</v>
      </c>
      <c r="I740">
        <v>-21.730263046577299</v>
      </c>
      <c r="J740">
        <v>-0.60901542995195601</v>
      </c>
      <c r="K740">
        <v>416.67332357209102</v>
      </c>
      <c r="L740">
        <v>431.14682521567102</v>
      </c>
      <c r="M740">
        <v>30.614404048550799</v>
      </c>
      <c r="N740">
        <v>0.44114506696620798</v>
      </c>
      <c r="O740">
        <v>40.086848635235697</v>
      </c>
      <c r="P740">
        <v>2.5575772999109199</v>
      </c>
      <c r="Q740">
        <v>-6.5447767606119006E-2</v>
      </c>
    </row>
    <row r="741" spans="1:17" hidden="1" x14ac:dyDescent="0.3">
      <c r="A741" t="s">
        <v>1623</v>
      </c>
      <c r="B741" t="s">
        <v>1624</v>
      </c>
      <c r="C741" t="s">
        <v>3129</v>
      </c>
      <c r="D741" t="s">
        <v>24</v>
      </c>
      <c r="E741">
        <v>5796.9159918750001</v>
      </c>
      <c r="F741">
        <v>562.5</v>
      </c>
      <c r="G741">
        <v>24.759504436563201</v>
      </c>
      <c r="H741">
        <v>-3.69743374097864</v>
      </c>
      <c r="I741">
        <v>10.067215818952601</v>
      </c>
      <c r="J741">
        <v>-0.109792282299067</v>
      </c>
      <c r="K741">
        <v>588.11647395961199</v>
      </c>
      <c r="M741">
        <v>28.143857038498201</v>
      </c>
      <c r="N741">
        <v>1.0452512548286099</v>
      </c>
      <c r="O741">
        <v>35.271111111111097</v>
      </c>
      <c r="P741">
        <v>54.109589041095802</v>
      </c>
    </row>
    <row r="742" spans="1:17" hidden="1" x14ac:dyDescent="0.3">
      <c r="A742" t="s">
        <v>1625</v>
      </c>
      <c r="B742" t="s">
        <v>1626</v>
      </c>
      <c r="C742" t="s">
        <v>3144</v>
      </c>
      <c r="D742" t="s">
        <v>846</v>
      </c>
      <c r="E742">
        <v>5774.4248550000002</v>
      </c>
      <c r="F742">
        <v>656.9</v>
      </c>
      <c r="G742">
        <v>43.169981973399601</v>
      </c>
      <c r="H742">
        <v>-8.5689780070876793</v>
      </c>
      <c r="I742">
        <v>-12.4176497623458</v>
      </c>
      <c r="J742">
        <v>3.8816325155326199</v>
      </c>
      <c r="K742">
        <v>707.05916164843802</v>
      </c>
      <c r="L742">
        <v>667.53973859702796</v>
      </c>
      <c r="M742">
        <v>43.839484690708503</v>
      </c>
      <c r="N742">
        <v>0.292408301974173</v>
      </c>
      <c r="O742">
        <v>41.695844116303803</v>
      </c>
      <c r="P742">
        <v>72.618578373406905</v>
      </c>
      <c r="Q742">
        <v>4.3898517461575998E-2</v>
      </c>
    </row>
    <row r="743" spans="1:17" hidden="1" x14ac:dyDescent="0.3">
      <c r="A743" t="s">
        <v>1627</v>
      </c>
      <c r="B743" t="s">
        <v>1628</v>
      </c>
      <c r="C743" t="s">
        <v>3144</v>
      </c>
      <c r="D743" t="s">
        <v>1629</v>
      </c>
      <c r="E743">
        <v>5758.9409288999996</v>
      </c>
      <c r="F743">
        <v>356</v>
      </c>
      <c r="G743">
        <v>10.7870056349667</v>
      </c>
      <c r="H743">
        <v>9.5689732714461009</v>
      </c>
      <c r="I743">
        <v>10.4699137681091</v>
      </c>
      <c r="J743">
        <v>12.295464148440599</v>
      </c>
      <c r="K743">
        <v>338.49195402538402</v>
      </c>
      <c r="L743">
        <v>306.086483309046</v>
      </c>
      <c r="M743">
        <v>36.8063245567309</v>
      </c>
      <c r="N743">
        <v>2.8356871234462599</v>
      </c>
      <c r="O743">
        <v>13.4550561797752</v>
      </c>
      <c r="P743">
        <v>50.975402883799802</v>
      </c>
      <c r="Q743">
        <v>0.124060136285714</v>
      </c>
    </row>
    <row r="744" spans="1:17" x14ac:dyDescent="0.3">
      <c r="A744" t="s">
        <v>1630</v>
      </c>
      <c r="B744" t="s">
        <v>1631</v>
      </c>
      <c r="C744" t="s">
        <v>3143</v>
      </c>
      <c r="D744" t="s">
        <v>276</v>
      </c>
      <c r="E744">
        <v>5755.8836047269997</v>
      </c>
      <c r="F744">
        <v>165.66</v>
      </c>
      <c r="G744">
        <v>-26.8650652864069</v>
      </c>
      <c r="H744">
        <v>-1.2718855787037699</v>
      </c>
      <c r="I744">
        <v>-13.112590760248599</v>
      </c>
      <c r="J744">
        <v>-4.3285129155241302</v>
      </c>
      <c r="K744">
        <v>171.16031513108501</v>
      </c>
      <c r="L744">
        <v>167.61286708508999</v>
      </c>
      <c r="M744">
        <v>35.989228252952699</v>
      </c>
      <c r="N744">
        <v>0.76160619578074995</v>
      </c>
      <c r="O744">
        <v>32.560666425208197</v>
      </c>
      <c r="P744">
        <v>27.381776239907701</v>
      </c>
      <c r="Q744">
        <v>-5.8250480135518E-2</v>
      </c>
    </row>
    <row r="745" spans="1:17" hidden="1" x14ac:dyDescent="0.3">
      <c r="A745" t="s">
        <v>1632</v>
      </c>
      <c r="B745" t="s">
        <v>1633</v>
      </c>
      <c r="C745" t="s">
        <v>3139</v>
      </c>
      <c r="D745" t="s">
        <v>125</v>
      </c>
      <c r="E745">
        <v>5739.346208596</v>
      </c>
      <c r="F745">
        <v>145.99</v>
      </c>
      <c r="G745">
        <v>-39.937101444149199</v>
      </c>
      <c r="H745">
        <v>-7.2241075232459702</v>
      </c>
      <c r="I745">
        <v>-22.2365245634054</v>
      </c>
      <c r="J745">
        <v>0.54603518544386498</v>
      </c>
      <c r="K745">
        <v>155.75194394116801</v>
      </c>
      <c r="M745">
        <v>44.619676793809703</v>
      </c>
      <c r="N745">
        <v>0.42843028537254801</v>
      </c>
      <c r="O745">
        <v>35.283238577984697</v>
      </c>
      <c r="P745">
        <v>8.1407407407407302</v>
      </c>
    </row>
    <row r="746" spans="1:17" x14ac:dyDescent="0.3">
      <c r="A746" t="s">
        <v>1634</v>
      </c>
      <c r="B746" t="s">
        <v>1635</v>
      </c>
      <c r="C746" t="s">
        <v>3132</v>
      </c>
      <c r="D746" t="s">
        <v>48</v>
      </c>
      <c r="E746">
        <v>5669.2380370499995</v>
      </c>
      <c r="F746">
        <v>738.2</v>
      </c>
      <c r="G746">
        <v>46.195569939078503</v>
      </c>
      <c r="H746">
        <v>-5.3118513018650502</v>
      </c>
      <c r="I746">
        <v>5.0940075191313499</v>
      </c>
      <c r="J746">
        <v>-0.99172127329196802</v>
      </c>
      <c r="K746">
        <v>786.819488126995</v>
      </c>
      <c r="L746">
        <v>702.82204343306898</v>
      </c>
      <c r="M746">
        <v>34.0058465232663</v>
      </c>
      <c r="N746">
        <v>1.1338079378046699</v>
      </c>
      <c r="O746">
        <v>26.9032782443781</v>
      </c>
      <c r="P746">
        <v>87.574641087536506</v>
      </c>
      <c r="Q746">
        <v>0.16228770759854499</v>
      </c>
    </row>
    <row r="747" spans="1:17" hidden="1" x14ac:dyDescent="0.3">
      <c r="A747" t="s">
        <v>1636</v>
      </c>
      <c r="B747" t="s">
        <v>1637</v>
      </c>
      <c r="C747" t="s">
        <v>3144</v>
      </c>
      <c r="D747" t="s">
        <v>287</v>
      </c>
      <c r="E747">
        <v>5642.36488998</v>
      </c>
      <c r="F747">
        <v>425.3</v>
      </c>
      <c r="G747">
        <v>73.437020841870606</v>
      </c>
      <c r="H747">
        <v>19.075038382238201</v>
      </c>
      <c r="I747">
        <v>35.8203021297373</v>
      </c>
      <c r="J747">
        <v>2.1707284190537699</v>
      </c>
      <c r="K747">
        <v>393.93875067207398</v>
      </c>
      <c r="L747">
        <v>315.83625802048903</v>
      </c>
      <c r="M747">
        <v>70.901379717495004</v>
      </c>
      <c r="N747">
        <v>0.66246828403979496</v>
      </c>
      <c r="O747">
        <v>15.9769574418057</v>
      </c>
      <c r="P747">
        <v>126.887169911976</v>
      </c>
    </row>
    <row r="748" spans="1:17" x14ac:dyDescent="0.3">
      <c r="A748" t="s">
        <v>1638</v>
      </c>
      <c r="B748" t="s">
        <v>1639</v>
      </c>
      <c r="C748" t="s">
        <v>3133</v>
      </c>
      <c r="D748" t="s">
        <v>187</v>
      </c>
      <c r="E748">
        <v>5629.2344869199997</v>
      </c>
      <c r="F748">
        <v>619.85</v>
      </c>
      <c r="G748">
        <v>20.8456691312925</v>
      </c>
      <c r="H748">
        <v>-13.2236341161898</v>
      </c>
      <c r="I748">
        <v>31.365293231322202</v>
      </c>
      <c r="J748">
        <v>0.96067429320787401</v>
      </c>
      <c r="K748">
        <v>632.04023519290001</v>
      </c>
      <c r="L748">
        <v>563.08421289272599</v>
      </c>
      <c r="M748">
        <v>39.493142544961202</v>
      </c>
      <c r="N748">
        <v>0.453938562347736</v>
      </c>
      <c r="O748">
        <v>16.431394692264199</v>
      </c>
      <c r="P748">
        <v>67.030450013473398</v>
      </c>
    </row>
    <row r="749" spans="1:17" x14ac:dyDescent="0.3">
      <c r="A749" t="s">
        <v>1640</v>
      </c>
      <c r="B749" t="s">
        <v>1641</v>
      </c>
      <c r="C749" t="s">
        <v>3135</v>
      </c>
      <c r="D749" t="s">
        <v>190</v>
      </c>
      <c r="E749">
        <v>5627.26876266</v>
      </c>
      <c r="F749">
        <v>458</v>
      </c>
      <c r="G749">
        <v>11.2417473744155</v>
      </c>
      <c r="H749">
        <v>-5.6729423323518402</v>
      </c>
      <c r="I749">
        <v>4.16909938059643</v>
      </c>
      <c r="J749">
        <v>1.2912533948237299</v>
      </c>
      <c r="K749">
        <v>484.11957609397501</v>
      </c>
      <c r="L749">
        <v>438.95009703435397</v>
      </c>
      <c r="M749">
        <v>27.084170484104298</v>
      </c>
      <c r="N749">
        <v>1.0476689499510199</v>
      </c>
      <c r="O749">
        <v>18.449781659388599</v>
      </c>
      <c r="P749">
        <v>47.314248954647702</v>
      </c>
      <c r="Q749">
        <v>0.17545559050676299</v>
      </c>
    </row>
    <row r="750" spans="1:17" x14ac:dyDescent="0.3">
      <c r="A750" t="s">
        <v>1642</v>
      </c>
      <c r="B750" t="s">
        <v>1643</v>
      </c>
      <c r="C750" t="s">
        <v>3131</v>
      </c>
      <c r="D750" t="s">
        <v>120</v>
      </c>
      <c r="E750">
        <v>5621.1176999999998</v>
      </c>
      <c r="F750">
        <v>625.85</v>
      </c>
      <c r="G750">
        <v>145.803569535512</v>
      </c>
      <c r="H750">
        <v>7.9423353010057598</v>
      </c>
      <c r="I750">
        <v>90.519548674562998</v>
      </c>
      <c r="J750">
        <v>-1.3448994879229601</v>
      </c>
      <c r="K750">
        <v>576.52420557390496</v>
      </c>
      <c r="L750">
        <v>458.563806735154</v>
      </c>
      <c r="M750">
        <v>49.384817045395103</v>
      </c>
      <c r="N750">
        <v>0.99011755562914405</v>
      </c>
      <c r="O750">
        <v>16.217943596708398</v>
      </c>
      <c r="P750">
        <v>199.02054467271799</v>
      </c>
      <c r="Q750">
        <v>8.940015010822E-2</v>
      </c>
    </row>
    <row r="751" spans="1:17" hidden="1" x14ac:dyDescent="0.3">
      <c r="A751" t="s">
        <v>1644</v>
      </c>
      <c r="B751" t="s">
        <v>1645</v>
      </c>
      <c r="C751" t="s">
        <v>3144</v>
      </c>
      <c r="E751">
        <v>5604.0125369999996</v>
      </c>
      <c r="F751">
        <v>2887.6</v>
      </c>
      <c r="G751">
        <v>7517.1895974270401</v>
      </c>
      <c r="H751">
        <v>122.885526333195</v>
      </c>
      <c r="I751">
        <v>540.689277489039</v>
      </c>
      <c r="J751">
        <v>2.5701000061870198</v>
      </c>
      <c r="K751">
        <v>1690.7757024790001</v>
      </c>
      <c r="L751">
        <v>874.32974232118499</v>
      </c>
      <c r="M751">
        <v>99.9914977190044</v>
      </c>
      <c r="N751">
        <v>0.90157579198052595</v>
      </c>
      <c r="O751">
        <v>9.7451170522232893</v>
      </c>
      <c r="P751">
        <v>7545.2210749271899</v>
      </c>
    </row>
    <row r="752" spans="1:17" hidden="1" x14ac:dyDescent="0.3">
      <c r="A752" t="s">
        <v>1646</v>
      </c>
      <c r="B752" t="s">
        <v>1647</v>
      </c>
      <c r="C752" t="s">
        <v>3144</v>
      </c>
      <c r="D752" t="s">
        <v>562</v>
      </c>
      <c r="E752">
        <v>5513.8580003249999</v>
      </c>
      <c r="F752">
        <v>5320.7</v>
      </c>
      <c r="G752">
        <v>48.007828360991702</v>
      </c>
      <c r="H752">
        <v>-4.8237319360140196</v>
      </c>
      <c r="I752">
        <v>10.236507409057401</v>
      </c>
      <c r="J752">
        <v>-0.62832107860346298</v>
      </c>
      <c r="K752">
        <v>5536.7164825759601</v>
      </c>
      <c r="L752">
        <v>5052.6727248303196</v>
      </c>
      <c r="M752">
        <v>34.822153072227799</v>
      </c>
      <c r="N752">
        <v>0.41940243265579202</v>
      </c>
      <c r="O752">
        <v>25.9026067998571</v>
      </c>
      <c r="P752">
        <v>86.194708846584504</v>
      </c>
      <c r="Q752">
        <v>0.14063898371992201</v>
      </c>
    </row>
    <row r="753" spans="1:17" x14ac:dyDescent="0.3">
      <c r="A753" t="s">
        <v>1648</v>
      </c>
      <c r="B753" t="s">
        <v>1649</v>
      </c>
      <c r="C753" t="s">
        <v>3131</v>
      </c>
      <c r="D753" t="s">
        <v>233</v>
      </c>
      <c r="E753">
        <v>5506.9749139599999</v>
      </c>
      <c r="F753">
        <v>297.89999999999998</v>
      </c>
      <c r="G753">
        <v>15.465632326442201</v>
      </c>
      <c r="H753">
        <v>-0.166190234414333</v>
      </c>
      <c r="I753">
        <v>26.981844252686699</v>
      </c>
      <c r="J753">
        <v>7.4180735500299901</v>
      </c>
      <c r="K753">
        <v>282.55665762117201</v>
      </c>
      <c r="L753">
        <v>247.31068137316399</v>
      </c>
      <c r="M753">
        <v>34.388083199598597</v>
      </c>
      <c r="N753">
        <v>0.62825256402174801</v>
      </c>
      <c r="O753">
        <v>10.7418596844578</v>
      </c>
      <c r="P753">
        <v>68.305084745762599</v>
      </c>
      <c r="Q753">
        <v>0.188426609951413</v>
      </c>
    </row>
    <row r="754" spans="1:17" x14ac:dyDescent="0.3">
      <c r="A754" t="s">
        <v>1650</v>
      </c>
      <c r="B754" t="s">
        <v>1651</v>
      </c>
      <c r="C754" t="s">
        <v>3133</v>
      </c>
      <c r="D754" t="s">
        <v>482</v>
      </c>
      <c r="E754">
        <v>5504.5279799999998</v>
      </c>
      <c r="F754">
        <v>489.6</v>
      </c>
      <c r="G754">
        <v>22.014492466141299</v>
      </c>
      <c r="H754">
        <v>7.4358579029903202</v>
      </c>
      <c r="I754">
        <v>26.085928580930801</v>
      </c>
      <c r="J754">
        <v>-2.00024655360505</v>
      </c>
      <c r="K754">
        <v>472.33509324366599</v>
      </c>
      <c r="L754">
        <v>406.77226282970997</v>
      </c>
      <c r="M754">
        <v>40.0656856741845</v>
      </c>
      <c r="N754">
        <v>0.49170625649919503</v>
      </c>
      <c r="O754">
        <v>16.625816993463999</v>
      </c>
      <c r="P754">
        <v>68.189625558227405</v>
      </c>
      <c r="Q754">
        <v>3.6457737174999998E-5</v>
      </c>
    </row>
    <row r="755" spans="1:17" x14ac:dyDescent="0.3">
      <c r="A755" t="s">
        <v>1652</v>
      </c>
      <c r="B755" t="s">
        <v>1653</v>
      </c>
      <c r="C755" t="s">
        <v>3139</v>
      </c>
      <c r="D755" t="s">
        <v>527</v>
      </c>
      <c r="E755">
        <v>5488.1745708959998</v>
      </c>
      <c r="F755">
        <v>106</v>
      </c>
      <c r="G755">
        <v>-41.712259259104997</v>
      </c>
      <c r="H755">
        <v>-0.93671422422231698</v>
      </c>
      <c r="I755">
        <v>-5.0677427246667204</v>
      </c>
      <c r="J755">
        <v>1.10122269857221</v>
      </c>
      <c r="K755">
        <v>108.48186646604999</v>
      </c>
      <c r="L755">
        <v>108.69717669371499</v>
      </c>
      <c r="M755">
        <v>51.820422289326501</v>
      </c>
      <c r="N755">
        <v>1.0491459091114701</v>
      </c>
      <c r="O755">
        <v>26.132075471698101</v>
      </c>
      <c r="P755">
        <v>15.8469945355191</v>
      </c>
      <c r="Q755">
        <v>-8.6046881484381998E-2</v>
      </c>
    </row>
    <row r="756" spans="1:17" x14ac:dyDescent="0.3">
      <c r="A756" t="s">
        <v>1654</v>
      </c>
      <c r="B756" t="s">
        <v>1655</v>
      </c>
      <c r="C756" t="s">
        <v>3136</v>
      </c>
      <c r="D756" t="s">
        <v>130</v>
      </c>
      <c r="E756">
        <v>5487.12</v>
      </c>
      <c r="F756">
        <v>8986.85</v>
      </c>
      <c r="G756">
        <v>21.2976352670651</v>
      </c>
      <c r="H756">
        <v>15.377978976801</v>
      </c>
      <c r="I756">
        <v>18.785869611550702</v>
      </c>
      <c r="J756">
        <v>0.80910051207702605</v>
      </c>
      <c r="K756">
        <v>8283.4727852569304</v>
      </c>
      <c r="L756">
        <v>7090.8944704458399</v>
      </c>
      <c r="M756">
        <v>58.805083279757604</v>
      </c>
      <c r="N756">
        <v>0.85702306079664503</v>
      </c>
      <c r="O756">
        <v>7.0898034350189398</v>
      </c>
      <c r="P756">
        <v>89.834285653932596</v>
      </c>
      <c r="Q756">
        <v>0.123679190444802</v>
      </c>
    </row>
    <row r="757" spans="1:17" x14ac:dyDescent="0.3">
      <c r="A757" t="s">
        <v>1656</v>
      </c>
      <c r="B757" t="s">
        <v>1657</v>
      </c>
      <c r="C757" t="s">
        <v>3143</v>
      </c>
      <c r="D757" t="s">
        <v>482</v>
      </c>
      <c r="E757">
        <v>5425.6550748400005</v>
      </c>
      <c r="F757">
        <v>2059.25</v>
      </c>
      <c r="G757">
        <v>-9.0168842332784003</v>
      </c>
      <c r="H757">
        <v>39.695912332964497</v>
      </c>
      <c r="I757">
        <v>42.489136486347803</v>
      </c>
      <c r="J757">
        <v>-0.87955451752259595</v>
      </c>
      <c r="K757">
        <v>1822.21950636877</v>
      </c>
      <c r="L757">
        <v>1607.1765114105999</v>
      </c>
      <c r="M757">
        <v>50.736538029980302</v>
      </c>
      <c r="N757">
        <v>0.71491253453829695</v>
      </c>
      <c r="O757">
        <v>16.061672939176798</v>
      </c>
      <c r="P757">
        <v>75.106292517006807</v>
      </c>
      <c r="Q757">
        <v>4.5403486522016999E-2</v>
      </c>
    </row>
    <row r="758" spans="1:17" x14ac:dyDescent="0.3">
      <c r="A758" t="s">
        <v>1658</v>
      </c>
      <c r="B758" t="s">
        <v>1659</v>
      </c>
      <c r="C758" t="s">
        <v>3141</v>
      </c>
      <c r="D758" t="s">
        <v>271</v>
      </c>
      <c r="E758">
        <v>5407.0915343199904</v>
      </c>
      <c r="F758">
        <v>698.55</v>
      </c>
      <c r="G758">
        <v>-23.544154188502699</v>
      </c>
      <c r="H758">
        <v>-3.4620514110896399</v>
      </c>
      <c r="I758">
        <v>-10.822353610856499</v>
      </c>
      <c r="J758">
        <v>0.55028055639123696</v>
      </c>
      <c r="K758">
        <v>716.58934810258404</v>
      </c>
      <c r="L758">
        <v>702.25748000793897</v>
      </c>
      <c r="M758">
        <v>44.005793144266697</v>
      </c>
      <c r="N758">
        <v>1.0778363412898599</v>
      </c>
      <c r="O758">
        <v>26.5192183809319</v>
      </c>
      <c r="P758">
        <v>20.315191181536299</v>
      </c>
    </row>
    <row r="759" spans="1:17" x14ac:dyDescent="0.3">
      <c r="A759" t="s">
        <v>1660</v>
      </c>
      <c r="B759" t="s">
        <v>1661</v>
      </c>
      <c r="C759" t="s">
        <v>3129</v>
      </c>
      <c r="D759" t="s">
        <v>24</v>
      </c>
      <c r="E759">
        <v>5403.9452541999999</v>
      </c>
      <c r="F759">
        <v>315.55</v>
      </c>
      <c r="G759">
        <v>-38.156797921679598</v>
      </c>
      <c r="H759">
        <v>0.91257339624385303</v>
      </c>
      <c r="I759">
        <v>-28.412416714938299</v>
      </c>
      <c r="J759">
        <v>4.5762979643063302</v>
      </c>
      <c r="K759">
        <v>325.37681375556798</v>
      </c>
      <c r="L759">
        <v>341.04820710991697</v>
      </c>
      <c r="M759">
        <v>53.662690737952097</v>
      </c>
      <c r="N759">
        <v>0.89895135545649996</v>
      </c>
      <c r="O759">
        <v>33.813975598161903</v>
      </c>
      <c r="P759">
        <v>3.2052330335241299</v>
      </c>
      <c r="Q759">
        <v>-2.760400199311E-2</v>
      </c>
    </row>
    <row r="760" spans="1:17" x14ac:dyDescent="0.3">
      <c r="A760" t="s">
        <v>1662</v>
      </c>
      <c r="B760" t="s">
        <v>1663</v>
      </c>
      <c r="C760" t="s">
        <v>3140</v>
      </c>
      <c r="D760" t="s">
        <v>135</v>
      </c>
      <c r="E760">
        <v>5362.2749999999996</v>
      </c>
      <c r="F760">
        <v>183.88</v>
      </c>
      <c r="G760">
        <v>38.828776583337202</v>
      </c>
      <c r="H760">
        <v>-6.3102157194023896</v>
      </c>
      <c r="I760">
        <v>-25.063105581147099</v>
      </c>
      <c r="J760">
        <v>-1.6572471340688499</v>
      </c>
      <c r="K760">
        <v>196.96855863079199</v>
      </c>
      <c r="L760">
        <v>189.101755688846</v>
      </c>
      <c r="M760">
        <v>37.506956613638202</v>
      </c>
      <c r="N760">
        <v>0.79897049631914197</v>
      </c>
      <c r="O760">
        <v>44.088536001740202</v>
      </c>
      <c r="P760">
        <v>67.7737226277372</v>
      </c>
      <c r="Q760">
        <v>2.4389185999308002E-2</v>
      </c>
    </row>
    <row r="761" spans="1:17" x14ac:dyDescent="0.3">
      <c r="A761" t="s">
        <v>1664</v>
      </c>
      <c r="B761" t="s">
        <v>1665</v>
      </c>
      <c r="C761" t="s">
        <v>3135</v>
      </c>
      <c r="D761" t="s">
        <v>190</v>
      </c>
      <c r="E761">
        <v>5340.2975955000002</v>
      </c>
      <c r="F761">
        <v>723</v>
      </c>
      <c r="G761">
        <v>23.223752625375599</v>
      </c>
      <c r="H761">
        <v>4.9877144129691802</v>
      </c>
      <c r="I761">
        <v>6.9535506742942097</v>
      </c>
      <c r="J761">
        <v>1.4495809697871</v>
      </c>
      <c r="K761">
        <v>685.97830120102003</v>
      </c>
      <c r="L761">
        <v>629.64460014927897</v>
      </c>
      <c r="M761">
        <v>71.860990962036794</v>
      </c>
      <c r="N761">
        <v>1.30958229543618</v>
      </c>
      <c r="O761">
        <v>10.532503457814601</v>
      </c>
      <c r="P761">
        <v>76.019476567254998</v>
      </c>
      <c r="Q761">
        <v>0.14005339946838599</v>
      </c>
    </row>
    <row r="762" spans="1:17" hidden="1" x14ac:dyDescent="0.3">
      <c r="A762" t="s">
        <v>1666</v>
      </c>
      <c r="B762" t="s">
        <v>1667</v>
      </c>
      <c r="C762" t="s">
        <v>3144</v>
      </c>
      <c r="D762" t="s">
        <v>607</v>
      </c>
      <c r="E762">
        <v>5307.1542914499996</v>
      </c>
      <c r="F762">
        <v>2752.2</v>
      </c>
      <c r="G762">
        <v>142.32215707745499</v>
      </c>
      <c r="H762">
        <v>25.276957773919801</v>
      </c>
      <c r="I762">
        <v>52.5597243805964</v>
      </c>
      <c r="J762">
        <v>22.1463886476702</v>
      </c>
      <c r="K762">
        <v>2211.4733945954499</v>
      </c>
      <c r="L762">
        <v>1786.4148217080401</v>
      </c>
      <c r="M762">
        <v>84.508361399202201</v>
      </c>
      <c r="N762">
        <v>2.39861575589061</v>
      </c>
      <c r="O762">
        <v>5.1159072741806497</v>
      </c>
      <c r="P762">
        <v>184.46511627906901</v>
      </c>
      <c r="Q762">
        <v>0.20097498027015601</v>
      </c>
    </row>
    <row r="763" spans="1:17" x14ac:dyDescent="0.3">
      <c r="A763" t="s">
        <v>1668</v>
      </c>
      <c r="B763" t="s">
        <v>1669</v>
      </c>
      <c r="C763" t="s">
        <v>3141</v>
      </c>
      <c r="D763" t="s">
        <v>190</v>
      </c>
      <c r="E763">
        <v>5291.9603000300003</v>
      </c>
      <c r="F763">
        <v>7901.65</v>
      </c>
      <c r="G763">
        <v>48.994656406720402</v>
      </c>
      <c r="H763">
        <v>-2.1819620905604298</v>
      </c>
      <c r="I763">
        <v>-20.7023842854652</v>
      </c>
      <c r="J763">
        <v>1.4063364654372801</v>
      </c>
      <c r="K763">
        <v>7618.5014879443097</v>
      </c>
      <c r="L763">
        <v>6924.3712980321598</v>
      </c>
      <c r="M763">
        <v>50.154517632688297</v>
      </c>
      <c r="N763">
        <v>1.55712884636912</v>
      </c>
      <c r="O763">
        <v>14.9494093005891</v>
      </c>
      <c r="P763">
        <v>109.312459437623</v>
      </c>
      <c r="Q763">
        <v>0.102494946485232</v>
      </c>
    </row>
    <row r="764" spans="1:17" hidden="1" x14ac:dyDescent="0.3">
      <c r="A764" t="s">
        <v>1670</v>
      </c>
      <c r="B764" t="s">
        <v>1671</v>
      </c>
      <c r="C764" t="s">
        <v>3144</v>
      </c>
      <c r="D764" t="s">
        <v>224</v>
      </c>
      <c r="E764">
        <v>5287.8752574649998</v>
      </c>
      <c r="F764">
        <v>521.95000000000005</v>
      </c>
      <c r="G764">
        <v>110.796467827257</v>
      </c>
      <c r="H764">
        <v>22.3084733036949</v>
      </c>
      <c r="I764">
        <v>52.093247505693597</v>
      </c>
      <c r="J764">
        <v>12.510911948131101</v>
      </c>
      <c r="K764">
        <v>432.558317982728</v>
      </c>
      <c r="L764">
        <v>348.894986688519</v>
      </c>
      <c r="M764">
        <v>67.819577687326799</v>
      </c>
      <c r="N764">
        <v>1.54015245384755</v>
      </c>
      <c r="O764">
        <v>2.1649583293418901</v>
      </c>
      <c r="P764">
        <v>165.60184623286199</v>
      </c>
      <c r="Q764">
        <v>0.16829001808065799</v>
      </c>
    </row>
    <row r="765" spans="1:17" x14ac:dyDescent="0.3">
      <c r="A765" t="s">
        <v>1672</v>
      </c>
      <c r="B765" t="s">
        <v>1673</v>
      </c>
      <c r="C765" t="s">
        <v>3141</v>
      </c>
      <c r="D765" t="s">
        <v>161</v>
      </c>
      <c r="E765">
        <v>5287.2039267999999</v>
      </c>
      <c r="F765">
        <v>4818.6000000000004</v>
      </c>
      <c r="G765">
        <v>132.405232044766</v>
      </c>
      <c r="H765">
        <v>-7.7986916782780096</v>
      </c>
      <c r="I765">
        <v>28.783015391428499</v>
      </c>
      <c r="J765">
        <v>3.3168824248290698</v>
      </c>
      <c r="K765">
        <v>4777.2897297623604</v>
      </c>
      <c r="L765">
        <v>3945.0679277699101</v>
      </c>
      <c r="M765">
        <v>44.191925272160098</v>
      </c>
      <c r="N765">
        <v>0.61838772007583898</v>
      </c>
      <c r="O765">
        <v>18.0768272942348</v>
      </c>
      <c r="P765">
        <v>181.378102189781</v>
      </c>
      <c r="Q765">
        <v>0.208520564771008</v>
      </c>
    </row>
    <row r="766" spans="1:17" x14ac:dyDescent="0.3">
      <c r="A766" t="s">
        <v>1674</v>
      </c>
      <c r="B766" t="s">
        <v>1675</v>
      </c>
      <c r="C766" t="s">
        <v>3141</v>
      </c>
      <c r="D766" t="s">
        <v>271</v>
      </c>
      <c r="E766">
        <v>5227.4386924949904</v>
      </c>
      <c r="F766">
        <v>1783.55</v>
      </c>
      <c r="G766">
        <v>-57.414012689108603</v>
      </c>
      <c r="H766">
        <v>-2.3674724021306801</v>
      </c>
      <c r="I766">
        <v>-15.334895293171799</v>
      </c>
      <c r="J766">
        <v>4.4211600299877798</v>
      </c>
      <c r="K766">
        <v>1776.78592660299</v>
      </c>
      <c r="L766">
        <v>1889.2283977780901</v>
      </c>
      <c r="M766">
        <v>33.611501443028402</v>
      </c>
      <c r="N766">
        <v>0.73058104819955405</v>
      </c>
      <c r="O766">
        <v>56.084774746993297</v>
      </c>
      <c r="P766">
        <v>11.471874999999899</v>
      </c>
      <c r="Q766">
        <v>-6.866335131175E-3</v>
      </c>
    </row>
    <row r="767" spans="1:17" hidden="1" x14ac:dyDescent="0.3">
      <c r="A767" t="s">
        <v>1676</v>
      </c>
      <c r="B767" t="s">
        <v>1677</v>
      </c>
      <c r="C767" t="s">
        <v>3144</v>
      </c>
      <c r="D767" t="s">
        <v>271</v>
      </c>
      <c r="E767">
        <v>5226.0436527800002</v>
      </c>
      <c r="F767">
        <v>403.95</v>
      </c>
      <c r="G767">
        <v>785.88254964917303</v>
      </c>
      <c r="H767">
        <v>23.229010812757</v>
      </c>
      <c r="I767">
        <v>274.47500554873102</v>
      </c>
      <c r="J767">
        <v>2.5606637753891999</v>
      </c>
      <c r="K767">
        <v>325.54809606792998</v>
      </c>
      <c r="L767">
        <v>197.24068550450201</v>
      </c>
      <c r="M767">
        <v>79.241424126751298</v>
      </c>
      <c r="N767">
        <v>1.2175057855939899</v>
      </c>
      <c r="O767">
        <v>9.8898378512192195</v>
      </c>
      <c r="P767">
        <v>829.68929804372794</v>
      </c>
      <c r="Q767">
        <v>0.317176634756906</v>
      </c>
    </row>
    <row r="768" spans="1:17" hidden="1" x14ac:dyDescent="0.3">
      <c r="A768" t="s">
        <v>1678</v>
      </c>
      <c r="B768" t="s">
        <v>1679</v>
      </c>
      <c r="C768" t="s">
        <v>3144</v>
      </c>
      <c r="D768" t="s">
        <v>287</v>
      </c>
      <c r="E768">
        <v>5208.9689142899997</v>
      </c>
      <c r="F768">
        <v>2889.1</v>
      </c>
      <c r="G768">
        <v>489.29758232891197</v>
      </c>
      <c r="H768">
        <v>3.6037043723489202</v>
      </c>
      <c r="I768">
        <v>178.70916741120999</v>
      </c>
      <c r="J768">
        <v>-7.06292176526917E-2</v>
      </c>
      <c r="K768">
        <v>2582.72800534106</v>
      </c>
      <c r="L768">
        <v>1657.2184545089599</v>
      </c>
      <c r="M768">
        <v>53.605680105790903</v>
      </c>
      <c r="N768">
        <v>1.06401474694175</v>
      </c>
      <c r="O768">
        <v>20.6258004222768</v>
      </c>
      <c r="P768">
        <v>534.61834157056501</v>
      </c>
      <c r="Q768">
        <v>0.29418404785204599</v>
      </c>
    </row>
    <row r="769" spans="1:17" x14ac:dyDescent="0.3">
      <c r="A769" t="s">
        <v>1680</v>
      </c>
      <c r="B769" t="s">
        <v>1681</v>
      </c>
      <c r="C769" t="s">
        <v>3129</v>
      </c>
      <c r="D769" t="s">
        <v>54</v>
      </c>
      <c r="E769">
        <v>5199.6746442000003</v>
      </c>
      <c r="F769">
        <v>52.7</v>
      </c>
      <c r="G769">
        <v>30.226780758110898</v>
      </c>
      <c r="H769">
        <v>-12.8836293292193</v>
      </c>
      <c r="I769">
        <v>-46.683557624234403</v>
      </c>
      <c r="J769">
        <v>-6.4011926258310297</v>
      </c>
      <c r="K769">
        <v>62.111761335840299</v>
      </c>
      <c r="L769">
        <v>61.750342976787103</v>
      </c>
      <c r="M769">
        <v>25.1039880329505</v>
      </c>
      <c r="N769">
        <v>0.85572563013129099</v>
      </c>
      <c r="O769">
        <v>89.051233396584394</v>
      </c>
      <c r="P769">
        <v>61.904761904761898</v>
      </c>
      <c r="Q769">
        <v>1.8485286172296E-2</v>
      </c>
    </row>
    <row r="770" spans="1:17" hidden="1" x14ac:dyDescent="0.3">
      <c r="A770" t="s">
        <v>1682</v>
      </c>
      <c r="B770" t="s">
        <v>1683</v>
      </c>
      <c r="C770" t="s">
        <v>3144</v>
      </c>
      <c r="D770" t="s">
        <v>1684</v>
      </c>
      <c r="E770">
        <v>5168.879891351</v>
      </c>
      <c r="F770">
        <v>63.02</v>
      </c>
      <c r="G770">
        <v>0.89650940656295197</v>
      </c>
      <c r="H770">
        <v>5.1110624832161902</v>
      </c>
      <c r="I770">
        <v>-6.2516272915753097</v>
      </c>
      <c r="J770">
        <v>2.1759544446613099</v>
      </c>
      <c r="K770">
        <v>61.710408219400598</v>
      </c>
      <c r="L770">
        <v>58.654085870706297</v>
      </c>
      <c r="M770">
        <v>56.425916595309197</v>
      </c>
      <c r="N770">
        <v>1.0778012223148099</v>
      </c>
      <c r="O770">
        <v>3.8559187559504799</v>
      </c>
      <c r="P770">
        <v>29.590787579683301</v>
      </c>
      <c r="Q770">
        <v>-3.0196124243903E-2</v>
      </c>
    </row>
    <row r="771" spans="1:17" x14ac:dyDescent="0.3">
      <c r="A771" t="s">
        <v>1685</v>
      </c>
      <c r="B771" t="s">
        <v>1686</v>
      </c>
      <c r="C771" t="s">
        <v>3133</v>
      </c>
      <c r="D771" t="s">
        <v>51</v>
      </c>
      <c r="E771">
        <v>5165.5379835949998</v>
      </c>
      <c r="F771">
        <v>198.82</v>
      </c>
      <c r="G771">
        <v>85.638592354769301</v>
      </c>
      <c r="H771">
        <v>17.8716937449522</v>
      </c>
      <c r="I771">
        <v>46.3436462679092</v>
      </c>
      <c r="J771">
        <v>-3.1692631408660201</v>
      </c>
      <c r="K771">
        <v>175.691978455125</v>
      </c>
      <c r="L771">
        <v>140.80574126826301</v>
      </c>
      <c r="M771">
        <v>57.325316768277801</v>
      </c>
      <c r="N771">
        <v>2.87631372093698</v>
      </c>
      <c r="O771">
        <v>21.064279247560599</v>
      </c>
      <c r="P771">
        <v>119.206174200661</v>
      </c>
      <c r="Q771">
        <v>2.0642545923809999E-3</v>
      </c>
    </row>
    <row r="772" spans="1:17" x14ac:dyDescent="0.3">
      <c r="A772" t="s">
        <v>1687</v>
      </c>
      <c r="B772" t="s">
        <v>1688</v>
      </c>
      <c r="C772" t="s">
        <v>3131</v>
      </c>
      <c r="D772" t="s">
        <v>984</v>
      </c>
      <c r="E772">
        <v>5159.7208653899997</v>
      </c>
      <c r="F772">
        <v>39.130000000000003</v>
      </c>
      <c r="G772">
        <v>29.117116877362701</v>
      </c>
      <c r="H772">
        <v>0.79646439144635695</v>
      </c>
      <c r="I772">
        <v>7.1766068881039597</v>
      </c>
      <c r="J772">
        <v>-4.6725081426736796</v>
      </c>
      <c r="K772">
        <v>40.050888128344504</v>
      </c>
      <c r="L772">
        <v>35.656691475811897</v>
      </c>
      <c r="M772">
        <v>47.277920361621398</v>
      </c>
      <c r="N772">
        <v>1.2839260485961199</v>
      </c>
      <c r="O772">
        <v>17.812420138001499</v>
      </c>
      <c r="P772">
        <v>73.911111111111097</v>
      </c>
      <c r="Q772">
        <v>8.5450988704007996E-2</v>
      </c>
    </row>
    <row r="773" spans="1:17" hidden="1" x14ac:dyDescent="0.3">
      <c r="A773" t="s">
        <v>1689</v>
      </c>
      <c r="B773" t="s">
        <v>1690</v>
      </c>
      <c r="C773" t="s">
        <v>3144</v>
      </c>
      <c r="D773" t="s">
        <v>406</v>
      </c>
      <c r="E773">
        <v>5135.3505753999998</v>
      </c>
      <c r="F773">
        <v>566.85</v>
      </c>
      <c r="G773">
        <v>7.3518518526111896</v>
      </c>
      <c r="H773">
        <v>1.1312557555512099</v>
      </c>
      <c r="I773">
        <v>43.872037356657302</v>
      </c>
      <c r="J773">
        <v>2.7141908025769101</v>
      </c>
      <c r="K773">
        <v>550.27504212324595</v>
      </c>
      <c r="L773">
        <v>480.69343692634698</v>
      </c>
      <c r="M773">
        <v>56.638606250642702</v>
      </c>
      <c r="N773">
        <v>0.89884980557267702</v>
      </c>
      <c r="O773">
        <v>12.3489459292581</v>
      </c>
      <c r="P773">
        <v>78.226693916050905</v>
      </c>
      <c r="Q773">
        <v>5.3270570248009998E-2</v>
      </c>
    </row>
    <row r="774" spans="1:17" x14ac:dyDescent="0.3">
      <c r="A774" t="s">
        <v>1691</v>
      </c>
      <c r="B774" t="s">
        <v>1692</v>
      </c>
      <c r="C774" t="s">
        <v>3138</v>
      </c>
      <c r="D774" t="s">
        <v>325</v>
      </c>
      <c r="E774">
        <v>5123.1286008890002</v>
      </c>
      <c r="F774">
        <v>236.13</v>
      </c>
      <c r="G774">
        <v>-20.626428603172101</v>
      </c>
      <c r="H774">
        <v>-9.9053209489942304</v>
      </c>
      <c r="I774">
        <v>3.1113285422586898</v>
      </c>
      <c r="J774">
        <v>-0.74526539228886302</v>
      </c>
      <c r="K774">
        <v>252.645727265159</v>
      </c>
      <c r="L774">
        <v>243.26810298656301</v>
      </c>
      <c r="M774">
        <v>29.530693274303701</v>
      </c>
      <c r="N774">
        <v>0.62840799032335304</v>
      </c>
      <c r="O774">
        <v>25.820522593486601</v>
      </c>
      <c r="P774">
        <v>24.936507936507901</v>
      </c>
      <c r="Q774">
        <v>-9.3814905169793003E-2</v>
      </c>
    </row>
    <row r="775" spans="1:17" x14ac:dyDescent="0.3">
      <c r="A775" t="s">
        <v>1693</v>
      </c>
      <c r="B775" t="s">
        <v>1694</v>
      </c>
      <c r="C775" t="s">
        <v>3140</v>
      </c>
      <c r="D775" t="s">
        <v>1151</v>
      </c>
      <c r="E775">
        <v>5098.1693847500001</v>
      </c>
      <c r="F775">
        <v>3041.5</v>
      </c>
      <c r="G775">
        <v>-10.6194448417289</v>
      </c>
      <c r="H775">
        <v>-3.5132994140201399</v>
      </c>
      <c r="I775">
        <v>-15.1218727438029</v>
      </c>
      <c r="J775">
        <v>-0.545738197600381</v>
      </c>
      <c r="K775">
        <v>3097.8065039019798</v>
      </c>
      <c r="L775">
        <v>3007.1986894884799</v>
      </c>
      <c r="M775">
        <v>37.417177267968903</v>
      </c>
      <c r="N775">
        <v>0.61320874201717901</v>
      </c>
      <c r="O775">
        <v>21.6505013973368</v>
      </c>
      <c r="P775">
        <v>32.239130434782602</v>
      </c>
      <c r="Q775">
        <v>-8.1699522276063002E-2</v>
      </c>
    </row>
    <row r="776" spans="1:17" hidden="1" x14ac:dyDescent="0.3">
      <c r="A776" t="s">
        <v>1695</v>
      </c>
      <c r="B776" t="s">
        <v>1696</v>
      </c>
      <c r="C776" t="s">
        <v>3144</v>
      </c>
      <c r="D776" t="s">
        <v>398</v>
      </c>
      <c r="E776">
        <v>5077.0654884599999</v>
      </c>
      <c r="F776">
        <v>282.60000000000002</v>
      </c>
      <c r="G776">
        <v>-33.289341946702599</v>
      </c>
      <c r="H776">
        <v>-0.95717622865450502</v>
      </c>
      <c r="I776">
        <v>-15.2434174430913</v>
      </c>
      <c r="J776">
        <v>1.12573242031479</v>
      </c>
      <c r="K776">
        <v>287.88542035988598</v>
      </c>
      <c r="L776">
        <v>291.14593180892399</v>
      </c>
      <c r="M776">
        <v>31.432232628226998</v>
      </c>
      <c r="N776">
        <v>0.85304764485874296</v>
      </c>
      <c r="O776">
        <v>37.278839348902999</v>
      </c>
      <c r="P776">
        <v>4.8803117461495704</v>
      </c>
      <c r="Q776">
        <v>-7.9994043021230001E-3</v>
      </c>
    </row>
    <row r="777" spans="1:17" x14ac:dyDescent="0.3">
      <c r="A777" t="s">
        <v>1697</v>
      </c>
      <c r="B777" t="s">
        <v>1698</v>
      </c>
      <c r="C777" t="s">
        <v>3129</v>
      </c>
      <c r="D777" t="s">
        <v>398</v>
      </c>
      <c r="E777">
        <v>5036.5629750150001</v>
      </c>
      <c r="F777">
        <v>45.16</v>
      </c>
      <c r="G777">
        <v>-44.479211080165797</v>
      </c>
      <c r="H777">
        <v>-7.0721036428886199</v>
      </c>
      <c r="I777">
        <v>-26.546113977474</v>
      </c>
      <c r="J777">
        <v>2.7619248721829401</v>
      </c>
      <c r="K777">
        <v>47.827225954538001</v>
      </c>
      <c r="L777">
        <v>50.519417985688101</v>
      </c>
      <c r="M777">
        <v>38.4495793224755</v>
      </c>
      <c r="N777">
        <v>1.0405096910712399</v>
      </c>
      <c r="O777">
        <v>51.240035429583699</v>
      </c>
      <c r="P777">
        <v>1.9413092550790001</v>
      </c>
    </row>
    <row r="778" spans="1:17" hidden="1" x14ac:dyDescent="0.3">
      <c r="A778" t="s">
        <v>1699</v>
      </c>
      <c r="B778" t="s">
        <v>1700</v>
      </c>
      <c r="C778" t="s">
        <v>3144</v>
      </c>
      <c r="D778" t="s">
        <v>287</v>
      </c>
      <c r="E778">
        <v>5027.3713799999996</v>
      </c>
      <c r="F778">
        <v>2627.05</v>
      </c>
      <c r="G778">
        <v>379.90549079064903</v>
      </c>
      <c r="H778">
        <v>-22.709482339041902</v>
      </c>
      <c r="I778">
        <v>98.165131126628197</v>
      </c>
      <c r="J778">
        <v>7.1175171454236903</v>
      </c>
      <c r="K778">
        <v>2733.0205746741999</v>
      </c>
      <c r="L778">
        <v>1908.72238200992</v>
      </c>
      <c r="M778">
        <v>36.170089659905003</v>
      </c>
      <c r="N778">
        <v>0.78003351265543697</v>
      </c>
      <c r="O778">
        <v>36.160331931253602</v>
      </c>
      <c r="P778">
        <v>462.13623395149699</v>
      </c>
      <c r="Q778">
        <v>0.311125629334774</v>
      </c>
    </row>
    <row r="779" spans="1:17" hidden="1" x14ac:dyDescent="0.3">
      <c r="A779" t="s">
        <v>1701</v>
      </c>
      <c r="B779" t="s">
        <v>1702</v>
      </c>
      <c r="C779" t="s">
        <v>3131</v>
      </c>
      <c r="D779" t="s">
        <v>120</v>
      </c>
      <c r="E779">
        <v>4962.9920571000002</v>
      </c>
      <c r="F779">
        <v>412.35</v>
      </c>
      <c r="G779">
        <v>-14.342478327277201</v>
      </c>
      <c r="H779">
        <v>23.077712659496299</v>
      </c>
      <c r="I779">
        <v>15.6351907201412</v>
      </c>
      <c r="J779">
        <v>4.7010055108335598</v>
      </c>
      <c r="K779">
        <v>363.31255202855903</v>
      </c>
      <c r="M779">
        <v>60.021220880864703</v>
      </c>
      <c r="N779">
        <v>2.03103461949665</v>
      </c>
      <c r="O779">
        <v>6.8873529768400603</v>
      </c>
      <c r="P779">
        <v>36.970602889885399</v>
      </c>
    </row>
    <row r="780" spans="1:17" x14ac:dyDescent="0.3">
      <c r="A780" t="s">
        <v>1703</v>
      </c>
      <c r="B780" t="s">
        <v>1704</v>
      </c>
      <c r="C780" t="s">
        <v>3137</v>
      </c>
      <c r="D780" t="s">
        <v>77</v>
      </c>
      <c r="E780">
        <v>4957.6151387319997</v>
      </c>
      <c r="F780">
        <v>223.96</v>
      </c>
      <c r="G780">
        <v>-9.3142763339665997</v>
      </c>
      <c r="H780">
        <v>-0.97061472293747197</v>
      </c>
      <c r="I780">
        <v>-2.2160080294928699</v>
      </c>
      <c r="J780">
        <v>6.5995507662527801</v>
      </c>
      <c r="K780">
        <v>225.60116036722599</v>
      </c>
      <c r="L780">
        <v>215.38558878718601</v>
      </c>
      <c r="M780">
        <v>30.6007493972721</v>
      </c>
      <c r="N780">
        <v>3.0316973309819999</v>
      </c>
      <c r="O780">
        <v>15.1991427040542</v>
      </c>
      <c r="P780">
        <v>22.0490463215258</v>
      </c>
      <c r="Q780">
        <v>-7.8874488160367004E-2</v>
      </c>
    </row>
    <row r="781" spans="1:17" x14ac:dyDescent="0.3">
      <c r="A781" t="s">
        <v>1705</v>
      </c>
      <c r="B781" t="s">
        <v>1706</v>
      </c>
      <c r="C781" t="s">
        <v>3138</v>
      </c>
      <c r="D781" t="s">
        <v>469</v>
      </c>
      <c r="E781">
        <v>4955.1881854800004</v>
      </c>
      <c r="F781">
        <v>300.10000000000002</v>
      </c>
      <c r="G781">
        <v>-54.773818522971702</v>
      </c>
      <c r="H781">
        <v>-3.3192257412976001</v>
      </c>
      <c r="I781">
        <v>-31.6677289287089</v>
      </c>
      <c r="J781">
        <v>2.5320378058064099</v>
      </c>
      <c r="K781">
        <v>313.13334218417498</v>
      </c>
      <c r="L781">
        <v>349.40513313352301</v>
      </c>
      <c r="M781">
        <v>33.709814397637103</v>
      </c>
      <c r="N781">
        <v>0.53723823864710096</v>
      </c>
      <c r="O781">
        <v>80.739753415528099</v>
      </c>
      <c r="P781">
        <v>14.258518941557201</v>
      </c>
      <c r="Q781">
        <v>-0.11413251630383101</v>
      </c>
    </row>
    <row r="782" spans="1:17" hidden="1" x14ac:dyDescent="0.3">
      <c r="A782" t="s">
        <v>1707</v>
      </c>
      <c r="B782" t="s">
        <v>1708</v>
      </c>
      <c r="C782" t="s">
        <v>3144</v>
      </c>
      <c r="D782" t="s">
        <v>1361</v>
      </c>
      <c r="E782">
        <v>4945.40361871</v>
      </c>
      <c r="F782">
        <v>684.95</v>
      </c>
      <c r="G782">
        <v>29.9731361100025</v>
      </c>
      <c r="H782">
        <v>-11.6306521532545</v>
      </c>
      <c r="I782">
        <v>43.504023580484102</v>
      </c>
      <c r="J782">
        <v>-4.0899487922961601E-2</v>
      </c>
      <c r="K782">
        <v>687.05169040143198</v>
      </c>
      <c r="L782">
        <v>563.07278755664595</v>
      </c>
      <c r="M782">
        <v>31.581038206825401</v>
      </c>
      <c r="N782">
        <v>0.375836098634313</v>
      </c>
      <c r="O782">
        <v>25.527410759909401</v>
      </c>
      <c r="P782">
        <v>82.653333333333293</v>
      </c>
      <c r="Q782">
        <v>5.6848139379299997E-4</v>
      </c>
    </row>
    <row r="783" spans="1:17" hidden="1" x14ac:dyDescent="0.3">
      <c r="A783" t="s">
        <v>1709</v>
      </c>
      <c r="B783" t="s">
        <v>1710</v>
      </c>
      <c r="C783" t="s">
        <v>3144</v>
      </c>
      <c r="D783" t="s">
        <v>482</v>
      </c>
      <c r="E783">
        <v>4933.1171199999999</v>
      </c>
      <c r="F783">
        <v>107.45</v>
      </c>
      <c r="G783">
        <v>48.670737430123303</v>
      </c>
      <c r="H783">
        <v>1.3707333592581801</v>
      </c>
      <c r="I783">
        <v>4.4035179261056698E-2</v>
      </c>
      <c r="J783">
        <v>-6.6684856948195197</v>
      </c>
      <c r="K783">
        <v>102.02940881563001</v>
      </c>
      <c r="L783">
        <v>89.057732966085496</v>
      </c>
      <c r="M783">
        <v>49.759732818657703</v>
      </c>
      <c r="N783">
        <v>1.03919507131944</v>
      </c>
      <c r="O783">
        <v>10.004653327128899</v>
      </c>
      <c r="P783">
        <v>91.703835860838495</v>
      </c>
      <c r="Q783">
        <v>0.129141563334602</v>
      </c>
    </row>
    <row r="784" spans="1:17" hidden="1" x14ac:dyDescent="0.3">
      <c r="A784" t="s">
        <v>1711</v>
      </c>
      <c r="B784" t="s">
        <v>1712</v>
      </c>
      <c r="C784" t="s">
        <v>3144</v>
      </c>
      <c r="D784" t="s">
        <v>403</v>
      </c>
      <c r="E784">
        <v>4930.0334160000002</v>
      </c>
      <c r="F784">
        <v>880.8</v>
      </c>
      <c r="G784">
        <v>61.632605187191103</v>
      </c>
      <c r="H784">
        <v>0.14140659669081701</v>
      </c>
      <c r="I784">
        <v>85.816521716639102</v>
      </c>
      <c r="J784">
        <v>5.2227185595768697</v>
      </c>
      <c r="K784">
        <v>790.61124567878005</v>
      </c>
      <c r="L784">
        <v>623.52885475415701</v>
      </c>
      <c r="M784">
        <v>54.599602238753398</v>
      </c>
      <c r="N784">
        <v>1.2072900227344101</v>
      </c>
      <c r="O784">
        <v>3.40031789282471</v>
      </c>
      <c r="P784">
        <v>192.090863870004</v>
      </c>
      <c r="Q784">
        <v>0.15724321678665701</v>
      </c>
    </row>
    <row r="785" spans="1:17" x14ac:dyDescent="0.3">
      <c r="A785" t="s">
        <v>1713</v>
      </c>
      <c r="B785" t="s">
        <v>1714</v>
      </c>
      <c r="C785" t="s">
        <v>3138</v>
      </c>
      <c r="D785" t="s">
        <v>1582</v>
      </c>
      <c r="E785">
        <v>4902.60967497</v>
      </c>
      <c r="F785">
        <v>418.15</v>
      </c>
      <c r="G785">
        <v>0.118668391767425</v>
      </c>
      <c r="H785">
        <v>-0.14599436529420701</v>
      </c>
      <c r="I785">
        <v>2.6368151714920098</v>
      </c>
      <c r="J785">
        <v>4.5089457133154198</v>
      </c>
      <c r="K785">
        <v>403.55048160528901</v>
      </c>
      <c r="L785">
        <v>373.42635462137099</v>
      </c>
      <c r="M785">
        <v>50.478382279081401</v>
      </c>
      <c r="N785">
        <v>0.45662403734895401</v>
      </c>
      <c r="O785">
        <v>7.5570967356211902</v>
      </c>
      <c r="P785">
        <v>46.5907099035933</v>
      </c>
      <c r="Q785">
        <v>8.0499890703740001E-2</v>
      </c>
    </row>
    <row r="786" spans="1:17" hidden="1" x14ac:dyDescent="0.3">
      <c r="A786" t="s">
        <v>1715</v>
      </c>
      <c r="B786" t="s">
        <v>1716</v>
      </c>
      <c r="C786" t="s">
        <v>3144</v>
      </c>
      <c r="D786" t="s">
        <v>607</v>
      </c>
      <c r="E786">
        <v>4890.3508006499997</v>
      </c>
      <c r="F786">
        <v>1963.9</v>
      </c>
      <c r="G786">
        <v>76.041884582255094</v>
      </c>
      <c r="H786">
        <v>-2.3910365057040002</v>
      </c>
      <c r="I786">
        <v>88.263497196351295</v>
      </c>
      <c r="J786">
        <v>3.16172339409979</v>
      </c>
      <c r="K786">
        <v>1795.15608761252</v>
      </c>
      <c r="L786">
        <v>1409.4920211276001</v>
      </c>
      <c r="M786">
        <v>59.954383494049402</v>
      </c>
      <c r="N786">
        <v>1.13907852648237</v>
      </c>
      <c r="O786">
        <v>4.35867406690768</v>
      </c>
      <c r="P786">
        <v>142.113049374345</v>
      </c>
      <c r="Q786">
        <v>0.15207164948853399</v>
      </c>
    </row>
    <row r="787" spans="1:17" x14ac:dyDescent="0.3">
      <c r="A787" t="s">
        <v>1717</v>
      </c>
      <c r="B787" t="s">
        <v>1718</v>
      </c>
      <c r="C787" t="s">
        <v>3139</v>
      </c>
      <c r="D787" t="s">
        <v>1443</v>
      </c>
      <c r="E787">
        <v>4858.7995023149997</v>
      </c>
      <c r="F787">
        <v>909.95</v>
      </c>
      <c r="G787">
        <v>-17.1836275793287</v>
      </c>
      <c r="H787">
        <v>8.4202545741663197</v>
      </c>
      <c r="I787">
        <v>-22.949136563130399</v>
      </c>
      <c r="J787">
        <v>3.9832155563248199</v>
      </c>
      <c r="K787">
        <v>867.09083852715696</v>
      </c>
      <c r="L787">
        <v>854.72368768886201</v>
      </c>
      <c r="M787">
        <v>41.4427325464859</v>
      </c>
      <c r="N787">
        <v>1.2564790755408699</v>
      </c>
      <c r="O787">
        <v>21.534150228034498</v>
      </c>
      <c r="P787">
        <v>18.9477124183006</v>
      </c>
      <c r="Q787">
        <v>0.143118349716301</v>
      </c>
    </row>
    <row r="788" spans="1:17" x14ac:dyDescent="0.3">
      <c r="A788" t="s">
        <v>1719</v>
      </c>
      <c r="B788" t="s">
        <v>1720</v>
      </c>
      <c r="C788" t="s">
        <v>3143</v>
      </c>
      <c r="D788" t="s">
        <v>482</v>
      </c>
      <c r="E788">
        <v>4847.2099502199999</v>
      </c>
      <c r="F788">
        <v>856.4</v>
      </c>
      <c r="G788">
        <v>-23.8655710353903</v>
      </c>
      <c r="H788">
        <v>-4.3209866944590898</v>
      </c>
      <c r="I788">
        <v>11.1615096515568</v>
      </c>
      <c r="J788">
        <v>-2.6662503455749902</v>
      </c>
      <c r="K788">
        <v>883.001907751565</v>
      </c>
      <c r="L788">
        <v>818.16214568432895</v>
      </c>
      <c r="M788">
        <v>26.131045546770299</v>
      </c>
      <c r="N788">
        <v>0.38440782696764397</v>
      </c>
      <c r="O788">
        <v>13.580102755721599</v>
      </c>
      <c r="P788">
        <v>30.359996955628201</v>
      </c>
      <c r="Q788">
        <v>-0.136335605531725</v>
      </c>
    </row>
    <row r="789" spans="1:17" hidden="1" x14ac:dyDescent="0.3">
      <c r="A789" t="s">
        <v>1721</v>
      </c>
      <c r="B789" t="s">
        <v>1722</v>
      </c>
      <c r="C789" t="s">
        <v>3144</v>
      </c>
      <c r="D789" t="s">
        <v>1723</v>
      </c>
      <c r="E789">
        <v>4834.612975</v>
      </c>
      <c r="F789">
        <v>437.85</v>
      </c>
      <c r="G789">
        <v>6.9792761826999401</v>
      </c>
      <c r="H789">
        <v>-2.7604424767720199</v>
      </c>
      <c r="I789">
        <v>-12.8033363026645</v>
      </c>
      <c r="J789">
        <v>7.8641399197675002</v>
      </c>
      <c r="K789">
        <v>423.09876510175201</v>
      </c>
      <c r="L789">
        <v>411.80560242931801</v>
      </c>
      <c r="M789">
        <v>52.614213755954097</v>
      </c>
      <c r="N789">
        <v>1.43215121518163</v>
      </c>
      <c r="O789">
        <v>45.826196185908401</v>
      </c>
      <c r="P789">
        <v>35.010753682847202</v>
      </c>
      <c r="Q789">
        <v>0.25553851885186302</v>
      </c>
    </row>
    <row r="790" spans="1:17" hidden="1" x14ac:dyDescent="0.3">
      <c r="A790" t="s">
        <v>1724</v>
      </c>
      <c r="B790" t="s">
        <v>1725</v>
      </c>
      <c r="C790" t="s">
        <v>3144</v>
      </c>
      <c r="D790" t="s">
        <v>406</v>
      </c>
      <c r="E790">
        <v>4802.4782842000004</v>
      </c>
      <c r="F790">
        <v>11329</v>
      </c>
      <c r="G790">
        <v>-3.5451798933961598</v>
      </c>
      <c r="H790">
        <v>-14.267314811861</v>
      </c>
      <c r="I790">
        <v>18.9041156932518</v>
      </c>
      <c r="J790">
        <v>0.93900014726979997</v>
      </c>
      <c r="K790">
        <v>11964.208721483799</v>
      </c>
      <c r="L790">
        <v>10800.501866778701</v>
      </c>
      <c r="M790">
        <v>35.759399090594201</v>
      </c>
      <c r="N790">
        <v>0.50710221365243202</v>
      </c>
      <c r="O790">
        <v>26.08791596787</v>
      </c>
      <c r="P790">
        <v>35.957517026191802</v>
      </c>
      <c r="Q790">
        <v>-3.7094886414611998E-2</v>
      </c>
    </row>
    <row r="791" spans="1:17" hidden="1" x14ac:dyDescent="0.3">
      <c r="A791" t="s">
        <v>1726</v>
      </c>
      <c r="B791" t="s">
        <v>1727</v>
      </c>
      <c r="C791" t="s">
        <v>3144</v>
      </c>
      <c r="D791" t="s">
        <v>436</v>
      </c>
      <c r="E791">
        <v>4777.0918544249998</v>
      </c>
      <c r="F791">
        <v>546</v>
      </c>
      <c r="G791">
        <v>-47.046606541974697</v>
      </c>
      <c r="H791">
        <v>-5.9925849209852098</v>
      </c>
      <c r="I791">
        <v>-13.1778757083715</v>
      </c>
      <c r="J791">
        <v>-0.34125485394996102</v>
      </c>
      <c r="K791">
        <v>565.88401233254694</v>
      </c>
      <c r="L791">
        <v>589.48725674885998</v>
      </c>
      <c r="M791">
        <v>22.993853098699699</v>
      </c>
      <c r="N791">
        <v>0.42955448498324</v>
      </c>
      <c r="O791">
        <v>46.3369963369963</v>
      </c>
      <c r="P791">
        <v>6.7970660146699098</v>
      </c>
      <c r="Q791">
        <v>2.1533792705654999E-2</v>
      </c>
    </row>
    <row r="792" spans="1:17" x14ac:dyDescent="0.3">
      <c r="A792" t="s">
        <v>1728</v>
      </c>
      <c r="B792" t="s">
        <v>1729</v>
      </c>
      <c r="C792" t="s">
        <v>3138</v>
      </c>
      <c r="D792" t="s">
        <v>839</v>
      </c>
      <c r="E792">
        <v>4771.4319394499998</v>
      </c>
      <c r="F792">
        <v>403.2</v>
      </c>
      <c r="G792">
        <v>-18.122795477522299</v>
      </c>
      <c r="H792">
        <v>1.4835779873451</v>
      </c>
      <c r="I792">
        <v>14.267368849076</v>
      </c>
      <c r="J792">
        <v>6.3212068621028399</v>
      </c>
      <c r="K792">
        <v>377.43859515621301</v>
      </c>
      <c r="L792">
        <v>353.32566881716002</v>
      </c>
      <c r="M792">
        <v>50.3684400491261</v>
      </c>
      <c r="N792">
        <v>1.05713528097589</v>
      </c>
      <c r="O792">
        <v>11.5823412698412</v>
      </c>
      <c r="P792">
        <v>50.475835043851397</v>
      </c>
      <c r="Q792">
        <v>1.72313483821E-3</v>
      </c>
    </row>
    <row r="793" spans="1:17" hidden="1" x14ac:dyDescent="0.3">
      <c r="A793" t="s">
        <v>1730</v>
      </c>
      <c r="B793" t="s">
        <v>1731</v>
      </c>
      <c r="C793" t="s">
        <v>3144</v>
      </c>
      <c r="D793" t="s">
        <v>190</v>
      </c>
      <c r="E793">
        <v>4748.5759693199998</v>
      </c>
      <c r="F793">
        <v>2407.5</v>
      </c>
      <c r="G793">
        <v>31.221044411544302</v>
      </c>
      <c r="H793">
        <v>33.527471975265399</v>
      </c>
      <c r="I793">
        <v>40.293180464213897</v>
      </c>
      <c r="J793">
        <v>4.1092907651028003</v>
      </c>
      <c r="K793">
        <v>2049.3395698416898</v>
      </c>
      <c r="M793">
        <v>63.2799341409847</v>
      </c>
      <c r="N793">
        <v>0.784273584995963</v>
      </c>
      <c r="O793">
        <v>7.9958463136033204</v>
      </c>
      <c r="P793">
        <v>99.975080986792904</v>
      </c>
    </row>
    <row r="794" spans="1:17" x14ac:dyDescent="0.3">
      <c r="A794" t="s">
        <v>1732</v>
      </c>
      <c r="B794" t="s">
        <v>1733</v>
      </c>
      <c r="C794" t="s">
        <v>3133</v>
      </c>
      <c r="D794" t="s">
        <v>284</v>
      </c>
      <c r="E794">
        <v>4742.7961220850002</v>
      </c>
      <c r="F794">
        <v>568.85</v>
      </c>
      <c r="G794">
        <v>17.009318012346199</v>
      </c>
      <c r="H794">
        <v>7.2743142685009801</v>
      </c>
      <c r="I794">
        <v>13.2515456113155</v>
      </c>
      <c r="J794">
        <v>6.5059191954165003</v>
      </c>
      <c r="K794">
        <v>522.19570461009096</v>
      </c>
      <c r="L794">
        <v>453.47940839188198</v>
      </c>
      <c r="M794">
        <v>45.478922314288397</v>
      </c>
      <c r="N794">
        <v>0.82403562128570396</v>
      </c>
      <c r="O794">
        <v>4.94858046936801</v>
      </c>
      <c r="P794">
        <v>65.315315315315303</v>
      </c>
    </row>
    <row r="795" spans="1:17" hidden="1" x14ac:dyDescent="0.3">
      <c r="A795" t="s">
        <v>1734</v>
      </c>
      <c r="B795" t="s">
        <v>1735</v>
      </c>
      <c r="C795" t="s">
        <v>3144</v>
      </c>
      <c r="D795" t="s">
        <v>111</v>
      </c>
      <c r="E795">
        <v>4738.2208768849996</v>
      </c>
      <c r="F795">
        <v>1405.7</v>
      </c>
      <c r="G795">
        <v>702.51505130339694</v>
      </c>
      <c r="H795">
        <v>30.5840019676724</v>
      </c>
      <c r="I795">
        <v>176.51738016827099</v>
      </c>
      <c r="J795">
        <v>0.53853313619050702</v>
      </c>
      <c r="K795">
        <v>1120.8466247142501</v>
      </c>
      <c r="L795">
        <v>723.73044725210798</v>
      </c>
      <c r="M795">
        <v>81.050039346204997</v>
      </c>
      <c r="N795">
        <v>1.0567000464890901</v>
      </c>
      <c r="O795">
        <v>1.7286761044319401</v>
      </c>
      <c r="P795">
        <v>742.24086279209098</v>
      </c>
      <c r="Q795">
        <v>0.18877475203325</v>
      </c>
    </row>
    <row r="796" spans="1:17" x14ac:dyDescent="0.3">
      <c r="A796" t="s">
        <v>1736</v>
      </c>
      <c r="B796" t="s">
        <v>1737</v>
      </c>
      <c r="C796" t="s">
        <v>3131</v>
      </c>
      <c r="D796" t="s">
        <v>1738</v>
      </c>
      <c r="E796">
        <v>4735.3043496</v>
      </c>
      <c r="F796">
        <v>897.45</v>
      </c>
      <c r="G796">
        <v>25.496877644835902</v>
      </c>
      <c r="H796">
        <v>-19.422988080955299</v>
      </c>
      <c r="I796">
        <v>23.666859738939099</v>
      </c>
      <c r="J796">
        <v>-5.1481657819591602</v>
      </c>
      <c r="K796">
        <v>1027.42872587392</v>
      </c>
      <c r="L796">
        <v>885.712735060829</v>
      </c>
      <c r="M796">
        <v>17.882432735833799</v>
      </c>
      <c r="N796">
        <v>0.68136446111721805</v>
      </c>
      <c r="O796">
        <v>33.823611343250299</v>
      </c>
      <c r="P796">
        <v>55.268166089965398</v>
      </c>
      <c r="Q796">
        <v>4.8526165724710003E-2</v>
      </c>
    </row>
    <row r="797" spans="1:17" x14ac:dyDescent="0.3">
      <c r="A797" t="s">
        <v>1739</v>
      </c>
      <c r="B797" t="s">
        <v>1740</v>
      </c>
      <c r="C797" t="s">
        <v>3143</v>
      </c>
      <c r="D797" t="s">
        <v>276</v>
      </c>
      <c r="E797">
        <v>4732.7566434749997</v>
      </c>
      <c r="F797">
        <v>284.95</v>
      </c>
      <c r="G797">
        <v>0.41116392423848602</v>
      </c>
      <c r="H797">
        <v>-4.3077936092726796</v>
      </c>
      <c r="I797">
        <v>-2.5178094351432598</v>
      </c>
      <c r="J797">
        <v>8.3514065508825494E-2</v>
      </c>
      <c r="K797">
        <v>285.67411319627701</v>
      </c>
      <c r="L797">
        <v>273.354690792486</v>
      </c>
      <c r="M797">
        <v>48.884365019116203</v>
      </c>
      <c r="N797">
        <v>0.65523787453384996</v>
      </c>
      <c r="O797">
        <v>17.915423758554098</v>
      </c>
      <c r="P797">
        <v>35.496909177365602</v>
      </c>
      <c r="Q797">
        <v>-3.9876998764520999E-2</v>
      </c>
    </row>
    <row r="798" spans="1:17" hidden="1" x14ac:dyDescent="0.3">
      <c r="A798" t="s">
        <v>1741</v>
      </c>
      <c r="B798" t="s">
        <v>1742</v>
      </c>
      <c r="C798" t="s">
        <v>3144</v>
      </c>
      <c r="D798" t="s">
        <v>485</v>
      </c>
      <c r="E798">
        <v>4718.5881857100003</v>
      </c>
      <c r="F798">
        <v>679.5</v>
      </c>
      <c r="G798">
        <v>33.082926767783803</v>
      </c>
      <c r="H798">
        <v>-13.7426440164709</v>
      </c>
      <c r="I798">
        <v>50.783503648527599</v>
      </c>
      <c r="J798">
        <v>0.56623816684761596</v>
      </c>
      <c r="K798">
        <v>691.21600991215303</v>
      </c>
      <c r="M798">
        <v>27.250965852055302</v>
      </c>
      <c r="N798">
        <v>0.470978813929464</v>
      </c>
      <c r="O798">
        <v>39.220014716703403</v>
      </c>
      <c r="P798">
        <v>82.956381260096904</v>
      </c>
    </row>
    <row r="799" spans="1:17" hidden="1" x14ac:dyDescent="0.3">
      <c r="A799" t="s">
        <v>1743</v>
      </c>
      <c r="B799" t="s">
        <v>1744</v>
      </c>
      <c r="C799" t="s">
        <v>3144</v>
      </c>
      <c r="D799" t="s">
        <v>398</v>
      </c>
      <c r="E799">
        <v>4717.92488796</v>
      </c>
      <c r="F799">
        <v>285.35000000000002</v>
      </c>
      <c r="G799">
        <v>-39.797092837191201</v>
      </c>
      <c r="H799">
        <v>-18.300682458948401</v>
      </c>
      <c r="I799">
        <v>-22.096515956447401</v>
      </c>
      <c r="J799">
        <v>-1.1268529451471201</v>
      </c>
      <c r="O799">
        <v>22.6563868932889</v>
      </c>
      <c r="P799">
        <v>5.8812615955473104</v>
      </c>
    </row>
    <row r="800" spans="1:17" x14ac:dyDescent="0.3">
      <c r="A800" t="s">
        <v>1745</v>
      </c>
      <c r="B800" t="s">
        <v>1746</v>
      </c>
      <c r="C800" t="s">
        <v>3133</v>
      </c>
      <c r="D800" t="s">
        <v>51</v>
      </c>
      <c r="E800">
        <v>4712.7264500000001</v>
      </c>
      <c r="F800">
        <v>510.55</v>
      </c>
      <c r="G800">
        <v>-27.628330990806099</v>
      </c>
      <c r="H800">
        <v>-6.1411195094898501</v>
      </c>
      <c r="I800">
        <v>-10.818182560734799</v>
      </c>
      <c r="J800">
        <v>2.9946745521195801</v>
      </c>
      <c r="K800">
        <v>528.28258157011305</v>
      </c>
      <c r="L800">
        <v>514.20072762092195</v>
      </c>
      <c r="M800">
        <v>39.141605083678897</v>
      </c>
      <c r="N800">
        <v>0.56816583337526205</v>
      </c>
      <c r="O800">
        <v>24.375673293506999</v>
      </c>
      <c r="P800">
        <v>18.443336039902501</v>
      </c>
      <c r="Q800">
        <v>-4.4950605355934002E-2</v>
      </c>
    </row>
    <row r="801" spans="1:17" hidden="1" x14ac:dyDescent="0.3">
      <c r="A801" t="s">
        <v>1747</v>
      </c>
      <c r="B801" t="s">
        <v>1748</v>
      </c>
      <c r="C801" t="s">
        <v>3144</v>
      </c>
      <c r="D801" t="s">
        <v>271</v>
      </c>
      <c r="E801">
        <v>4708.6636203199996</v>
      </c>
      <c r="F801">
        <v>1339.65</v>
      </c>
      <c r="G801">
        <v>89.726975035613293</v>
      </c>
      <c r="H801">
        <v>1.23167029525643</v>
      </c>
      <c r="I801">
        <v>46.766724710411701</v>
      </c>
      <c r="J801">
        <v>5.5546113479903498</v>
      </c>
      <c r="K801">
        <v>1273.8347359061599</v>
      </c>
      <c r="L801">
        <v>1010.57897300688</v>
      </c>
      <c r="M801">
        <v>55.848002143490298</v>
      </c>
      <c r="N801">
        <v>0.97756345096745501</v>
      </c>
      <c r="O801">
        <v>8.0132870525883408</v>
      </c>
      <c r="P801">
        <v>129.293966623876</v>
      </c>
      <c r="Q801">
        <v>0.218103154988769</v>
      </c>
    </row>
    <row r="802" spans="1:17" hidden="1" x14ac:dyDescent="0.3">
      <c r="A802" t="s">
        <v>1749</v>
      </c>
      <c r="B802" t="s">
        <v>1750</v>
      </c>
      <c r="C802" t="s">
        <v>3144</v>
      </c>
      <c r="D802" t="s">
        <v>984</v>
      </c>
      <c r="E802">
        <v>4707.4660784999996</v>
      </c>
      <c r="F802">
        <v>3706.25</v>
      </c>
      <c r="G802">
        <v>17.331611551291001</v>
      </c>
      <c r="H802">
        <v>4.6825805335720796</v>
      </c>
      <c r="I802">
        <v>30.760139980554499</v>
      </c>
      <c r="J802">
        <v>3.33656757311494</v>
      </c>
      <c r="K802">
        <v>3372.67781680492</v>
      </c>
      <c r="L802">
        <v>2965.4149294491499</v>
      </c>
      <c r="M802">
        <v>81.840205692716793</v>
      </c>
      <c r="N802">
        <v>0.91712930418293603</v>
      </c>
      <c r="O802">
        <v>2.52951096121416</v>
      </c>
      <c r="P802">
        <v>69.2970034715878</v>
      </c>
      <c r="Q802">
        <v>4.8358821663260998E-2</v>
      </c>
    </row>
    <row r="803" spans="1:17" hidden="1" x14ac:dyDescent="0.3">
      <c r="A803" t="s">
        <v>1751</v>
      </c>
      <c r="B803" t="s">
        <v>1752</v>
      </c>
      <c r="C803" t="s">
        <v>3144</v>
      </c>
      <c r="D803" t="s">
        <v>117</v>
      </c>
      <c r="E803">
        <v>4700.6024992040002</v>
      </c>
      <c r="F803">
        <v>47.56</v>
      </c>
      <c r="G803">
        <v>-7.0136657953127397</v>
      </c>
      <c r="H803">
        <v>4.1348028737636603E-3</v>
      </c>
      <c r="I803">
        <v>-19.132434655836899</v>
      </c>
      <c r="J803">
        <v>-1.72759899531212</v>
      </c>
      <c r="K803">
        <v>48.919938785506801</v>
      </c>
      <c r="L803">
        <v>47.035993541984702</v>
      </c>
      <c r="M803">
        <v>38.9786500579376</v>
      </c>
      <c r="N803">
        <v>0.75426018362483405</v>
      </c>
      <c r="O803">
        <v>37.510513036164802</v>
      </c>
      <c r="P803">
        <v>48.857589984350497</v>
      </c>
      <c r="Q803">
        <v>5.9935780404355002E-2</v>
      </c>
    </row>
    <row r="804" spans="1:17" x14ac:dyDescent="0.3">
      <c r="A804" t="s">
        <v>1753</v>
      </c>
      <c r="B804" t="s">
        <v>1754</v>
      </c>
      <c r="C804" t="s">
        <v>607</v>
      </c>
      <c r="D804" t="s">
        <v>607</v>
      </c>
      <c r="E804">
        <v>4685.0376716000001</v>
      </c>
      <c r="F804">
        <v>224.18</v>
      </c>
      <c r="G804">
        <v>30.8487492893636</v>
      </c>
      <c r="H804">
        <v>7.5578706277479899</v>
      </c>
      <c r="I804">
        <v>20.845225770298001</v>
      </c>
      <c r="J804">
        <v>4.0624428788340303</v>
      </c>
      <c r="K804">
        <v>214.47013913249299</v>
      </c>
      <c r="L804">
        <v>188.418006553813</v>
      </c>
      <c r="M804">
        <v>64.648511797025904</v>
      </c>
      <c r="N804">
        <v>1.5952567373230999</v>
      </c>
      <c r="O804">
        <v>8.4842537246854999</v>
      </c>
      <c r="P804">
        <v>67.173750932140194</v>
      </c>
      <c r="Q804">
        <v>9.3770477298392996E-2</v>
      </c>
    </row>
    <row r="805" spans="1:17" x14ac:dyDescent="0.3">
      <c r="A805" t="s">
        <v>1755</v>
      </c>
      <c r="B805" t="s">
        <v>1756</v>
      </c>
      <c r="C805" t="s">
        <v>3143</v>
      </c>
      <c r="D805" t="s">
        <v>482</v>
      </c>
      <c r="E805">
        <v>4629.53978577</v>
      </c>
      <c r="F805">
        <v>407.7</v>
      </c>
      <c r="G805">
        <v>4.3386523699825004</v>
      </c>
      <c r="H805">
        <v>8.6725679384733496</v>
      </c>
      <c r="I805">
        <v>-2.3880888640421598</v>
      </c>
      <c r="J805">
        <v>-1.6266734466292501</v>
      </c>
      <c r="K805">
        <v>387.60805061598802</v>
      </c>
      <c r="L805">
        <v>367.16455095173001</v>
      </c>
      <c r="M805">
        <v>51.320704209978302</v>
      </c>
      <c r="N805">
        <v>1.79215993341557</v>
      </c>
      <c r="O805">
        <v>12.545989698307499</v>
      </c>
      <c r="P805">
        <v>44.805540756526298</v>
      </c>
      <c r="Q805">
        <v>0.121449894671716</v>
      </c>
    </row>
    <row r="806" spans="1:17" hidden="1" x14ac:dyDescent="0.3">
      <c r="A806" t="s">
        <v>1757</v>
      </c>
      <c r="B806" t="s">
        <v>1758</v>
      </c>
      <c r="C806" t="s">
        <v>3144</v>
      </c>
      <c r="D806" t="s">
        <v>51</v>
      </c>
      <c r="E806">
        <v>4625.2771732589999</v>
      </c>
      <c r="F806">
        <v>86.97</v>
      </c>
      <c r="G806">
        <v>124.055479021591</v>
      </c>
      <c r="H806">
        <v>-6.5907779275688503</v>
      </c>
      <c r="I806">
        <v>75.106199593816001</v>
      </c>
      <c r="J806">
        <v>1.9126282637233101</v>
      </c>
      <c r="K806">
        <v>79.084693845188795</v>
      </c>
      <c r="L806">
        <v>60.118398580098898</v>
      </c>
      <c r="M806">
        <v>40.576534183401897</v>
      </c>
      <c r="N806">
        <v>0.48106037904816301</v>
      </c>
      <c r="O806">
        <v>16.017017362308799</v>
      </c>
      <c r="P806">
        <v>177.859424920127</v>
      </c>
      <c r="Q806">
        <v>4.1561294105614002E-2</v>
      </c>
    </row>
    <row r="807" spans="1:17" hidden="1" x14ac:dyDescent="0.3">
      <c r="A807" t="s">
        <v>1759</v>
      </c>
      <c r="B807" t="s">
        <v>1760</v>
      </c>
      <c r="C807" t="s">
        <v>3144</v>
      </c>
      <c r="D807" t="s">
        <v>190</v>
      </c>
      <c r="E807">
        <v>4618.2943506000001</v>
      </c>
      <c r="F807">
        <v>602.4</v>
      </c>
      <c r="G807">
        <v>9.1426088029381507</v>
      </c>
      <c r="H807">
        <v>-5.7192500648478797</v>
      </c>
      <c r="I807">
        <v>-2.9033482342051702</v>
      </c>
      <c r="J807">
        <v>-4.5900062763310503</v>
      </c>
      <c r="K807">
        <v>609.52067099886801</v>
      </c>
      <c r="L807">
        <v>568.35078144754902</v>
      </c>
      <c r="M807">
        <v>40.335754001153397</v>
      </c>
      <c r="N807">
        <v>0.767187992531703</v>
      </c>
      <c r="O807">
        <v>16.699867197875101</v>
      </c>
      <c r="P807">
        <v>50.130841121495301</v>
      </c>
      <c r="Q807">
        <v>0.15566844437303001</v>
      </c>
    </row>
    <row r="808" spans="1:17" x14ac:dyDescent="0.3">
      <c r="A808" t="s">
        <v>1761</v>
      </c>
      <c r="B808" t="s">
        <v>1762</v>
      </c>
      <c r="C808" t="s">
        <v>3138</v>
      </c>
      <c r="D808" t="s">
        <v>839</v>
      </c>
      <c r="E808">
        <v>4615.7591835000003</v>
      </c>
      <c r="F808">
        <v>379.5</v>
      </c>
      <c r="G808">
        <v>106.227781759111</v>
      </c>
      <c r="H808">
        <v>-2.2416810924368602</v>
      </c>
      <c r="I808">
        <v>33.391879157153802</v>
      </c>
      <c r="J808">
        <v>5.1113189421111498</v>
      </c>
      <c r="K808">
        <v>369.44743907484002</v>
      </c>
      <c r="L808">
        <v>302.203370337857</v>
      </c>
      <c r="M808">
        <v>38.201171140875601</v>
      </c>
      <c r="N808">
        <v>0.36744983375924201</v>
      </c>
      <c r="O808">
        <v>8.5507246376811601</v>
      </c>
      <c r="P808">
        <v>154.954652334565</v>
      </c>
      <c r="Q808">
        <v>8.1347281666122997E-2</v>
      </c>
    </row>
    <row r="809" spans="1:17" x14ac:dyDescent="0.3">
      <c r="A809" t="s">
        <v>1763</v>
      </c>
      <c r="B809" t="s">
        <v>1764</v>
      </c>
      <c r="C809" t="s">
        <v>3133</v>
      </c>
      <c r="D809" t="s">
        <v>51</v>
      </c>
      <c r="E809">
        <v>4583.093046</v>
      </c>
      <c r="F809">
        <v>580</v>
      </c>
      <c r="G809">
        <v>91.125900168471503</v>
      </c>
      <c r="H809">
        <v>-6.5903836500085697</v>
      </c>
      <c r="I809">
        <v>43.047388419337601</v>
      </c>
      <c r="J809">
        <v>-0.50782080190308698</v>
      </c>
      <c r="K809">
        <v>545.53291796630401</v>
      </c>
      <c r="L809">
        <v>427.38540379932499</v>
      </c>
      <c r="M809">
        <v>40.222536080180099</v>
      </c>
      <c r="N809">
        <v>0.56822226258261399</v>
      </c>
      <c r="O809">
        <v>16.379310344827498</v>
      </c>
      <c r="P809">
        <v>146.913580246913</v>
      </c>
      <c r="Q809">
        <v>4.5142804052599999E-3</v>
      </c>
    </row>
    <row r="810" spans="1:17" x14ac:dyDescent="0.3">
      <c r="A810" t="s">
        <v>1765</v>
      </c>
      <c r="B810" t="s">
        <v>1766</v>
      </c>
      <c r="C810" t="s">
        <v>3141</v>
      </c>
      <c r="D810" t="s">
        <v>271</v>
      </c>
      <c r="E810">
        <v>4581.7945841250003</v>
      </c>
      <c r="F810">
        <v>493.5</v>
      </c>
      <c r="G810">
        <v>-6.71879313436565</v>
      </c>
      <c r="H810">
        <v>-3.8914025630719098</v>
      </c>
      <c r="I810">
        <v>11.0414555045511</v>
      </c>
      <c r="J810">
        <v>-0.39044728525837202</v>
      </c>
      <c r="K810">
        <v>515.61557972124797</v>
      </c>
      <c r="L810">
        <v>482.40362825362098</v>
      </c>
      <c r="M810">
        <v>45.234839197157498</v>
      </c>
      <c r="N810">
        <v>0.60576233459047801</v>
      </c>
      <c r="O810">
        <v>24.387031408308001</v>
      </c>
      <c r="P810">
        <v>37.045265204109903</v>
      </c>
      <c r="Q810">
        <v>-4.2853889342315002E-2</v>
      </c>
    </row>
    <row r="811" spans="1:17" hidden="1" x14ac:dyDescent="0.3">
      <c r="A811" t="s">
        <v>1767</v>
      </c>
      <c r="B811" t="s">
        <v>1768</v>
      </c>
      <c r="C811" t="s">
        <v>3144</v>
      </c>
      <c r="D811" t="s">
        <v>984</v>
      </c>
      <c r="E811">
        <v>4580.3551567699997</v>
      </c>
      <c r="F811">
        <v>552.85</v>
      </c>
      <c r="G811">
        <v>-3.0229981332734099</v>
      </c>
      <c r="H811">
        <v>26.033073585709499</v>
      </c>
      <c r="I811">
        <v>34.110640856755801</v>
      </c>
      <c r="J811">
        <v>5.3332080543513403</v>
      </c>
      <c r="K811">
        <v>477.60795903930801</v>
      </c>
      <c r="L811">
        <v>424.368135308977</v>
      </c>
      <c r="M811">
        <v>78.795666563089398</v>
      </c>
      <c r="N811">
        <v>1.71409230962312</v>
      </c>
      <c r="O811">
        <v>5.8153206113773903</v>
      </c>
      <c r="P811">
        <v>63.540896317112797</v>
      </c>
      <c r="Q811">
        <v>1.3404217381384999E-2</v>
      </c>
    </row>
    <row r="812" spans="1:17" hidden="1" x14ac:dyDescent="0.3">
      <c r="A812" t="s">
        <v>1769</v>
      </c>
      <c r="B812" t="s">
        <v>1770</v>
      </c>
      <c r="C812" t="s">
        <v>3144</v>
      </c>
      <c r="D812" t="s">
        <v>1582</v>
      </c>
      <c r="E812">
        <v>4574.0657313000002</v>
      </c>
      <c r="F812">
        <v>8811.15</v>
      </c>
      <c r="G812">
        <v>-3.9395121455948598</v>
      </c>
      <c r="H812">
        <v>-0.98984886806596395</v>
      </c>
      <c r="I812">
        <v>29.693095820859501</v>
      </c>
      <c r="J812">
        <v>2.01885619037916</v>
      </c>
      <c r="K812">
        <v>8580.2181828038701</v>
      </c>
      <c r="L812">
        <v>7751.2979865510697</v>
      </c>
      <c r="M812">
        <v>38.887015538119499</v>
      </c>
      <c r="N812">
        <v>1.0888436920073901</v>
      </c>
      <c r="O812">
        <v>3.26688343746277</v>
      </c>
      <c r="P812">
        <v>51.653600227192499</v>
      </c>
      <c r="Q812">
        <v>1.0998727011433E-2</v>
      </c>
    </row>
    <row r="813" spans="1:17" x14ac:dyDescent="0.3">
      <c r="A813" t="s">
        <v>1771</v>
      </c>
      <c r="B813" t="s">
        <v>1772</v>
      </c>
      <c r="C813" t="s">
        <v>3135</v>
      </c>
      <c r="D813" t="s">
        <v>190</v>
      </c>
      <c r="E813">
        <v>4570.7428237499998</v>
      </c>
      <c r="F813">
        <v>689.65</v>
      </c>
      <c r="G813">
        <v>56.490261630287399</v>
      </c>
      <c r="H813">
        <v>-11.596270493096601</v>
      </c>
      <c r="I813">
        <v>11.936628854933801</v>
      </c>
      <c r="J813">
        <v>-5.5081439708884901</v>
      </c>
      <c r="K813">
        <v>731.85970725238599</v>
      </c>
      <c r="L813">
        <v>639.32964791159304</v>
      </c>
      <c r="M813">
        <v>28.689482699914699</v>
      </c>
      <c r="N813">
        <v>0.449179730073896</v>
      </c>
      <c r="O813">
        <v>19.9738998042485</v>
      </c>
      <c r="P813">
        <v>96.677598745187495</v>
      </c>
      <c r="Q813">
        <v>6.5744321139208001E-2</v>
      </c>
    </row>
    <row r="814" spans="1:17" x14ac:dyDescent="0.3">
      <c r="A814" t="s">
        <v>1773</v>
      </c>
      <c r="B814" t="s">
        <v>1774</v>
      </c>
      <c r="C814" t="s">
        <v>3135</v>
      </c>
      <c r="D814" t="s">
        <v>190</v>
      </c>
      <c r="E814">
        <v>4554.3833471600001</v>
      </c>
      <c r="F814">
        <v>114.38</v>
      </c>
      <c r="G814">
        <v>-28.092639579658002</v>
      </c>
      <c r="H814">
        <v>-7.0234607188947296</v>
      </c>
      <c r="I814">
        <v>-24.9726916641796</v>
      </c>
      <c r="J814">
        <v>-1.70965478004828</v>
      </c>
      <c r="K814">
        <v>123.45521384476901</v>
      </c>
      <c r="L814">
        <v>123.512065371722</v>
      </c>
      <c r="M814">
        <v>25.600675885986199</v>
      </c>
      <c r="N814">
        <v>0.78287637015471501</v>
      </c>
      <c r="O814">
        <v>30.844553243574001</v>
      </c>
      <c r="P814">
        <v>11.753786028334099</v>
      </c>
      <c r="Q814">
        <v>1.2045333149399999E-3</v>
      </c>
    </row>
    <row r="815" spans="1:17" x14ac:dyDescent="0.3">
      <c r="A815" t="s">
        <v>1775</v>
      </c>
      <c r="B815" t="s">
        <v>1776</v>
      </c>
      <c r="C815" t="s">
        <v>3140</v>
      </c>
      <c r="D815" t="s">
        <v>72</v>
      </c>
      <c r="E815">
        <v>4543.9679999999998</v>
      </c>
      <c r="F815">
        <v>708.05</v>
      </c>
      <c r="G815">
        <v>43.181193277267603</v>
      </c>
      <c r="H815">
        <v>-15.810802039199</v>
      </c>
      <c r="I815">
        <v>-32.403319725720898</v>
      </c>
      <c r="J815">
        <v>-2.7522295371840499</v>
      </c>
      <c r="K815">
        <v>752.77203114032704</v>
      </c>
      <c r="L815">
        <v>769.40157297703104</v>
      </c>
      <c r="M815">
        <v>17.998850929521598</v>
      </c>
      <c r="N815">
        <v>1.0824466700531401</v>
      </c>
      <c r="O815">
        <v>64.536402796412602</v>
      </c>
      <c r="P815">
        <v>72.484774665042593</v>
      </c>
      <c r="Q815">
        <v>6.2872678062297002E-2</v>
      </c>
    </row>
    <row r="816" spans="1:17" hidden="1" x14ac:dyDescent="0.3">
      <c r="A816" t="s">
        <v>1777</v>
      </c>
      <c r="B816" t="s">
        <v>1778</v>
      </c>
      <c r="C816" t="s">
        <v>3144</v>
      </c>
      <c r="D816" t="s">
        <v>271</v>
      </c>
      <c r="E816">
        <v>4514.5096717500001</v>
      </c>
      <c r="F816">
        <v>975.9</v>
      </c>
      <c r="G816">
        <v>138.08436019618699</v>
      </c>
      <c r="H816">
        <v>-2.8439752689164002</v>
      </c>
      <c r="I816">
        <v>63.332236670390799</v>
      </c>
      <c r="J816">
        <v>2.1631863139156402</v>
      </c>
      <c r="K816">
        <v>954.43490023255299</v>
      </c>
      <c r="L816">
        <v>727.17348671661</v>
      </c>
      <c r="M816">
        <v>42.1176897835944</v>
      </c>
      <c r="N816">
        <v>0.74777184384112305</v>
      </c>
      <c r="O816">
        <v>11.794241213238999</v>
      </c>
      <c r="P816">
        <v>215.11139812721899</v>
      </c>
      <c r="Q816">
        <v>9.4734861554005997E-2</v>
      </c>
    </row>
    <row r="817" spans="1:17" x14ac:dyDescent="0.3">
      <c r="A817" t="s">
        <v>1779</v>
      </c>
      <c r="B817" t="s">
        <v>1780</v>
      </c>
      <c r="C817" t="s">
        <v>3132</v>
      </c>
      <c r="D817" t="s">
        <v>48</v>
      </c>
      <c r="E817">
        <v>4509.9660284250003</v>
      </c>
      <c r="F817">
        <v>645.75</v>
      </c>
      <c r="G817">
        <v>-16.406585538176699</v>
      </c>
      <c r="H817">
        <v>-7.4448340301290896</v>
      </c>
      <c r="I817">
        <v>-4.6694427121794702</v>
      </c>
      <c r="J817">
        <v>0.68624164597328097</v>
      </c>
      <c r="K817">
        <v>675.09237060951</v>
      </c>
      <c r="L817">
        <v>627.61927655942895</v>
      </c>
      <c r="M817">
        <v>32.0482058115456</v>
      </c>
      <c r="N817">
        <v>0.32408745020730501</v>
      </c>
      <c r="O817">
        <v>56.260162601626</v>
      </c>
      <c r="P817">
        <v>51.318101933216099</v>
      </c>
      <c r="Q817">
        <v>0.130192040485307</v>
      </c>
    </row>
    <row r="818" spans="1:17" hidden="1" x14ac:dyDescent="0.3">
      <c r="A818" t="s">
        <v>1781</v>
      </c>
      <c r="B818" t="s">
        <v>1782</v>
      </c>
      <c r="C818" t="s">
        <v>3144</v>
      </c>
      <c r="D818" t="s">
        <v>117</v>
      </c>
      <c r="E818">
        <v>4505.9418158999997</v>
      </c>
      <c r="F818">
        <v>430.5</v>
      </c>
      <c r="G818">
        <v>-16.517424916285101</v>
      </c>
      <c r="K818">
        <v>425.76520424318301</v>
      </c>
      <c r="L818">
        <v>384.46648021701702</v>
      </c>
      <c r="M818">
        <v>38.331602171758398</v>
      </c>
      <c r="N818">
        <v>1</v>
      </c>
      <c r="O818">
        <v>7.2938443670151001</v>
      </c>
      <c r="P818">
        <v>18.939079983423099</v>
      </c>
      <c r="Q818">
        <v>9.3594908740256E-2</v>
      </c>
    </row>
    <row r="819" spans="1:17" x14ac:dyDescent="0.3">
      <c r="A819" t="s">
        <v>1783</v>
      </c>
      <c r="B819" t="s">
        <v>1784</v>
      </c>
      <c r="C819" t="s">
        <v>3132</v>
      </c>
      <c r="D819" t="s">
        <v>48</v>
      </c>
      <c r="E819">
        <v>4495.7527730129996</v>
      </c>
      <c r="F819">
        <v>55.39</v>
      </c>
      <c r="G819">
        <v>-15.564472424005199</v>
      </c>
      <c r="H819">
        <v>-3.3885833179831399</v>
      </c>
      <c r="I819">
        <v>-17.860115978335099</v>
      </c>
      <c r="J819">
        <v>1.7064462796523601</v>
      </c>
      <c r="K819">
        <v>57.662540258207997</v>
      </c>
      <c r="L819">
        <v>57.521528557194699</v>
      </c>
      <c r="M819">
        <v>34.1934997299524</v>
      </c>
      <c r="N819">
        <v>0.54739521832293503</v>
      </c>
      <c r="O819">
        <v>42.625022567250397</v>
      </c>
      <c r="P819">
        <v>31.724137931034502</v>
      </c>
      <c r="Q819">
        <v>8.6620122214186995E-2</v>
      </c>
    </row>
    <row r="820" spans="1:17" hidden="1" x14ac:dyDescent="0.3">
      <c r="A820" t="s">
        <v>1785</v>
      </c>
      <c r="B820" t="s">
        <v>1786</v>
      </c>
      <c r="C820" t="s">
        <v>3144</v>
      </c>
      <c r="D820" t="s">
        <v>43</v>
      </c>
      <c r="E820">
        <v>4486.6142022399999</v>
      </c>
      <c r="F820">
        <v>667.15</v>
      </c>
      <c r="G820">
        <v>15.7198691923757</v>
      </c>
      <c r="H820">
        <v>-1.0212552513869</v>
      </c>
      <c r="I820">
        <v>16.047201293837499</v>
      </c>
      <c r="J820">
        <v>4.64728948845499</v>
      </c>
      <c r="K820">
        <v>621.00543658349898</v>
      </c>
      <c r="M820">
        <v>40.948526420611003</v>
      </c>
      <c r="N820">
        <v>0.59514608821822101</v>
      </c>
      <c r="O820">
        <v>7.34467511054486</v>
      </c>
      <c r="P820">
        <v>54.952967135059701</v>
      </c>
    </row>
    <row r="821" spans="1:17" hidden="1" x14ac:dyDescent="0.3">
      <c r="A821" t="s">
        <v>1787</v>
      </c>
      <c r="B821" t="s">
        <v>1788</v>
      </c>
      <c r="C821" t="s">
        <v>3144</v>
      </c>
      <c r="D821" t="s">
        <v>51</v>
      </c>
      <c r="E821">
        <v>4471.8212112499996</v>
      </c>
      <c r="F821">
        <v>640.4</v>
      </c>
      <c r="G821">
        <v>28.1445985881345</v>
      </c>
      <c r="H821">
        <v>12.1801162733005</v>
      </c>
      <c r="I821">
        <v>6.8190124877033602</v>
      </c>
      <c r="J821">
        <v>-2.1492695319758202</v>
      </c>
      <c r="K821">
        <v>607.77169844724096</v>
      </c>
      <c r="L821">
        <v>539.89897213725499</v>
      </c>
      <c r="M821">
        <v>45.297893264343202</v>
      </c>
      <c r="N821">
        <v>0.79071652478857202</v>
      </c>
      <c r="O821">
        <v>9.3066833229231705</v>
      </c>
      <c r="P821">
        <v>60.501253132831998</v>
      </c>
      <c r="Q821">
        <v>8.9814622606589997E-2</v>
      </c>
    </row>
    <row r="822" spans="1:17" hidden="1" x14ac:dyDescent="0.3">
      <c r="A822" t="s">
        <v>1789</v>
      </c>
      <c r="B822" t="s">
        <v>1790</v>
      </c>
      <c r="C822" t="s">
        <v>3144</v>
      </c>
      <c r="D822" t="s">
        <v>287</v>
      </c>
      <c r="E822">
        <v>4468.51842425</v>
      </c>
      <c r="F822">
        <v>227.65</v>
      </c>
      <c r="G822">
        <v>142.112108592174</v>
      </c>
      <c r="H822">
        <v>-2.3879233928025498</v>
      </c>
      <c r="I822">
        <v>113.888541909898</v>
      </c>
      <c r="J822">
        <v>0.62317489922834501</v>
      </c>
      <c r="K822">
        <v>242.87438500323401</v>
      </c>
      <c r="L822">
        <v>189.88066192187</v>
      </c>
      <c r="M822">
        <v>38.392682923960301</v>
      </c>
      <c r="N822">
        <v>0.70865665975766801</v>
      </c>
      <c r="O822">
        <v>43.553700856577997</v>
      </c>
      <c r="P822">
        <v>195.64935064935</v>
      </c>
      <c r="Q822">
        <v>0.12803090276895601</v>
      </c>
    </row>
    <row r="823" spans="1:17" hidden="1" x14ac:dyDescent="0.3">
      <c r="A823" t="s">
        <v>1791</v>
      </c>
      <c r="B823" t="s">
        <v>1792</v>
      </c>
      <c r="C823" t="s">
        <v>3144</v>
      </c>
      <c r="D823" t="s">
        <v>745</v>
      </c>
      <c r="E823">
        <v>4449.3999170859997</v>
      </c>
      <c r="F823">
        <v>278.72000000000003</v>
      </c>
      <c r="G823">
        <v>1.3169539088001201</v>
      </c>
      <c r="H823">
        <v>1.0201527111556501</v>
      </c>
      <c r="I823">
        <v>0.82806883102317896</v>
      </c>
      <c r="J823">
        <v>1.07278214758289</v>
      </c>
      <c r="K823">
        <v>279.414563875461</v>
      </c>
      <c r="L823">
        <v>258.802055880132</v>
      </c>
      <c r="M823">
        <v>58.987597709054498</v>
      </c>
      <c r="N823">
        <v>1.8802494865655299</v>
      </c>
      <c r="O823">
        <v>5.4786165327209897</v>
      </c>
      <c r="P823">
        <v>33.768477634862698</v>
      </c>
      <c r="Q823">
        <v>3.7892634135868998E-2</v>
      </c>
    </row>
    <row r="824" spans="1:17" x14ac:dyDescent="0.3">
      <c r="A824" t="s">
        <v>1793</v>
      </c>
      <c r="B824" t="s">
        <v>1794</v>
      </c>
      <c r="C824" t="s">
        <v>3140</v>
      </c>
      <c r="D824" t="s">
        <v>436</v>
      </c>
      <c r="E824">
        <v>4445.8308527279996</v>
      </c>
      <c r="F824">
        <v>88.64</v>
      </c>
      <c r="G824">
        <v>-29.102906071575902</v>
      </c>
      <c r="H824">
        <v>-10.0839570567839</v>
      </c>
      <c r="I824">
        <v>-29.895328931563199</v>
      </c>
      <c r="J824">
        <v>-0.81053072436547702</v>
      </c>
      <c r="K824">
        <v>96.963776207684703</v>
      </c>
      <c r="L824">
        <v>99.544802676963798</v>
      </c>
      <c r="M824">
        <v>17.500662060262002</v>
      </c>
      <c r="N824">
        <v>0.69962404229337605</v>
      </c>
      <c r="O824">
        <v>37.127707581227398</v>
      </c>
      <c r="P824">
        <v>3.9765395894428099</v>
      </c>
      <c r="Q824">
        <v>-6.151797011178E-3</v>
      </c>
    </row>
    <row r="825" spans="1:17" x14ac:dyDescent="0.3">
      <c r="A825" t="s">
        <v>1795</v>
      </c>
      <c r="B825" t="s">
        <v>1796</v>
      </c>
      <c r="C825" t="s">
        <v>3133</v>
      </c>
      <c r="D825" t="s">
        <v>51</v>
      </c>
      <c r="E825">
        <v>4427.7299325000004</v>
      </c>
      <c r="F825">
        <v>341.65</v>
      </c>
      <c r="G825">
        <v>-5.7297055295012296</v>
      </c>
      <c r="H825">
        <v>-2.9260524311270402</v>
      </c>
      <c r="I825">
        <v>4.7221386127903999</v>
      </c>
      <c r="J825">
        <v>-2.9142690531403601</v>
      </c>
      <c r="K825">
        <v>354.28065698566797</v>
      </c>
      <c r="L825">
        <v>324.18541685759698</v>
      </c>
      <c r="M825">
        <v>33.877011890216302</v>
      </c>
      <c r="N825">
        <v>0.46162779367778101</v>
      </c>
      <c r="O825">
        <v>20.269281428362302</v>
      </c>
      <c r="P825">
        <v>36.605357856857196</v>
      </c>
      <c r="Q825">
        <v>-5.1540541519356997E-2</v>
      </c>
    </row>
    <row r="826" spans="1:17" hidden="1" x14ac:dyDescent="0.3">
      <c r="A826" t="s">
        <v>1797</v>
      </c>
      <c r="B826" t="s">
        <v>1798</v>
      </c>
      <c r="C826" t="s">
        <v>3144</v>
      </c>
      <c r="D826" t="s">
        <v>406</v>
      </c>
      <c r="E826">
        <v>4421.1748393999997</v>
      </c>
      <c r="F826">
        <v>353.3</v>
      </c>
      <c r="G826">
        <v>96.756968131970694</v>
      </c>
      <c r="H826">
        <v>-11.2059857133946</v>
      </c>
      <c r="I826">
        <v>97.651674290821902</v>
      </c>
      <c r="J826">
        <v>4.9672078319953901</v>
      </c>
      <c r="K826">
        <v>353.45274521774201</v>
      </c>
      <c r="L826">
        <v>265.02452543170699</v>
      </c>
      <c r="M826">
        <v>44.2768034821623</v>
      </c>
      <c r="N826">
        <v>0.29987400844738799</v>
      </c>
      <c r="O826">
        <v>26.719501839796099</v>
      </c>
      <c r="P826">
        <v>156.58157522059599</v>
      </c>
      <c r="Q826">
        <v>0.169118223486314</v>
      </c>
    </row>
    <row r="827" spans="1:17" x14ac:dyDescent="0.3">
      <c r="A827" t="s">
        <v>1799</v>
      </c>
      <c r="B827" t="s">
        <v>1800</v>
      </c>
      <c r="C827" t="s">
        <v>3145</v>
      </c>
      <c r="D827" t="s">
        <v>114</v>
      </c>
      <c r="E827">
        <v>4412.7542460300001</v>
      </c>
      <c r="F827">
        <v>255.05</v>
      </c>
      <c r="G827">
        <v>51.013801545131699</v>
      </c>
      <c r="H827">
        <v>-7.2945780563949496</v>
      </c>
      <c r="I827">
        <v>-11.7418012765353</v>
      </c>
      <c r="J827">
        <v>-2.9357899988718601</v>
      </c>
      <c r="K827">
        <v>271.58685161373398</v>
      </c>
      <c r="L827">
        <v>252.284615860228</v>
      </c>
      <c r="M827">
        <v>30.150072352780001</v>
      </c>
      <c r="N827">
        <v>0.64725644940317995</v>
      </c>
      <c r="O827">
        <v>25.6420309743187</v>
      </c>
      <c r="P827">
        <v>97.102009273570303</v>
      </c>
      <c r="Q827">
        <v>7.5608209577341004E-2</v>
      </c>
    </row>
    <row r="828" spans="1:17" hidden="1" x14ac:dyDescent="0.3">
      <c r="A828" t="s">
        <v>1801</v>
      </c>
      <c r="B828" t="s">
        <v>1802</v>
      </c>
      <c r="C828" t="s">
        <v>3144</v>
      </c>
      <c r="D828" t="s">
        <v>140</v>
      </c>
      <c r="E828">
        <v>4396.8883340000002</v>
      </c>
      <c r="F828">
        <v>6090.55</v>
      </c>
      <c r="G828">
        <v>218.92932915360601</v>
      </c>
      <c r="H828">
        <v>-1.0279638442933801</v>
      </c>
      <c r="I828">
        <v>27.4035830359973</v>
      </c>
      <c r="J828">
        <v>9.8388250102241006</v>
      </c>
      <c r="K828">
        <v>5828.7968173416903</v>
      </c>
      <c r="L828">
        <v>4911.6839187954802</v>
      </c>
      <c r="M828">
        <v>59.4361870587041</v>
      </c>
      <c r="N828">
        <v>0.89617588175517104</v>
      </c>
      <c r="O828">
        <v>15.7859306630764</v>
      </c>
      <c r="P828">
        <v>253.054895368384</v>
      </c>
      <c r="Q828">
        <v>0.30960591553022898</v>
      </c>
    </row>
    <row r="829" spans="1:17" x14ac:dyDescent="0.3">
      <c r="A829" t="s">
        <v>1803</v>
      </c>
      <c r="B829" t="s">
        <v>1804</v>
      </c>
      <c r="C829" t="s">
        <v>3139</v>
      </c>
      <c r="D829" t="s">
        <v>1443</v>
      </c>
      <c r="E829">
        <v>4383.0253180620002</v>
      </c>
      <c r="F829">
        <v>79.88</v>
      </c>
      <c r="G829">
        <v>31.888442419772499</v>
      </c>
      <c r="H829">
        <v>-13.5246899054262</v>
      </c>
      <c r="I829">
        <v>-17.067619825474701</v>
      </c>
      <c r="J829">
        <v>-1.19393942076862</v>
      </c>
      <c r="K829">
        <v>85.347570997605303</v>
      </c>
      <c r="L829">
        <v>77.705343364906597</v>
      </c>
      <c r="M829">
        <v>34.542870889773504</v>
      </c>
      <c r="N829">
        <v>0.55746867862248695</v>
      </c>
      <c r="O829">
        <v>29.256384576865301</v>
      </c>
      <c r="P829">
        <v>86.200466200466195</v>
      </c>
      <c r="Q829">
        <v>0.153327172213645</v>
      </c>
    </row>
    <row r="830" spans="1:17" x14ac:dyDescent="0.3">
      <c r="A830" t="s">
        <v>1805</v>
      </c>
      <c r="B830" t="s">
        <v>1806</v>
      </c>
      <c r="C830" t="s">
        <v>3141</v>
      </c>
      <c r="D830" t="s">
        <v>117</v>
      </c>
      <c r="E830">
        <v>4376.9639500499998</v>
      </c>
      <c r="F830">
        <v>214.93</v>
      </c>
      <c r="G830">
        <v>-34.277933334389402</v>
      </c>
      <c r="H830">
        <v>-8.1528774649516809</v>
      </c>
      <c r="I830">
        <v>-13.297040574256799</v>
      </c>
      <c r="J830">
        <v>-5.0999984953039696</v>
      </c>
      <c r="K830">
        <v>225.35712186732499</v>
      </c>
      <c r="L830">
        <v>220.36964223975701</v>
      </c>
      <c r="M830">
        <v>39.145530777007501</v>
      </c>
      <c r="N830">
        <v>0.977738060867956</v>
      </c>
      <c r="O830">
        <v>29.344437723910101</v>
      </c>
      <c r="P830">
        <v>28.777711204313899</v>
      </c>
      <c r="Q830">
        <v>6.5406611660621006E-2</v>
      </c>
    </row>
    <row r="831" spans="1:17" hidden="1" x14ac:dyDescent="0.3">
      <c r="A831" t="s">
        <v>1807</v>
      </c>
      <c r="B831" t="s">
        <v>1808</v>
      </c>
      <c r="C831" t="s">
        <v>3144</v>
      </c>
      <c r="D831" t="s">
        <v>271</v>
      </c>
      <c r="E831">
        <v>4360.9689638399996</v>
      </c>
      <c r="F831">
        <v>1335.25</v>
      </c>
      <c r="G831">
        <v>1.0904642849798101</v>
      </c>
      <c r="H831">
        <v>-7.0369062898552297</v>
      </c>
      <c r="I831">
        <v>-5.0936685891387397</v>
      </c>
      <c r="J831">
        <v>-1.1235081835751299</v>
      </c>
      <c r="K831">
        <v>1366.7181542998301</v>
      </c>
      <c r="L831">
        <v>1283.3446939754799</v>
      </c>
      <c r="M831">
        <v>43.769635713503398</v>
      </c>
      <c r="N831">
        <v>0.83610387735368297</v>
      </c>
      <c r="O831">
        <v>17.940460587904798</v>
      </c>
      <c r="P831">
        <v>38.525780682643401</v>
      </c>
      <c r="Q831">
        <v>0.12601436608528199</v>
      </c>
    </row>
    <row r="832" spans="1:17" x14ac:dyDescent="0.3">
      <c r="A832" t="s">
        <v>1809</v>
      </c>
      <c r="B832" t="s">
        <v>1810</v>
      </c>
      <c r="C832" t="s">
        <v>3141</v>
      </c>
      <c r="D832" t="s">
        <v>117</v>
      </c>
      <c r="E832">
        <v>4339.4164565999999</v>
      </c>
      <c r="F832">
        <v>2034.3</v>
      </c>
      <c r="G832">
        <v>35.655358676228502</v>
      </c>
      <c r="H832">
        <v>-9.0091214489037608</v>
      </c>
      <c r="I832">
        <v>-7.37789067481995</v>
      </c>
      <c r="J832">
        <v>-2.0054838506438499</v>
      </c>
      <c r="K832">
        <v>2178.9013538202698</v>
      </c>
      <c r="L832">
        <v>1940.23534478907</v>
      </c>
      <c r="M832">
        <v>40.175434783563503</v>
      </c>
      <c r="N832">
        <v>0.60631598287298105</v>
      </c>
      <c r="O832">
        <v>20.451752445558601</v>
      </c>
      <c r="P832">
        <v>65.390243902438996</v>
      </c>
      <c r="Q832">
        <v>0.27730772012163701</v>
      </c>
    </row>
    <row r="833" spans="1:17" hidden="1" x14ac:dyDescent="0.3">
      <c r="A833" t="s">
        <v>1811</v>
      </c>
      <c r="B833" t="s">
        <v>1812</v>
      </c>
      <c r="C833" t="s">
        <v>3144</v>
      </c>
      <c r="D833" t="s">
        <v>48</v>
      </c>
      <c r="E833">
        <v>4337.5113347699998</v>
      </c>
      <c r="F833">
        <v>765.7</v>
      </c>
      <c r="G833">
        <v>117.345865874311</v>
      </c>
      <c r="H833">
        <v>-5.0540453377416004</v>
      </c>
      <c r="I833">
        <v>70.557358298621395</v>
      </c>
      <c r="J833">
        <v>4.67756745723982</v>
      </c>
      <c r="K833">
        <v>774.06815331693804</v>
      </c>
      <c r="L833">
        <v>607.96287694704904</v>
      </c>
      <c r="M833">
        <v>51.176396916890603</v>
      </c>
      <c r="N833">
        <v>0.323950549458697</v>
      </c>
      <c r="O833">
        <v>22.110487135953999</v>
      </c>
      <c r="P833">
        <v>176.37610539613701</v>
      </c>
    </row>
    <row r="834" spans="1:17" x14ac:dyDescent="0.3">
      <c r="A834" t="s">
        <v>1813</v>
      </c>
      <c r="B834" t="s">
        <v>1814</v>
      </c>
      <c r="C834" t="s">
        <v>3135</v>
      </c>
      <c r="D834" t="s">
        <v>190</v>
      </c>
      <c r="E834">
        <v>4332.8740275</v>
      </c>
      <c r="F834">
        <v>1639</v>
      </c>
      <c r="G834">
        <v>55.805660069254202</v>
      </c>
      <c r="H834">
        <v>0.55807604174650205</v>
      </c>
      <c r="I834">
        <v>32.8069536227692</v>
      </c>
      <c r="J834">
        <v>-1.84395545579164</v>
      </c>
      <c r="K834">
        <v>1569.1366134233699</v>
      </c>
      <c r="L834">
        <v>1313.4773881798601</v>
      </c>
      <c r="M834">
        <v>39.5866112136436</v>
      </c>
      <c r="N834">
        <v>0.70391690110365701</v>
      </c>
      <c r="O834">
        <v>9.2129347162904107</v>
      </c>
      <c r="P834">
        <v>99.391727493917202</v>
      </c>
      <c r="Q834">
        <v>0.120203121921338</v>
      </c>
    </row>
    <row r="835" spans="1:17" hidden="1" x14ac:dyDescent="0.3">
      <c r="A835" t="s">
        <v>1815</v>
      </c>
      <c r="B835" t="s">
        <v>1816</v>
      </c>
      <c r="C835" t="s">
        <v>3144</v>
      </c>
      <c r="D835" t="s">
        <v>276</v>
      </c>
      <c r="E835">
        <v>4330.1084437500003</v>
      </c>
      <c r="F835">
        <v>2406.8000000000002</v>
      </c>
      <c r="G835">
        <v>93.517746967105396</v>
      </c>
      <c r="H835">
        <v>-8.2614000691112697</v>
      </c>
      <c r="I835">
        <v>44.876425104463003</v>
      </c>
      <c r="J835">
        <v>-2.4224763809752599</v>
      </c>
      <c r="K835">
        <v>2473.59841525416</v>
      </c>
      <c r="L835">
        <v>2031.1190019099899</v>
      </c>
      <c r="M835">
        <v>46.188101142496897</v>
      </c>
      <c r="N835">
        <v>0.67211533706723903</v>
      </c>
      <c r="O835">
        <v>19.660960611600402</v>
      </c>
      <c r="P835">
        <v>132.94618660472301</v>
      </c>
      <c r="Q835">
        <v>6.4706062395348998E-2</v>
      </c>
    </row>
    <row r="836" spans="1:17" hidden="1" x14ac:dyDescent="0.3">
      <c r="A836" t="s">
        <v>1817</v>
      </c>
      <c r="B836" t="s">
        <v>1818</v>
      </c>
      <c r="C836" t="s">
        <v>3144</v>
      </c>
      <c r="D836" t="s">
        <v>48</v>
      </c>
      <c r="E836">
        <v>4318.8283289319997</v>
      </c>
      <c r="F836">
        <v>28.09</v>
      </c>
      <c r="G836">
        <v>66.206699730274906</v>
      </c>
      <c r="H836">
        <v>-6.4493313656608997</v>
      </c>
      <c r="I836">
        <v>29.7406550064714</v>
      </c>
      <c r="J836">
        <v>-0.40742898037837999</v>
      </c>
      <c r="K836">
        <v>26.4918481357372</v>
      </c>
      <c r="L836">
        <v>21.457501783417801</v>
      </c>
      <c r="M836">
        <v>33.3050994706566</v>
      </c>
      <c r="N836">
        <v>0.58938849716034303</v>
      </c>
      <c r="O836">
        <v>19.081523673905298</v>
      </c>
      <c r="P836">
        <v>111.705639211575</v>
      </c>
      <c r="Q836">
        <v>0.108582961417723</v>
      </c>
    </row>
    <row r="837" spans="1:17" hidden="1" x14ac:dyDescent="0.3">
      <c r="A837" t="s">
        <v>1819</v>
      </c>
      <c r="B837" t="s">
        <v>1820</v>
      </c>
      <c r="C837" t="s">
        <v>3144</v>
      </c>
      <c r="D837" t="s">
        <v>51</v>
      </c>
      <c r="E837">
        <v>4315.3597938000003</v>
      </c>
      <c r="F837">
        <v>2726.4</v>
      </c>
      <c r="G837">
        <v>89.949733773088695</v>
      </c>
      <c r="H837">
        <v>17.8908634525183</v>
      </c>
      <c r="I837">
        <v>66.489904880304493</v>
      </c>
      <c r="J837">
        <v>14.216027464218</v>
      </c>
      <c r="K837">
        <v>2220.44952167576</v>
      </c>
      <c r="L837">
        <v>1772.16398664589</v>
      </c>
      <c r="M837">
        <v>80.524401845413806</v>
      </c>
      <c r="N837">
        <v>1.2206037346187899</v>
      </c>
      <c r="O837">
        <v>8.2012910798122007</v>
      </c>
      <c r="P837">
        <v>122.554181461981</v>
      </c>
      <c r="Q837">
        <v>0.15274989787250601</v>
      </c>
    </row>
    <row r="838" spans="1:17" x14ac:dyDescent="0.3">
      <c r="A838" t="s">
        <v>1821</v>
      </c>
      <c r="B838" t="s">
        <v>1822</v>
      </c>
      <c r="C838" t="s">
        <v>3135</v>
      </c>
      <c r="D838" t="s">
        <v>190</v>
      </c>
      <c r="E838">
        <v>4314.6312355440004</v>
      </c>
      <c r="F838">
        <v>173.59</v>
      </c>
      <c r="G838">
        <v>-1.50815388498699</v>
      </c>
      <c r="H838">
        <v>2.9153394713959999</v>
      </c>
      <c r="I838">
        <v>-12.0074794922441</v>
      </c>
      <c r="J838">
        <v>3.7695656283561099</v>
      </c>
      <c r="K838">
        <v>176.178448925314</v>
      </c>
      <c r="L838">
        <v>171.42423725411501</v>
      </c>
      <c r="M838">
        <v>40.234729177983702</v>
      </c>
      <c r="N838">
        <v>0.69444976204119402</v>
      </c>
      <c r="O838">
        <v>30.019010311653801</v>
      </c>
      <c r="P838">
        <v>37.715192383974603</v>
      </c>
      <c r="Q838">
        <v>4.4586787595643003E-2</v>
      </c>
    </row>
    <row r="839" spans="1:17" x14ac:dyDescent="0.3">
      <c r="A839" t="s">
        <v>1823</v>
      </c>
      <c r="B839" t="s">
        <v>1824</v>
      </c>
      <c r="C839" t="s">
        <v>3139</v>
      </c>
      <c r="D839" t="s">
        <v>292</v>
      </c>
      <c r="E839">
        <v>4307.5303497000004</v>
      </c>
      <c r="F839">
        <v>202.46</v>
      </c>
      <c r="G839">
        <v>2.4195534276877</v>
      </c>
      <c r="H839">
        <v>-6.0230402858486896</v>
      </c>
      <c r="I839">
        <v>-10.8663955837857</v>
      </c>
      <c r="J839">
        <v>5.0437842814445704</v>
      </c>
      <c r="K839">
        <v>200.98500488937401</v>
      </c>
      <c r="L839">
        <v>190.569968237506</v>
      </c>
      <c r="M839">
        <v>28.8855376872317</v>
      </c>
      <c r="N839">
        <v>0.77292699381632102</v>
      </c>
      <c r="O839">
        <v>17.4799960486021</v>
      </c>
      <c r="P839">
        <v>47.781021897810199</v>
      </c>
    </row>
    <row r="840" spans="1:17" x14ac:dyDescent="0.3">
      <c r="A840" t="s">
        <v>1825</v>
      </c>
      <c r="B840" t="s">
        <v>1826</v>
      </c>
      <c r="C840" t="s">
        <v>3139</v>
      </c>
      <c r="D840" t="s">
        <v>125</v>
      </c>
      <c r="E840">
        <v>4295.7937197000001</v>
      </c>
      <c r="F840">
        <v>894.8</v>
      </c>
      <c r="G840">
        <v>18.297222418086399</v>
      </c>
      <c r="H840">
        <v>-3.54563338859609</v>
      </c>
      <c r="I840">
        <v>14.449464741076101</v>
      </c>
      <c r="J840">
        <v>-5.8892857464334298</v>
      </c>
      <c r="K840">
        <v>912.53472168099995</v>
      </c>
      <c r="L840">
        <v>813.48801537156999</v>
      </c>
      <c r="M840">
        <v>35.920479690071701</v>
      </c>
      <c r="N840">
        <v>0.77095196791869403</v>
      </c>
      <c r="O840">
        <v>15.590075994635599</v>
      </c>
      <c r="P840">
        <v>50.361283817845703</v>
      </c>
      <c r="Q840">
        <v>-4.2676632610023003E-2</v>
      </c>
    </row>
    <row r="841" spans="1:17" x14ac:dyDescent="0.3">
      <c r="A841" t="s">
        <v>1827</v>
      </c>
      <c r="B841" t="s">
        <v>1828</v>
      </c>
      <c r="C841" t="s">
        <v>3141</v>
      </c>
      <c r="D841" t="s">
        <v>1829</v>
      </c>
      <c r="E841">
        <v>4289.4980860919904</v>
      </c>
      <c r="F841">
        <v>63.01</v>
      </c>
      <c r="G841">
        <v>-25.659422260504702</v>
      </c>
      <c r="H841">
        <v>-7.3640980663858597</v>
      </c>
      <c r="I841">
        <v>-1.8799539756858401</v>
      </c>
      <c r="J841">
        <v>0.83959206353634197</v>
      </c>
      <c r="K841">
        <v>67.6023691542878</v>
      </c>
      <c r="L841">
        <v>64.902599595702497</v>
      </c>
      <c r="M841">
        <v>25.9562353896609</v>
      </c>
      <c r="N841">
        <v>0.47434857240296002</v>
      </c>
      <c r="O841">
        <v>33.613712109189002</v>
      </c>
      <c r="P841">
        <v>44.5183486238532</v>
      </c>
      <c r="Q841">
        <v>3.9536802227348997E-2</v>
      </c>
    </row>
    <row r="842" spans="1:17" hidden="1" x14ac:dyDescent="0.3">
      <c r="A842" t="s">
        <v>1830</v>
      </c>
      <c r="B842" t="s">
        <v>1831</v>
      </c>
      <c r="C842" t="s">
        <v>3144</v>
      </c>
      <c r="D842" t="s">
        <v>264</v>
      </c>
      <c r="E842">
        <v>4286.0545378500001</v>
      </c>
      <c r="F842">
        <v>1017.2</v>
      </c>
      <c r="G842">
        <v>484.37068986890699</v>
      </c>
      <c r="H842">
        <v>-8.0963010626305891</v>
      </c>
      <c r="I842">
        <v>72.503645978960705</v>
      </c>
      <c r="J842">
        <v>0.55813897361550102</v>
      </c>
      <c r="K842">
        <v>931.443462956286</v>
      </c>
      <c r="L842">
        <v>639.97065301199996</v>
      </c>
      <c r="M842">
        <v>44.427717935866802</v>
      </c>
      <c r="N842">
        <v>0.86468876561834895</v>
      </c>
      <c r="O842">
        <v>15.906409752261</v>
      </c>
      <c r="P842">
        <v>556.25806451612902</v>
      </c>
      <c r="Q842">
        <v>0.21086651418038899</v>
      </c>
    </row>
    <row r="843" spans="1:17" hidden="1" x14ac:dyDescent="0.3">
      <c r="A843" t="s">
        <v>1832</v>
      </c>
      <c r="B843" t="s">
        <v>1833</v>
      </c>
      <c r="C843" t="s">
        <v>3144</v>
      </c>
      <c r="D843" t="s">
        <v>398</v>
      </c>
      <c r="E843">
        <v>4284.881137763</v>
      </c>
      <c r="F843">
        <v>112.62</v>
      </c>
      <c r="G843">
        <v>-47.732012259505602</v>
      </c>
      <c r="H843">
        <v>-5.6433012149071402</v>
      </c>
      <c r="I843">
        <v>-19.945667874620199</v>
      </c>
      <c r="J843">
        <v>-0.69098466679861203</v>
      </c>
      <c r="K843">
        <v>119.318939083876</v>
      </c>
      <c r="L843">
        <v>125.15186873479701</v>
      </c>
      <c r="M843">
        <v>26.867776946852999</v>
      </c>
      <c r="N843">
        <v>0.858408415013864</v>
      </c>
      <c r="O843">
        <v>36.387852956845997</v>
      </c>
      <c r="P843">
        <v>3.5586206896551702</v>
      </c>
    </row>
    <row r="844" spans="1:17" hidden="1" x14ac:dyDescent="0.3">
      <c r="A844" t="s">
        <v>1834</v>
      </c>
      <c r="B844" t="s">
        <v>1835</v>
      </c>
      <c r="C844" t="s">
        <v>3144</v>
      </c>
      <c r="D844" t="s">
        <v>284</v>
      </c>
      <c r="E844">
        <v>4258.9544541599998</v>
      </c>
      <c r="F844">
        <v>820</v>
      </c>
      <c r="G844">
        <v>17.165512318356399</v>
      </c>
      <c r="H844">
        <v>-4.06769128075506</v>
      </c>
      <c r="I844">
        <v>21.438342510919401</v>
      </c>
      <c r="J844">
        <v>5.9070395577927401</v>
      </c>
      <c r="K844">
        <v>814.56220262011004</v>
      </c>
      <c r="L844">
        <v>709.24295966449404</v>
      </c>
      <c r="M844">
        <v>32.9528580286647</v>
      </c>
      <c r="N844">
        <v>0.16929636134340201</v>
      </c>
      <c r="O844">
        <v>13.579268292682899</v>
      </c>
      <c r="P844">
        <v>61.799526440410403</v>
      </c>
      <c r="Q844">
        <v>-7.4808160820291E-2</v>
      </c>
    </row>
    <row r="845" spans="1:17" hidden="1" x14ac:dyDescent="0.3">
      <c r="A845" t="s">
        <v>1836</v>
      </c>
      <c r="B845" t="s">
        <v>1837</v>
      </c>
      <c r="C845" t="s">
        <v>3144</v>
      </c>
      <c r="D845" t="s">
        <v>469</v>
      </c>
      <c r="E845">
        <v>4238.3273191400003</v>
      </c>
      <c r="F845">
        <v>959.3</v>
      </c>
      <c r="G845">
        <v>61.1329296972891</v>
      </c>
      <c r="H845">
        <v>2.1984133855841899</v>
      </c>
      <c r="I845">
        <v>52.607528255330998</v>
      </c>
      <c r="J845">
        <v>12.102920736796101</v>
      </c>
      <c r="K845">
        <v>912.40925026101195</v>
      </c>
      <c r="L845">
        <v>747.71965477083995</v>
      </c>
      <c r="M845">
        <v>55.698453558412602</v>
      </c>
      <c r="N845">
        <v>0.61172140907068195</v>
      </c>
      <c r="O845">
        <v>14.145731262378799</v>
      </c>
      <c r="P845">
        <v>90.772596201650501</v>
      </c>
      <c r="Q845">
        <v>0.165793136242919</v>
      </c>
    </row>
    <row r="846" spans="1:17" hidden="1" x14ac:dyDescent="0.3">
      <c r="A846" t="s">
        <v>1838</v>
      </c>
      <c r="B846" t="s">
        <v>1839</v>
      </c>
      <c r="C846" t="s">
        <v>3144</v>
      </c>
      <c r="D846" t="s">
        <v>1840</v>
      </c>
      <c r="E846">
        <v>4229.2881755519902</v>
      </c>
      <c r="F846">
        <v>150.21</v>
      </c>
      <c r="G846">
        <v>29.256480615035901</v>
      </c>
      <c r="H846">
        <v>7.1580760417464999</v>
      </c>
      <c r="I846">
        <v>31.846098907335598</v>
      </c>
      <c r="J846">
        <v>5.9977918753585602</v>
      </c>
      <c r="K846">
        <v>139.364474676806</v>
      </c>
      <c r="L846">
        <v>122.73756484317001</v>
      </c>
      <c r="M846">
        <v>49.993360844728002</v>
      </c>
      <c r="N846">
        <v>0.64836991230226704</v>
      </c>
      <c r="O846">
        <v>9.1804806604087492</v>
      </c>
      <c r="P846">
        <v>81.194209891435406</v>
      </c>
      <c r="Q846">
        <v>6.7849083133922003E-2</v>
      </c>
    </row>
    <row r="847" spans="1:17" hidden="1" x14ac:dyDescent="0.3">
      <c r="A847" t="s">
        <v>1841</v>
      </c>
      <c r="B847" t="s">
        <v>1842</v>
      </c>
      <c r="C847" t="s">
        <v>3144</v>
      </c>
      <c r="D847" t="s">
        <v>51</v>
      </c>
      <c r="E847">
        <v>4220.3385137499999</v>
      </c>
      <c r="F847">
        <v>728.05</v>
      </c>
      <c r="G847">
        <v>6.4439565596974804</v>
      </c>
      <c r="H847">
        <v>0.39153722868365198</v>
      </c>
      <c r="I847">
        <v>46.525719007872098</v>
      </c>
      <c r="J847">
        <v>-0.13391907514526799</v>
      </c>
      <c r="K847">
        <v>705.26449123261398</v>
      </c>
      <c r="M847">
        <v>35.687429541766299</v>
      </c>
      <c r="N847">
        <v>0.32988333300156097</v>
      </c>
      <c r="O847">
        <v>15.589588627154701</v>
      </c>
      <c r="P847">
        <v>72.789842173964601</v>
      </c>
    </row>
    <row r="848" spans="1:17" hidden="1" x14ac:dyDescent="0.3">
      <c r="A848" t="s">
        <v>1843</v>
      </c>
      <c r="B848" t="s">
        <v>1844</v>
      </c>
      <c r="C848" t="s">
        <v>3144</v>
      </c>
      <c r="D848" t="s">
        <v>1025</v>
      </c>
      <c r="E848">
        <v>4191.77813298</v>
      </c>
      <c r="F848">
        <v>181.17</v>
      </c>
      <c r="G848">
        <v>73.193994547242497</v>
      </c>
      <c r="H848">
        <v>3.0718424421904902</v>
      </c>
      <c r="I848">
        <v>55.469410536448898</v>
      </c>
      <c r="J848">
        <v>2.8201174612295801</v>
      </c>
      <c r="K848">
        <v>176.76254933786601</v>
      </c>
      <c r="L848">
        <v>146.8313381344</v>
      </c>
      <c r="M848">
        <v>49.6430473452602</v>
      </c>
      <c r="N848">
        <v>1.63581841871859</v>
      </c>
      <c r="O848">
        <v>23.5303858254678</v>
      </c>
      <c r="P848">
        <v>110.540383497966</v>
      </c>
    </row>
    <row r="849" spans="1:17" x14ac:dyDescent="0.3">
      <c r="A849" t="s">
        <v>1845</v>
      </c>
      <c r="B849" t="s">
        <v>1846</v>
      </c>
      <c r="C849" t="s">
        <v>3141</v>
      </c>
      <c r="D849" t="s">
        <v>106</v>
      </c>
      <c r="E849">
        <v>4182.3665416399999</v>
      </c>
      <c r="F849">
        <v>1101.55</v>
      </c>
      <c r="G849">
        <v>26.4094618619276</v>
      </c>
      <c r="H849">
        <v>-10.8357429019892</v>
      </c>
      <c r="I849">
        <v>47.371318421398101</v>
      </c>
      <c r="J849">
        <v>1.23672608285329</v>
      </c>
      <c r="K849">
        <v>1158.45814861026</v>
      </c>
      <c r="L849">
        <v>1011.15889424902</v>
      </c>
      <c r="M849">
        <v>36.009349763517498</v>
      </c>
      <c r="N849">
        <v>0.59913006843427197</v>
      </c>
      <c r="O849">
        <v>44.587172620398498</v>
      </c>
      <c r="P849">
        <v>80.581967213114694</v>
      </c>
      <c r="Q849">
        <v>5.0242391637294999E-2</v>
      </c>
    </row>
    <row r="850" spans="1:17" hidden="1" x14ac:dyDescent="0.3">
      <c r="A850" t="s">
        <v>1847</v>
      </c>
      <c r="B850" t="s">
        <v>1848</v>
      </c>
      <c r="C850" t="s">
        <v>3144</v>
      </c>
      <c r="D850" t="s">
        <v>482</v>
      </c>
      <c r="E850">
        <v>4179.6160861949902</v>
      </c>
      <c r="F850">
        <v>321.95</v>
      </c>
      <c r="G850">
        <v>86.458862273336905</v>
      </c>
      <c r="H850">
        <v>24.940286120677801</v>
      </c>
      <c r="I850">
        <v>44.378373767910198</v>
      </c>
      <c r="J850">
        <v>7.2327326920667998</v>
      </c>
      <c r="K850">
        <v>256.83801484230298</v>
      </c>
      <c r="L850">
        <v>209.46935282491799</v>
      </c>
      <c r="M850">
        <v>65.780204608549397</v>
      </c>
      <c r="N850">
        <v>1.8016576286287</v>
      </c>
      <c r="O850">
        <v>1.7238701661748701</v>
      </c>
      <c r="P850">
        <v>150.34992223950201</v>
      </c>
      <c r="Q850">
        <v>6.4834528363917995E-2</v>
      </c>
    </row>
    <row r="851" spans="1:17" hidden="1" x14ac:dyDescent="0.3">
      <c r="A851" t="s">
        <v>1849</v>
      </c>
      <c r="B851" t="s">
        <v>1850</v>
      </c>
      <c r="C851" t="s">
        <v>3144</v>
      </c>
      <c r="D851" t="s">
        <v>271</v>
      </c>
      <c r="E851">
        <v>4162.2411419999999</v>
      </c>
      <c r="F851">
        <v>451.7</v>
      </c>
      <c r="G851">
        <v>32.970821514306103</v>
      </c>
      <c r="H851">
        <v>-4.7271091434386801</v>
      </c>
      <c r="I851">
        <v>4.4813253448844099</v>
      </c>
      <c r="J851">
        <v>1.86084683560645</v>
      </c>
      <c r="K851">
        <v>440.05245885071997</v>
      </c>
      <c r="L851">
        <v>402.23628771545202</v>
      </c>
      <c r="M851">
        <v>44.882633833859899</v>
      </c>
      <c r="N851">
        <v>0.52372669915546999</v>
      </c>
      <c r="O851">
        <v>20.212530440557799</v>
      </c>
      <c r="P851">
        <v>63.778100072516203</v>
      </c>
      <c r="Q851">
        <v>0.14525210519732801</v>
      </c>
    </row>
    <row r="852" spans="1:17" x14ac:dyDescent="0.3">
      <c r="A852" t="s">
        <v>1851</v>
      </c>
      <c r="B852" t="s">
        <v>1852</v>
      </c>
      <c r="C852" t="s">
        <v>3143</v>
      </c>
      <c r="D852" t="s">
        <v>276</v>
      </c>
      <c r="E852">
        <v>4148.5313850000002</v>
      </c>
      <c r="F852">
        <v>1488.95</v>
      </c>
      <c r="G852">
        <v>86.205932571795003</v>
      </c>
      <c r="H852">
        <v>14.7001159082916</v>
      </c>
      <c r="I852">
        <v>65.346050592914295</v>
      </c>
      <c r="J852">
        <v>14.207993743690301</v>
      </c>
      <c r="K852">
        <v>1243.4354918802601</v>
      </c>
      <c r="L852">
        <v>1009.10420811684</v>
      </c>
      <c r="M852">
        <v>62.266884236229302</v>
      </c>
      <c r="N852">
        <v>1.5006618245293799</v>
      </c>
      <c r="O852">
        <v>1.63873870848583</v>
      </c>
      <c r="P852">
        <v>139.592887601576</v>
      </c>
      <c r="Q852">
        <v>3.0818046793978999E-2</v>
      </c>
    </row>
    <row r="853" spans="1:17" x14ac:dyDescent="0.3">
      <c r="A853" t="s">
        <v>1853</v>
      </c>
      <c r="B853" t="s">
        <v>1854</v>
      </c>
      <c r="C853" t="s">
        <v>3136</v>
      </c>
      <c r="D853" t="s">
        <v>117</v>
      </c>
      <c r="E853">
        <v>4129.5484314719997</v>
      </c>
      <c r="F853">
        <v>218.73</v>
      </c>
      <c r="G853">
        <v>-13.901553158900301</v>
      </c>
      <c r="H853">
        <v>4.9220916759029398</v>
      </c>
      <c r="I853">
        <v>-3.5552110904799599</v>
      </c>
      <c r="J853">
        <v>-6.3137063226801997</v>
      </c>
      <c r="K853">
        <v>224.93621442880001</v>
      </c>
      <c r="L853">
        <v>215.853103586652</v>
      </c>
      <c r="M853">
        <v>48.893659460975499</v>
      </c>
      <c r="N853">
        <v>1.2801866842279099</v>
      </c>
      <c r="O853">
        <v>25.702921409957401</v>
      </c>
      <c r="P853">
        <v>37.522791574976402</v>
      </c>
      <c r="Q853">
        <v>9.4745246766290994E-2</v>
      </c>
    </row>
    <row r="854" spans="1:17" hidden="1" x14ac:dyDescent="0.3">
      <c r="A854" t="s">
        <v>1855</v>
      </c>
      <c r="B854" t="s">
        <v>1856</v>
      </c>
      <c r="C854" t="s">
        <v>3144</v>
      </c>
      <c r="D854" t="s">
        <v>54</v>
      </c>
      <c r="E854">
        <v>4113.6770878500001</v>
      </c>
      <c r="F854">
        <v>277.3</v>
      </c>
      <c r="G854">
        <v>34.512484985198498</v>
      </c>
      <c r="H854">
        <v>0.58055536279025099</v>
      </c>
      <c r="I854">
        <v>3.0146951296256601</v>
      </c>
      <c r="J854">
        <v>-4.1151469795617599</v>
      </c>
      <c r="K854">
        <v>278.85911694735</v>
      </c>
      <c r="L854">
        <v>239.12360736589</v>
      </c>
      <c r="M854">
        <v>55.397694888575003</v>
      </c>
      <c r="N854">
        <v>0.70306564554211004</v>
      </c>
      <c r="O854">
        <v>23.692751532636098</v>
      </c>
      <c r="P854">
        <v>76.063492063492006</v>
      </c>
      <c r="Q854">
        <v>7.9588534186789996E-3</v>
      </c>
    </row>
    <row r="855" spans="1:17" hidden="1" x14ac:dyDescent="0.3">
      <c r="A855" t="s">
        <v>1857</v>
      </c>
      <c r="B855" t="s">
        <v>1858</v>
      </c>
      <c r="C855" t="s">
        <v>3144</v>
      </c>
      <c r="D855" t="s">
        <v>271</v>
      </c>
      <c r="E855">
        <v>4088.0126204849998</v>
      </c>
      <c r="F855">
        <v>4336</v>
      </c>
      <c r="G855">
        <v>18.7277034103281</v>
      </c>
      <c r="H855">
        <v>18.258500952699801</v>
      </c>
      <c r="I855">
        <v>64.772582469945206</v>
      </c>
      <c r="J855">
        <v>7.1507273063354102</v>
      </c>
      <c r="K855">
        <v>3838.68697292979</v>
      </c>
      <c r="L855">
        <v>3229.4552085638702</v>
      </c>
      <c r="M855">
        <v>62.067873154038303</v>
      </c>
      <c r="N855">
        <v>0.895174068546566</v>
      </c>
      <c r="O855">
        <v>3.7822878228782302</v>
      </c>
      <c r="P855">
        <v>101.113172541743</v>
      </c>
      <c r="Q855">
        <v>0.121886774319029</v>
      </c>
    </row>
    <row r="856" spans="1:17" x14ac:dyDescent="0.3">
      <c r="A856" t="s">
        <v>1859</v>
      </c>
      <c r="B856" t="s">
        <v>1860</v>
      </c>
      <c r="C856" t="s">
        <v>3140</v>
      </c>
      <c r="D856" t="s">
        <v>436</v>
      </c>
      <c r="E856">
        <v>4082.2908272999998</v>
      </c>
      <c r="F856">
        <v>1042.2</v>
      </c>
      <c r="G856">
        <v>-52.812250478387</v>
      </c>
      <c r="H856">
        <v>-9.1893395628621395</v>
      </c>
      <c r="I856">
        <v>-15.7445231633069</v>
      </c>
      <c r="J856">
        <v>-0.33398318220827999</v>
      </c>
      <c r="K856">
        <v>1107.03725302717</v>
      </c>
      <c r="L856">
        <v>1180.7490973732899</v>
      </c>
      <c r="M856">
        <v>37.368767904351998</v>
      </c>
      <c r="N856">
        <v>1.2378555539795799</v>
      </c>
      <c r="O856">
        <v>38.912876607177097</v>
      </c>
      <c r="P856">
        <v>4.4445557949591699</v>
      </c>
      <c r="Q856">
        <v>-8.0089426037757996E-2</v>
      </c>
    </row>
    <row r="857" spans="1:17" x14ac:dyDescent="0.3">
      <c r="A857" t="s">
        <v>1861</v>
      </c>
      <c r="B857" t="s">
        <v>1862</v>
      </c>
      <c r="C857" t="s">
        <v>3129</v>
      </c>
      <c r="D857" t="s">
        <v>54</v>
      </c>
      <c r="E857">
        <v>4064.393208</v>
      </c>
      <c r="F857">
        <v>555.70000000000005</v>
      </c>
      <c r="G857">
        <v>-57.291231812412597</v>
      </c>
      <c r="H857">
        <v>-10.6724038863051</v>
      </c>
      <c r="I857">
        <v>-48.022216423630702</v>
      </c>
      <c r="J857">
        <v>-3.2042248385900902</v>
      </c>
      <c r="K857">
        <v>616.04303746899302</v>
      </c>
      <c r="L857">
        <v>737.18807424324598</v>
      </c>
      <c r="M857">
        <v>21.049791302446099</v>
      </c>
      <c r="N857">
        <v>0.897740919356384</v>
      </c>
      <c r="O857">
        <v>123.717833363325</v>
      </c>
      <c r="P857">
        <v>3.82064455861748</v>
      </c>
      <c r="Q857">
        <v>-1.496117212192E-3</v>
      </c>
    </row>
    <row r="858" spans="1:17" hidden="1" x14ac:dyDescent="0.3">
      <c r="A858" t="s">
        <v>1863</v>
      </c>
      <c r="B858" t="s">
        <v>1864</v>
      </c>
      <c r="C858" t="s">
        <v>3144</v>
      </c>
      <c r="D858" t="s">
        <v>1060</v>
      </c>
      <c r="E858">
        <v>4060.8879999999999</v>
      </c>
      <c r="F858">
        <v>118</v>
      </c>
      <c r="G858">
        <v>-26.307339569112798</v>
      </c>
      <c r="K858">
        <v>104.378999999999</v>
      </c>
      <c r="M858">
        <v>99.990560428137201</v>
      </c>
      <c r="N858">
        <v>1</v>
      </c>
      <c r="O858">
        <v>0</v>
      </c>
      <c r="P858">
        <v>5.3571428571428603</v>
      </c>
    </row>
    <row r="859" spans="1:17" hidden="1" x14ac:dyDescent="0.3">
      <c r="A859" t="s">
        <v>1865</v>
      </c>
      <c r="B859" t="s">
        <v>1866</v>
      </c>
      <c r="C859" t="s">
        <v>3144</v>
      </c>
      <c r="D859" t="s">
        <v>469</v>
      </c>
      <c r="E859">
        <v>4038.6064989749998</v>
      </c>
      <c r="F859">
        <v>651.75</v>
      </c>
      <c r="G859">
        <v>-40.212303478723101</v>
      </c>
      <c r="H859">
        <v>5.7438528728907396</v>
      </c>
      <c r="I859">
        <v>-21.482151386222402</v>
      </c>
      <c r="J859">
        <v>3.04612318286109</v>
      </c>
      <c r="K859">
        <v>653.27514738099399</v>
      </c>
      <c r="L859">
        <v>673.44540475314898</v>
      </c>
      <c r="M859">
        <v>47.096376561155601</v>
      </c>
      <c r="N859">
        <v>0.90904454954270297</v>
      </c>
      <c r="O859">
        <v>26.958189489835</v>
      </c>
      <c r="P859">
        <v>9.3265117839469802</v>
      </c>
      <c r="Q859">
        <v>0.123306027256221</v>
      </c>
    </row>
    <row r="860" spans="1:17" x14ac:dyDescent="0.3">
      <c r="A860" t="s">
        <v>1867</v>
      </c>
      <c r="B860" t="s">
        <v>1868</v>
      </c>
      <c r="C860" t="s">
        <v>3148</v>
      </c>
      <c r="D860" t="s">
        <v>634</v>
      </c>
      <c r="E860">
        <v>4018.4155627199998</v>
      </c>
      <c r="F860">
        <v>611.20000000000005</v>
      </c>
      <c r="G860">
        <v>-38.030004962965698</v>
      </c>
      <c r="H860">
        <v>0.97485920639075996</v>
      </c>
      <c r="I860">
        <v>-13.553131638325199</v>
      </c>
      <c r="J860">
        <v>1.0884549578748399</v>
      </c>
      <c r="K860">
        <v>617.15528665501301</v>
      </c>
      <c r="L860">
        <v>631.03903320675499</v>
      </c>
      <c r="M860">
        <v>42.264241139633299</v>
      </c>
      <c r="N860">
        <v>0.91979645047467895</v>
      </c>
      <c r="O860">
        <v>33.344240837696297</v>
      </c>
      <c r="P860">
        <v>10.8049311094996</v>
      </c>
      <c r="Q860">
        <v>8.7832029153763994E-2</v>
      </c>
    </row>
    <row r="861" spans="1:17" hidden="1" x14ac:dyDescent="0.3">
      <c r="A861" t="s">
        <v>1869</v>
      </c>
      <c r="B861" t="s">
        <v>1870</v>
      </c>
      <c r="C861" t="s">
        <v>3144</v>
      </c>
      <c r="D861" t="s">
        <v>48</v>
      </c>
      <c r="E861">
        <v>4000.8189689999999</v>
      </c>
      <c r="F861">
        <v>2069.85</v>
      </c>
      <c r="G861">
        <v>553.17635531209498</v>
      </c>
      <c r="H861">
        <v>-7.5352145881294996</v>
      </c>
      <c r="I861">
        <v>100.265833368488</v>
      </c>
      <c r="J861">
        <v>0.42167034447926099</v>
      </c>
      <c r="K861">
        <v>2128.4377612317799</v>
      </c>
      <c r="L861">
        <v>1611.0919947233699</v>
      </c>
      <c r="M861">
        <v>44.0214479386702</v>
      </c>
      <c r="N861">
        <v>0.63672839506172796</v>
      </c>
      <c r="O861">
        <v>44.165036113728</v>
      </c>
      <c r="P861">
        <v>613.74137931034397</v>
      </c>
    </row>
    <row r="862" spans="1:17" hidden="1" x14ac:dyDescent="0.3">
      <c r="A862" t="s">
        <v>1871</v>
      </c>
      <c r="B862" t="s">
        <v>1872</v>
      </c>
      <c r="C862" t="s">
        <v>3144</v>
      </c>
      <c r="D862" t="s">
        <v>217</v>
      </c>
      <c r="E862">
        <v>3998.9029626000001</v>
      </c>
      <c r="F862">
        <v>187.89</v>
      </c>
      <c r="G862">
        <v>135.858971938054</v>
      </c>
      <c r="H862">
        <v>26.795267607824702</v>
      </c>
      <c r="I862">
        <v>95.013361675678297</v>
      </c>
      <c r="J862">
        <v>-0.68291990705246797</v>
      </c>
      <c r="K862">
        <v>155.87202912291801</v>
      </c>
      <c r="L862">
        <v>112.93430835418999</v>
      </c>
      <c r="M862">
        <v>49.242084403328903</v>
      </c>
      <c r="N862">
        <v>0.68208168931936397</v>
      </c>
      <c r="O862">
        <v>9.3192825589440709</v>
      </c>
      <c r="P862">
        <v>170.34532374100701</v>
      </c>
      <c r="Q862">
        <v>0.29102961168750702</v>
      </c>
    </row>
    <row r="863" spans="1:17" hidden="1" x14ac:dyDescent="0.3">
      <c r="A863" t="s">
        <v>1873</v>
      </c>
      <c r="B863" t="s">
        <v>1874</v>
      </c>
      <c r="C863" t="s">
        <v>3144</v>
      </c>
      <c r="D863" t="s">
        <v>403</v>
      </c>
      <c r="E863">
        <v>3991.78555069</v>
      </c>
      <c r="F863">
        <v>268.7</v>
      </c>
      <c r="G863">
        <v>114.587032657866</v>
      </c>
      <c r="H863">
        <v>0.28305810279413701</v>
      </c>
      <c r="I863">
        <v>118.54473822216301</v>
      </c>
      <c r="J863">
        <v>4.7413193856878797</v>
      </c>
      <c r="K863">
        <v>249.674534491853</v>
      </c>
      <c r="L863">
        <v>182.57655702894101</v>
      </c>
      <c r="M863">
        <v>45.316167790141002</v>
      </c>
      <c r="N863">
        <v>0.40513267321118102</v>
      </c>
      <c r="O863">
        <v>25.679196129512398</v>
      </c>
      <c r="P863">
        <v>182.84210526315701</v>
      </c>
      <c r="Q863">
        <v>0.15420502221461199</v>
      </c>
    </row>
    <row r="864" spans="1:17" x14ac:dyDescent="0.3">
      <c r="A864" t="s">
        <v>1875</v>
      </c>
      <c r="B864" t="s">
        <v>1876</v>
      </c>
      <c r="C864" t="s">
        <v>3141</v>
      </c>
      <c r="D864" t="s">
        <v>271</v>
      </c>
      <c r="E864">
        <v>3956.8365937199901</v>
      </c>
      <c r="F864">
        <v>172.24</v>
      </c>
      <c r="G864">
        <v>0.93894556237604099</v>
      </c>
      <c r="H864">
        <v>0.63212309134991995</v>
      </c>
      <c r="I864">
        <v>16.223103789119499</v>
      </c>
      <c r="J864">
        <v>-3.6738956668395701</v>
      </c>
      <c r="K864">
        <v>169.66163878393101</v>
      </c>
      <c r="L864">
        <v>154.036467853857</v>
      </c>
      <c r="M864">
        <v>37.777622369537603</v>
      </c>
      <c r="N864">
        <v>0.62291273307208805</v>
      </c>
      <c r="O864">
        <v>11.878773803994401</v>
      </c>
      <c r="P864">
        <v>53.717090584560403</v>
      </c>
      <c r="Q864">
        <v>1.7469884754272001E-2</v>
      </c>
    </row>
    <row r="865" spans="1:17" hidden="1" x14ac:dyDescent="0.3">
      <c r="A865" t="s">
        <v>1877</v>
      </c>
      <c r="B865" t="s">
        <v>1878</v>
      </c>
      <c r="C865" t="s">
        <v>3144</v>
      </c>
      <c r="D865" t="s">
        <v>562</v>
      </c>
      <c r="E865">
        <v>3950.1885536760001</v>
      </c>
      <c r="F865">
        <v>139.27000000000001</v>
      </c>
      <c r="G865">
        <v>167.494960180394</v>
      </c>
      <c r="H865">
        <v>-3.68122932502795</v>
      </c>
      <c r="I865">
        <v>72.503794093424702</v>
      </c>
      <c r="J865">
        <v>-1.1859156441996199</v>
      </c>
      <c r="K865">
        <v>127.13313733302201</v>
      </c>
      <c r="L865">
        <v>95.9061491724718</v>
      </c>
      <c r="M865">
        <v>61.681410213799602</v>
      </c>
      <c r="N865">
        <v>0.45044175472942899</v>
      </c>
      <c r="O865">
        <v>14.4311578744079</v>
      </c>
      <c r="P865">
        <v>202.105765091899</v>
      </c>
      <c r="Q865">
        <v>7.3644296067104001E-2</v>
      </c>
    </row>
    <row r="866" spans="1:17" hidden="1" x14ac:dyDescent="0.3">
      <c r="A866" t="s">
        <v>1879</v>
      </c>
      <c r="B866" t="s">
        <v>1880</v>
      </c>
      <c r="C866" t="s">
        <v>3144</v>
      </c>
      <c r="D866" t="s">
        <v>276</v>
      </c>
      <c r="E866">
        <v>3931.1767452099998</v>
      </c>
      <c r="F866">
        <v>3257.85</v>
      </c>
      <c r="G866">
        <v>17.2137298114888</v>
      </c>
      <c r="H866">
        <v>-5.5845443870964697</v>
      </c>
      <c r="I866">
        <v>65.327579417261006</v>
      </c>
      <c r="J866">
        <v>0.38614746944668998</v>
      </c>
      <c r="K866">
        <v>3146.3054592236299</v>
      </c>
      <c r="L866">
        <v>2544.4737653939501</v>
      </c>
      <c r="M866">
        <v>39.327676240735997</v>
      </c>
      <c r="N866">
        <v>0.39812676103636901</v>
      </c>
      <c r="O866">
        <v>14.629280046656501</v>
      </c>
      <c r="P866">
        <v>115.94471878832</v>
      </c>
      <c r="Q866">
        <v>0.117830448091109</v>
      </c>
    </row>
    <row r="867" spans="1:17" hidden="1" x14ac:dyDescent="0.3">
      <c r="A867" t="s">
        <v>1881</v>
      </c>
      <c r="B867" t="s">
        <v>1882</v>
      </c>
      <c r="C867" t="s">
        <v>3144</v>
      </c>
      <c r="D867" t="s">
        <v>51</v>
      </c>
      <c r="E867">
        <v>3927.9030680000001</v>
      </c>
      <c r="F867">
        <v>1548.6</v>
      </c>
      <c r="G867">
        <v>118.00585865767</v>
      </c>
      <c r="H867">
        <v>1.67237703944487</v>
      </c>
      <c r="I867">
        <v>47.047148161084202</v>
      </c>
      <c r="J867">
        <v>-0.45218475438063899</v>
      </c>
      <c r="K867">
        <v>1393.28359826992</v>
      </c>
      <c r="L867">
        <v>1077.1125658605199</v>
      </c>
      <c r="M867">
        <v>65.452445901420504</v>
      </c>
      <c r="N867">
        <v>0.86913580246913502</v>
      </c>
      <c r="O867">
        <v>6.2249773989409896</v>
      </c>
      <c r="P867">
        <v>173.604240282685</v>
      </c>
      <c r="Q867">
        <v>0.23728468432098301</v>
      </c>
    </row>
    <row r="868" spans="1:17" hidden="1" x14ac:dyDescent="0.3">
      <c r="A868" t="s">
        <v>1883</v>
      </c>
      <c r="B868" t="s">
        <v>1884</v>
      </c>
      <c r="C868" t="s">
        <v>3144</v>
      </c>
      <c r="D868" t="s">
        <v>103</v>
      </c>
      <c r="E868">
        <v>3888.4292384400001</v>
      </c>
      <c r="F868">
        <v>1024.8499999999999</v>
      </c>
      <c r="G868">
        <v>41.927063130035002</v>
      </c>
      <c r="H868">
        <v>30.4527560703375</v>
      </c>
      <c r="I868">
        <v>15.6571748615725</v>
      </c>
      <c r="J868">
        <v>13.481180449989299</v>
      </c>
      <c r="K868">
        <v>861.54935329705597</v>
      </c>
      <c r="L868">
        <v>785.43211078178399</v>
      </c>
      <c r="M868">
        <v>72.483839971602706</v>
      </c>
      <c r="N868">
        <v>2.4421163340660201</v>
      </c>
      <c r="O868">
        <v>6.8449041323120401</v>
      </c>
      <c r="P868">
        <v>90.7940053988643</v>
      </c>
      <c r="Q868">
        <v>8.7945322302333997E-2</v>
      </c>
    </row>
    <row r="869" spans="1:17" hidden="1" x14ac:dyDescent="0.3">
      <c r="A869" t="s">
        <v>1885</v>
      </c>
      <c r="B869" t="s">
        <v>1886</v>
      </c>
      <c r="C869" t="s">
        <v>3144</v>
      </c>
      <c r="D869" t="s">
        <v>284</v>
      </c>
      <c r="E869">
        <v>3881.8931849999999</v>
      </c>
      <c r="F869">
        <v>418.1</v>
      </c>
      <c r="G869">
        <v>110.814566487284</v>
      </c>
      <c r="H869">
        <v>-11.8034274108586</v>
      </c>
      <c r="I869">
        <v>64.0590889530677</v>
      </c>
      <c r="J869">
        <v>1.0816357233446301</v>
      </c>
      <c r="K869">
        <v>393.88245956591498</v>
      </c>
      <c r="L869">
        <v>283.90477489948802</v>
      </c>
      <c r="M869">
        <v>37.963755610848096</v>
      </c>
      <c r="N869">
        <v>0.41301884398475602</v>
      </c>
      <c r="O869">
        <v>15.761779478593599</v>
      </c>
      <c r="P869">
        <v>180.60402684563701</v>
      </c>
      <c r="Q869">
        <v>0.16207862302279599</v>
      </c>
    </row>
    <row r="870" spans="1:17" x14ac:dyDescent="0.3">
      <c r="A870" t="s">
        <v>1887</v>
      </c>
      <c r="B870" t="s">
        <v>1888</v>
      </c>
      <c r="C870" t="s">
        <v>3131</v>
      </c>
      <c r="D870" t="s">
        <v>233</v>
      </c>
      <c r="E870">
        <v>3851.5770694150001</v>
      </c>
      <c r="F870">
        <v>454.25</v>
      </c>
      <c r="G870">
        <v>-30.164408664641499</v>
      </c>
      <c r="H870">
        <v>-7.5304459167445001</v>
      </c>
      <c r="I870">
        <v>-28.704665219583202</v>
      </c>
      <c r="J870">
        <v>1.59128996498789</v>
      </c>
      <c r="K870">
        <v>480.625227678236</v>
      </c>
      <c r="L870">
        <v>497.92515075933699</v>
      </c>
      <c r="M870">
        <v>22.581663108596601</v>
      </c>
      <c r="N870">
        <v>1.4945599120428199</v>
      </c>
      <c r="O870">
        <v>53.880022014309297</v>
      </c>
      <c r="P870">
        <v>2.0213363279056602</v>
      </c>
    </row>
    <row r="871" spans="1:17" hidden="1" x14ac:dyDescent="0.3">
      <c r="A871" t="s">
        <v>1889</v>
      </c>
      <c r="B871" t="s">
        <v>1890</v>
      </c>
      <c r="C871" t="s">
        <v>3144</v>
      </c>
      <c r="D871" t="s">
        <v>1582</v>
      </c>
      <c r="E871">
        <v>3822.84</v>
      </c>
      <c r="F871">
        <v>344.15</v>
      </c>
      <c r="G871">
        <v>-48.670241480315603</v>
      </c>
      <c r="H871">
        <v>-1.31528118644943</v>
      </c>
      <c r="I871">
        <v>-8.2243882325173505</v>
      </c>
      <c r="J871">
        <v>0.58775267370462203</v>
      </c>
      <c r="K871">
        <v>343.60151929907897</v>
      </c>
      <c r="L871">
        <v>344.30357971040399</v>
      </c>
      <c r="M871">
        <v>35.727449008133298</v>
      </c>
      <c r="N871">
        <v>0.52744788161034395</v>
      </c>
      <c r="O871">
        <v>35.609472613685902</v>
      </c>
      <c r="P871">
        <v>18.508953168043998</v>
      </c>
      <c r="Q871">
        <v>-6.1952683001560002E-3</v>
      </c>
    </row>
    <row r="872" spans="1:17" hidden="1" x14ac:dyDescent="0.3">
      <c r="A872" t="s">
        <v>1891</v>
      </c>
      <c r="B872" t="s">
        <v>1892</v>
      </c>
      <c r="C872" t="s">
        <v>3144</v>
      </c>
      <c r="D872" t="s">
        <v>496</v>
      </c>
      <c r="E872">
        <v>3814.9995766000002</v>
      </c>
      <c r="F872">
        <v>4412.1000000000004</v>
      </c>
      <c r="G872">
        <v>-11.6816976947624</v>
      </c>
      <c r="H872">
        <v>-3.3088115783634603E-2</v>
      </c>
      <c r="I872">
        <v>24.500869083863201</v>
      </c>
      <c r="J872">
        <v>-3.2362795866442999</v>
      </c>
      <c r="K872">
        <v>4282.5128018180903</v>
      </c>
      <c r="L872">
        <v>3822.1765568350702</v>
      </c>
      <c r="M872">
        <v>40.918055732356699</v>
      </c>
      <c r="N872">
        <v>1.20629145097001</v>
      </c>
      <c r="O872">
        <v>9.6983295936175296</v>
      </c>
      <c r="P872">
        <v>47.246696035242202</v>
      </c>
      <c r="Q872">
        <v>2.0090669956885999E-2</v>
      </c>
    </row>
    <row r="873" spans="1:17" hidden="1" x14ac:dyDescent="0.3">
      <c r="A873" t="s">
        <v>1893</v>
      </c>
      <c r="B873" t="s">
        <v>1894</v>
      </c>
      <c r="C873" t="s">
        <v>3144</v>
      </c>
      <c r="D873" t="s">
        <v>51</v>
      </c>
      <c r="E873">
        <v>3808.53967788</v>
      </c>
      <c r="F873">
        <v>387.9</v>
      </c>
      <c r="G873">
        <v>8.6733683148306007</v>
      </c>
      <c r="H873">
        <v>-0.72460018286521199</v>
      </c>
      <c r="I873">
        <v>14.435905427556801</v>
      </c>
      <c r="J873">
        <v>3.1591005120770301</v>
      </c>
      <c r="K873">
        <v>381.54692426761</v>
      </c>
      <c r="L873">
        <v>343.16757354196398</v>
      </c>
      <c r="M873">
        <v>34.4177868869414</v>
      </c>
      <c r="N873">
        <v>0.54455067194971996</v>
      </c>
      <c r="O873">
        <v>11.884506316060801</v>
      </c>
      <c r="P873">
        <v>63.429534442805902</v>
      </c>
      <c r="Q873">
        <v>6.8335474479002997E-2</v>
      </c>
    </row>
    <row r="874" spans="1:17" x14ac:dyDescent="0.3">
      <c r="A874" t="s">
        <v>1895</v>
      </c>
      <c r="B874" t="s">
        <v>1896</v>
      </c>
      <c r="C874" t="s">
        <v>3141</v>
      </c>
      <c r="D874" t="s">
        <v>117</v>
      </c>
      <c r="E874">
        <v>3795.6886211999999</v>
      </c>
      <c r="F874">
        <v>826.55</v>
      </c>
      <c r="G874">
        <v>42.849233684471201</v>
      </c>
      <c r="H874">
        <v>9.2466813302327697</v>
      </c>
      <c r="I874">
        <v>-17.334726001941799</v>
      </c>
      <c r="J874">
        <v>-0.50816766418467896</v>
      </c>
      <c r="K874">
        <v>833.49196699544302</v>
      </c>
      <c r="L874">
        <v>779.789951206355</v>
      </c>
      <c r="M874">
        <v>66.883255995573293</v>
      </c>
      <c r="N874">
        <v>0.68525522126949401</v>
      </c>
      <c r="O874">
        <v>31.026556167201001</v>
      </c>
      <c r="P874">
        <v>95.171192443919693</v>
      </c>
      <c r="Q874">
        <v>8.8649197134598998E-2</v>
      </c>
    </row>
    <row r="875" spans="1:17" x14ac:dyDescent="0.3">
      <c r="A875" t="s">
        <v>1897</v>
      </c>
      <c r="B875" t="s">
        <v>1898</v>
      </c>
      <c r="C875" t="s">
        <v>3136</v>
      </c>
      <c r="D875" t="s">
        <v>117</v>
      </c>
      <c r="E875">
        <v>3794.8620455099999</v>
      </c>
      <c r="F875">
        <v>687</v>
      </c>
      <c r="G875">
        <v>40.041916995265403</v>
      </c>
      <c r="H875">
        <v>8.3800264325042306</v>
      </c>
      <c r="I875">
        <v>-19.703633288752499</v>
      </c>
      <c r="J875">
        <v>1.2601421049346799</v>
      </c>
      <c r="K875">
        <v>681.19821478475603</v>
      </c>
      <c r="L875">
        <v>641.36008859773904</v>
      </c>
      <c r="M875">
        <v>66.438443388206494</v>
      </c>
      <c r="N875">
        <v>1.8460790216326399</v>
      </c>
      <c r="O875">
        <v>28.0931586608442</v>
      </c>
      <c r="P875">
        <v>77.404777275661701</v>
      </c>
      <c r="Q875">
        <v>6.2863616307794995E-2</v>
      </c>
    </row>
    <row r="876" spans="1:17" hidden="1" x14ac:dyDescent="0.3">
      <c r="A876" t="s">
        <v>1899</v>
      </c>
      <c r="B876" t="s">
        <v>1900</v>
      </c>
      <c r="C876" t="s">
        <v>3144</v>
      </c>
      <c r="D876" t="s">
        <v>190</v>
      </c>
      <c r="E876">
        <v>3791.953917675</v>
      </c>
      <c r="F876">
        <v>563.9</v>
      </c>
      <c r="G876">
        <v>25.850361768511299</v>
      </c>
      <c r="H876">
        <v>6.9463924880227497</v>
      </c>
      <c r="I876">
        <v>7.7509756239217298</v>
      </c>
      <c r="J876">
        <v>9.9659952636475396E-2</v>
      </c>
      <c r="K876">
        <v>548.87027859403202</v>
      </c>
      <c r="L876">
        <v>493.99312208166998</v>
      </c>
      <c r="M876">
        <v>44.939328996042498</v>
      </c>
      <c r="N876">
        <v>0.69170852365370805</v>
      </c>
      <c r="O876">
        <v>8.1663415499202099</v>
      </c>
      <c r="P876">
        <v>69.670528057770397</v>
      </c>
      <c r="Q876">
        <v>0.145317444781734</v>
      </c>
    </row>
    <row r="877" spans="1:17" hidden="1" x14ac:dyDescent="0.3">
      <c r="A877" t="s">
        <v>1901</v>
      </c>
      <c r="B877" t="s">
        <v>1902</v>
      </c>
      <c r="C877" t="s">
        <v>3144</v>
      </c>
      <c r="D877" t="s">
        <v>276</v>
      </c>
      <c r="E877">
        <v>3791.048147425</v>
      </c>
      <c r="F877">
        <v>562.45000000000005</v>
      </c>
      <c r="G877">
        <v>47.323160068052097</v>
      </c>
      <c r="H877">
        <v>-5.8811314792327396</v>
      </c>
      <c r="I877">
        <v>3.9882050716533501</v>
      </c>
      <c r="J877">
        <v>1.89271328296796</v>
      </c>
      <c r="K877">
        <v>573.43670378111699</v>
      </c>
      <c r="L877">
        <v>510.84655682124401</v>
      </c>
      <c r="M877">
        <v>31.480030432648199</v>
      </c>
      <c r="N877">
        <v>0.57952315069749605</v>
      </c>
      <c r="O877">
        <v>16.454795981865001</v>
      </c>
      <c r="P877">
        <v>79.696485623003198</v>
      </c>
      <c r="Q877">
        <v>6.1301067200204999E-2</v>
      </c>
    </row>
    <row r="878" spans="1:17" x14ac:dyDescent="0.3">
      <c r="A878" t="s">
        <v>1903</v>
      </c>
      <c r="B878" t="s">
        <v>1904</v>
      </c>
      <c r="C878" t="s">
        <v>3128</v>
      </c>
      <c r="D878" t="s">
        <v>287</v>
      </c>
      <c r="E878">
        <v>3778.6046264400002</v>
      </c>
      <c r="F878">
        <v>1391.65</v>
      </c>
      <c r="G878">
        <v>40.970890585346602</v>
      </c>
      <c r="H878">
        <v>0.78237535927233104</v>
      </c>
      <c r="I878">
        <v>-3.2067377374083201</v>
      </c>
      <c r="J878">
        <v>3.8308506936311302</v>
      </c>
      <c r="K878">
        <v>1374.39711943724</v>
      </c>
      <c r="L878">
        <v>1255.1620502037599</v>
      </c>
      <c r="M878">
        <v>46.581613206531102</v>
      </c>
      <c r="N878">
        <v>0.91438518125369905</v>
      </c>
      <c r="O878">
        <v>1.67786440556174</v>
      </c>
      <c r="P878">
        <v>71.322171611473607</v>
      </c>
      <c r="Q878">
        <v>9.1108755905451005E-2</v>
      </c>
    </row>
    <row r="879" spans="1:17" hidden="1" x14ac:dyDescent="0.3">
      <c r="A879" t="s">
        <v>1905</v>
      </c>
      <c r="B879" t="s">
        <v>1906</v>
      </c>
      <c r="C879" t="s">
        <v>3144</v>
      </c>
      <c r="D879" t="s">
        <v>496</v>
      </c>
      <c r="E879">
        <v>3764.0699068499998</v>
      </c>
      <c r="F879">
        <v>3076.25</v>
      </c>
      <c r="G879">
        <v>29.128530673961102</v>
      </c>
      <c r="H879">
        <v>-7.3234682096244796</v>
      </c>
      <c r="I879">
        <v>17.752788357384102</v>
      </c>
      <c r="J879">
        <v>-1.37419133608724</v>
      </c>
      <c r="K879">
        <v>3141.7027942945301</v>
      </c>
      <c r="L879">
        <v>2739.5935315885499</v>
      </c>
      <c r="M879">
        <v>24.597994996012901</v>
      </c>
      <c r="N879">
        <v>0.41590692358214498</v>
      </c>
      <c r="O879">
        <v>12.7996749288906</v>
      </c>
      <c r="P879">
        <v>59.672480016609498</v>
      </c>
      <c r="Q879">
        <v>7.0796984186011006E-2</v>
      </c>
    </row>
    <row r="880" spans="1:17" hidden="1" x14ac:dyDescent="0.3">
      <c r="A880" t="s">
        <v>1907</v>
      </c>
      <c r="B880" t="s">
        <v>1908</v>
      </c>
      <c r="C880" t="s">
        <v>3144</v>
      </c>
      <c r="D880" t="s">
        <v>51</v>
      </c>
      <c r="E880">
        <v>3762.5706004499998</v>
      </c>
      <c r="F880">
        <v>336.3</v>
      </c>
      <c r="G880">
        <v>112.687171096913</v>
      </c>
      <c r="H880">
        <v>2.3686638034212102</v>
      </c>
      <c r="I880">
        <v>18.2733058815524</v>
      </c>
      <c r="J880">
        <v>-4.75739670901556</v>
      </c>
      <c r="K880">
        <v>346.76695581471699</v>
      </c>
      <c r="L880">
        <v>282.76531428525101</v>
      </c>
      <c r="M880">
        <v>32.560862799744903</v>
      </c>
      <c r="N880">
        <v>0.597943399636364</v>
      </c>
      <c r="O880">
        <v>15.9678858162354</v>
      </c>
      <c r="P880">
        <v>210.81330868761501</v>
      </c>
      <c r="Q880">
        <v>0.14435549931305</v>
      </c>
    </row>
    <row r="881" spans="1:17" hidden="1" x14ac:dyDescent="0.3">
      <c r="A881" t="s">
        <v>1909</v>
      </c>
      <c r="B881" t="s">
        <v>1910</v>
      </c>
      <c r="C881" t="s">
        <v>3144</v>
      </c>
      <c r="D881" t="s">
        <v>135</v>
      </c>
      <c r="E881">
        <v>3761.9775798000001</v>
      </c>
      <c r="F881">
        <v>418.3</v>
      </c>
      <c r="G881">
        <v>-25.0563115301448</v>
      </c>
      <c r="H881">
        <v>-4.93152314648282</v>
      </c>
      <c r="I881">
        <v>-12.9272447805398</v>
      </c>
      <c r="J881">
        <v>3.2790909128449699</v>
      </c>
      <c r="K881">
        <v>424.94414430529997</v>
      </c>
      <c r="L881">
        <v>423.72257816358001</v>
      </c>
      <c r="M881">
        <v>37.142793196883297</v>
      </c>
      <c r="N881">
        <v>7.10154585498219E-2</v>
      </c>
      <c r="O881">
        <v>14.5111164236194</v>
      </c>
      <c r="P881">
        <v>9.7900262467191599</v>
      </c>
      <c r="Q881">
        <v>-1.4727321168825001E-2</v>
      </c>
    </row>
    <row r="882" spans="1:17" hidden="1" x14ac:dyDescent="0.3">
      <c r="A882" t="s">
        <v>1911</v>
      </c>
      <c r="B882" t="s">
        <v>1912</v>
      </c>
      <c r="C882" t="s">
        <v>3129</v>
      </c>
      <c r="D882" t="s">
        <v>1913</v>
      </c>
      <c r="E882">
        <v>3759.54084268</v>
      </c>
      <c r="F882">
        <v>221.58</v>
      </c>
      <c r="G882">
        <v>-44.777673254421202</v>
      </c>
      <c r="H882">
        <v>-1.69781621414574</v>
      </c>
      <c r="I882">
        <v>-18.0251309880767</v>
      </c>
      <c r="J882">
        <v>-0.16891604178768799</v>
      </c>
      <c r="K882">
        <v>229.58903540373601</v>
      </c>
      <c r="M882">
        <v>29.521396993119499</v>
      </c>
      <c r="N882">
        <v>0.78066590639261602</v>
      </c>
      <c r="O882">
        <v>26.816499684086999</v>
      </c>
      <c r="P882">
        <v>12.706002034588</v>
      </c>
    </row>
    <row r="883" spans="1:17" hidden="1" x14ac:dyDescent="0.3">
      <c r="A883" t="s">
        <v>1914</v>
      </c>
      <c r="B883" t="s">
        <v>1915</v>
      </c>
      <c r="C883" t="s">
        <v>3144</v>
      </c>
      <c r="D883" t="s">
        <v>135</v>
      </c>
      <c r="E883">
        <v>3751.1690530000001</v>
      </c>
      <c r="F883">
        <v>289.3</v>
      </c>
      <c r="G883">
        <v>357.77876599271502</v>
      </c>
      <c r="H883">
        <v>11.384066442204899</v>
      </c>
      <c r="I883">
        <v>93.114950294801801</v>
      </c>
      <c r="J883">
        <v>-3.4471171045032798</v>
      </c>
      <c r="K883">
        <v>265.65238333871298</v>
      </c>
      <c r="L883">
        <v>185.58237673644001</v>
      </c>
      <c r="M883">
        <v>45.9140129883599</v>
      </c>
      <c r="N883">
        <v>1.19987296389097</v>
      </c>
      <c r="O883">
        <v>19.0114068441064</v>
      </c>
      <c r="P883">
        <v>474.00793650793599</v>
      </c>
      <c r="Q883">
        <v>0.17262377844438501</v>
      </c>
    </row>
    <row r="884" spans="1:17" hidden="1" x14ac:dyDescent="0.3">
      <c r="A884" t="s">
        <v>1916</v>
      </c>
      <c r="B884" t="s">
        <v>1917</v>
      </c>
      <c r="C884" t="s">
        <v>3144</v>
      </c>
      <c r="D884" t="s">
        <v>325</v>
      </c>
      <c r="E884">
        <v>3743.2212696449901</v>
      </c>
      <c r="F884">
        <v>372.4</v>
      </c>
      <c r="G884">
        <v>51.351952172299598</v>
      </c>
      <c r="H884">
        <v>38.999937475733901</v>
      </c>
      <c r="I884">
        <v>86.497852023302499</v>
      </c>
      <c r="J884">
        <v>-7.3735579598439003</v>
      </c>
      <c r="K884">
        <v>322.45140505139102</v>
      </c>
      <c r="M884">
        <v>55.716846376350603</v>
      </c>
      <c r="N884">
        <v>0.88081791536292797</v>
      </c>
      <c r="O884">
        <v>16.568206229860301</v>
      </c>
      <c r="P884">
        <v>147.277556440903</v>
      </c>
    </row>
    <row r="885" spans="1:17" hidden="1" x14ac:dyDescent="0.3">
      <c r="A885" t="s">
        <v>1918</v>
      </c>
      <c r="B885" t="s">
        <v>1919</v>
      </c>
      <c r="C885" t="s">
        <v>3144</v>
      </c>
      <c r="D885" t="s">
        <v>21</v>
      </c>
      <c r="E885">
        <v>3739.8931372050001</v>
      </c>
      <c r="F885">
        <v>708.15</v>
      </c>
      <c r="G885">
        <v>81.542360913584503</v>
      </c>
      <c r="H885">
        <v>-3.5820591388511098</v>
      </c>
      <c r="I885">
        <v>31.739517677316201</v>
      </c>
      <c r="J885">
        <v>12.830975512077</v>
      </c>
      <c r="K885">
        <v>642.86513976393906</v>
      </c>
      <c r="L885">
        <v>522.57220183591596</v>
      </c>
      <c r="M885">
        <v>62.762114770372598</v>
      </c>
      <c r="N885">
        <v>0.96081070290769999</v>
      </c>
      <c r="O885">
        <v>7.1806820588858198</v>
      </c>
      <c r="P885">
        <v>148.43009998245901</v>
      </c>
      <c r="Q885">
        <v>0.113450235991259</v>
      </c>
    </row>
    <row r="886" spans="1:17" hidden="1" x14ac:dyDescent="0.3">
      <c r="A886" t="s">
        <v>1920</v>
      </c>
      <c r="B886" t="s">
        <v>1921</v>
      </c>
      <c r="C886" t="s">
        <v>3144</v>
      </c>
      <c r="D886" t="s">
        <v>1060</v>
      </c>
      <c r="E886">
        <v>3730.8735000000001</v>
      </c>
      <c r="F886">
        <v>61.85</v>
      </c>
      <c r="G886">
        <v>-40.126417807139902</v>
      </c>
      <c r="H886">
        <v>-1.8851308883339299</v>
      </c>
      <c r="I886">
        <v>-19.787788337160801</v>
      </c>
      <c r="J886">
        <v>2.1655107684872901</v>
      </c>
      <c r="K886">
        <v>63.112996193273801</v>
      </c>
      <c r="L886">
        <v>65.704490961190501</v>
      </c>
      <c r="M886">
        <v>80.428401478298795</v>
      </c>
      <c r="N886">
        <v>0.60247073064675905</v>
      </c>
      <c r="O886">
        <v>15.5214227970897</v>
      </c>
      <c r="P886">
        <v>1.3934426229508201</v>
      </c>
      <c r="Q886">
        <v>-6.679688381315E-3</v>
      </c>
    </row>
    <row r="887" spans="1:17" hidden="1" x14ac:dyDescent="0.3">
      <c r="A887" t="s">
        <v>1922</v>
      </c>
      <c r="B887" t="s">
        <v>1923</v>
      </c>
      <c r="C887" t="s">
        <v>3144</v>
      </c>
      <c r="D887" t="s">
        <v>140</v>
      </c>
      <c r="E887">
        <v>3728.64410086</v>
      </c>
      <c r="F887">
        <v>329</v>
      </c>
      <c r="G887">
        <v>11.266144193562299</v>
      </c>
      <c r="H887">
        <v>-10.3975644124612</v>
      </c>
      <c r="I887">
        <v>39.282560044534499</v>
      </c>
      <c r="J887">
        <v>4.9126319295149399</v>
      </c>
      <c r="K887">
        <v>352.37955203877499</v>
      </c>
      <c r="M887">
        <v>21.738311460185201</v>
      </c>
      <c r="N887">
        <v>0.79718554424730204</v>
      </c>
      <c r="O887">
        <v>61.094224924012103</v>
      </c>
      <c r="P887">
        <v>94.214876033057806</v>
      </c>
    </row>
    <row r="888" spans="1:17" x14ac:dyDescent="0.3">
      <c r="A888" t="s">
        <v>1924</v>
      </c>
      <c r="B888" t="s">
        <v>1925</v>
      </c>
      <c r="C888" t="s">
        <v>3129</v>
      </c>
      <c r="D888" t="s">
        <v>24</v>
      </c>
      <c r="E888">
        <v>3728.06178804</v>
      </c>
      <c r="F888">
        <v>117.23</v>
      </c>
      <c r="G888">
        <v>-30.339810833480598</v>
      </c>
      <c r="H888">
        <v>-2.4852415900997999</v>
      </c>
      <c r="I888">
        <v>-16.0566746443331</v>
      </c>
      <c r="J888">
        <v>0.39580109948499098</v>
      </c>
      <c r="K888">
        <v>122.439310029309</v>
      </c>
      <c r="L888">
        <v>125.96445864751099</v>
      </c>
      <c r="M888">
        <v>32.797026661617103</v>
      </c>
      <c r="N888">
        <v>0.83503081431215598</v>
      </c>
      <c r="O888">
        <v>39.426767892177701</v>
      </c>
      <c r="P888">
        <v>6.6696997270245504</v>
      </c>
      <c r="Q888">
        <v>2.0655935037042002E-2</v>
      </c>
    </row>
    <row r="889" spans="1:17" hidden="1" x14ac:dyDescent="0.3">
      <c r="A889" t="s">
        <v>1926</v>
      </c>
      <c r="B889" t="s">
        <v>1927</v>
      </c>
      <c r="C889" t="s">
        <v>3144</v>
      </c>
      <c r="D889" t="s">
        <v>745</v>
      </c>
      <c r="E889">
        <v>3724.7253936799998</v>
      </c>
      <c r="F889">
        <v>164.06</v>
      </c>
      <c r="G889">
        <v>9.2572254287229292</v>
      </c>
      <c r="H889">
        <v>7.1407820900565202</v>
      </c>
      <c r="I889">
        <v>0.67045256056936398</v>
      </c>
      <c r="J889">
        <v>4.25448512746165</v>
      </c>
      <c r="K889">
        <v>159.60212273076999</v>
      </c>
      <c r="L889">
        <v>149.89069106253601</v>
      </c>
      <c r="M889">
        <v>58.331342908403499</v>
      </c>
      <c r="N889">
        <v>0.60281311681044802</v>
      </c>
      <c r="O889">
        <v>6.6682920882603796</v>
      </c>
      <c r="P889">
        <v>45.3788214443952</v>
      </c>
      <c r="Q889">
        <v>8.2626113561340003E-3</v>
      </c>
    </row>
    <row r="890" spans="1:17" hidden="1" x14ac:dyDescent="0.3">
      <c r="A890" t="s">
        <v>1928</v>
      </c>
      <c r="B890" t="s">
        <v>1929</v>
      </c>
      <c r="C890" t="s">
        <v>3144</v>
      </c>
      <c r="D890" t="s">
        <v>276</v>
      </c>
      <c r="E890">
        <v>3716.6909077</v>
      </c>
      <c r="F890">
        <v>2140.9499999999998</v>
      </c>
      <c r="G890">
        <v>53.944723094837698</v>
      </c>
      <c r="H890">
        <v>-12.123904602145799</v>
      </c>
      <c r="I890">
        <v>23.478474380596399</v>
      </c>
      <c r="J890">
        <v>-1.1775777956900799</v>
      </c>
      <c r="K890">
        <v>2334.9924491849401</v>
      </c>
      <c r="L890">
        <v>1985.9492458908401</v>
      </c>
      <c r="M890">
        <v>25.0425232835311</v>
      </c>
      <c r="N890">
        <v>0.44290404223118002</v>
      </c>
      <c r="O890">
        <v>30.7830635932646</v>
      </c>
      <c r="P890">
        <v>93.182946086171796</v>
      </c>
      <c r="Q890">
        <v>5.9048768964059997E-3</v>
      </c>
    </row>
    <row r="891" spans="1:17" x14ac:dyDescent="0.3">
      <c r="A891" t="s">
        <v>1930</v>
      </c>
      <c r="B891" t="s">
        <v>1931</v>
      </c>
      <c r="C891" t="s">
        <v>3141</v>
      </c>
      <c r="D891" t="s">
        <v>140</v>
      </c>
      <c r="E891">
        <v>3700.0531730849998</v>
      </c>
      <c r="F891">
        <v>574.25</v>
      </c>
      <c r="G891">
        <v>-24.235725127802102</v>
      </c>
      <c r="H891">
        <v>10.7218325218243</v>
      </c>
      <c r="I891">
        <v>0.33589452416938098</v>
      </c>
      <c r="J891">
        <v>-2.0576899525973298</v>
      </c>
      <c r="K891">
        <v>546.04450380027095</v>
      </c>
      <c r="L891">
        <v>522.95864482695697</v>
      </c>
      <c r="M891">
        <v>43.263329568251699</v>
      </c>
      <c r="N891">
        <v>1.24859875376152</v>
      </c>
      <c r="O891">
        <v>16.151501959076999</v>
      </c>
      <c r="P891">
        <v>35.117647058823501</v>
      </c>
    </row>
    <row r="892" spans="1:17" hidden="1" x14ac:dyDescent="0.3">
      <c r="A892" t="s">
        <v>1932</v>
      </c>
      <c r="B892" t="s">
        <v>1933</v>
      </c>
      <c r="C892" t="s">
        <v>3144</v>
      </c>
      <c r="D892" t="s">
        <v>469</v>
      </c>
      <c r="E892">
        <v>3697.1991902699901</v>
      </c>
      <c r="F892">
        <v>583.95000000000005</v>
      </c>
      <c r="G892">
        <v>33.414472181909602</v>
      </c>
      <c r="I892">
        <v>35.238088536772402</v>
      </c>
      <c r="K892">
        <v>555.13151102030702</v>
      </c>
      <c r="L892">
        <v>481.76224515429197</v>
      </c>
      <c r="M892">
        <v>64.780785260819798</v>
      </c>
      <c r="N892">
        <v>2.55387227951051</v>
      </c>
      <c r="O892">
        <v>5.9851014641664397</v>
      </c>
      <c r="P892">
        <v>77.492401215805501</v>
      </c>
      <c r="Q892">
        <v>-3.9150349227047E-2</v>
      </c>
    </row>
    <row r="893" spans="1:17" hidden="1" x14ac:dyDescent="0.3">
      <c r="A893" t="s">
        <v>1934</v>
      </c>
      <c r="B893" t="s">
        <v>1935</v>
      </c>
      <c r="C893" t="s">
        <v>3144</v>
      </c>
      <c r="D893" t="s">
        <v>779</v>
      </c>
      <c r="E893">
        <v>3685.3369776999998</v>
      </c>
      <c r="F893">
        <v>791.9</v>
      </c>
      <c r="G893">
        <v>-47.6763278299291</v>
      </c>
      <c r="H893">
        <v>-10.3876760885158</v>
      </c>
      <c r="I893">
        <v>-19.490636782294299</v>
      </c>
      <c r="J893">
        <v>-3.9376988076451097E-2</v>
      </c>
      <c r="K893">
        <v>840.60981274274104</v>
      </c>
      <c r="L893">
        <v>878.78893948315897</v>
      </c>
      <c r="M893">
        <v>24.667970637498801</v>
      </c>
      <c r="N893">
        <v>0.30542167056830899</v>
      </c>
      <c r="O893">
        <v>31.329713347644901</v>
      </c>
      <c r="P893">
        <v>10.1697273233166</v>
      </c>
      <c r="Q893">
        <v>-9.0359865986564994E-2</v>
      </c>
    </row>
    <row r="894" spans="1:17" hidden="1" x14ac:dyDescent="0.3">
      <c r="A894" t="s">
        <v>1936</v>
      </c>
      <c r="B894" t="s">
        <v>1937</v>
      </c>
      <c r="C894" t="s">
        <v>3144</v>
      </c>
      <c r="D894" t="s">
        <v>485</v>
      </c>
      <c r="E894">
        <v>3684.9882550000002</v>
      </c>
      <c r="F894">
        <v>262.55</v>
      </c>
      <c r="G894">
        <v>49.307259413057601</v>
      </c>
      <c r="H894">
        <v>-5.5433058387983296</v>
      </c>
      <c r="I894">
        <v>30.5598962681735</v>
      </c>
      <c r="J894">
        <v>-2.1340736101828099</v>
      </c>
      <c r="K894">
        <v>264.53383609058801</v>
      </c>
      <c r="L894">
        <v>211.72791721501301</v>
      </c>
      <c r="M894">
        <v>25.789072211490801</v>
      </c>
      <c r="N894">
        <v>0.35516272656922598</v>
      </c>
      <c r="O894">
        <v>16.054084936202599</v>
      </c>
      <c r="P894">
        <v>92.909625275532704</v>
      </c>
      <c r="Q894">
        <v>0.23145751794421901</v>
      </c>
    </row>
    <row r="895" spans="1:17" hidden="1" x14ac:dyDescent="0.3">
      <c r="A895" t="s">
        <v>1938</v>
      </c>
      <c r="B895" t="s">
        <v>1939</v>
      </c>
      <c r="C895" t="s">
        <v>3144</v>
      </c>
      <c r="D895" t="s">
        <v>83</v>
      </c>
      <c r="E895">
        <v>3659.72073831748</v>
      </c>
      <c r="F895">
        <v>2925.05</v>
      </c>
      <c r="G895">
        <v>579.35667243939304</v>
      </c>
      <c r="H895">
        <v>3.9013047666546101</v>
      </c>
      <c r="I895">
        <v>157.56762023968801</v>
      </c>
      <c r="J895">
        <v>10.200222007404101</v>
      </c>
      <c r="K895">
        <v>2502.29807008226</v>
      </c>
      <c r="L895">
        <v>1727.7365873459501</v>
      </c>
      <c r="M895">
        <v>58.022691378153901</v>
      </c>
      <c r="N895">
        <v>1.0316708550622999</v>
      </c>
      <c r="O895">
        <v>0.85297687219021401</v>
      </c>
      <c r="P895">
        <v>682.09893048128299</v>
      </c>
    </row>
    <row r="896" spans="1:17" hidden="1" x14ac:dyDescent="0.3">
      <c r="A896" t="s">
        <v>1940</v>
      </c>
      <c r="B896" t="s">
        <v>1941</v>
      </c>
      <c r="C896" t="s">
        <v>3144</v>
      </c>
      <c r="D896" t="s">
        <v>83</v>
      </c>
      <c r="E896">
        <v>3656.9771461999999</v>
      </c>
      <c r="F896">
        <v>1763.6</v>
      </c>
      <c r="G896">
        <v>145.013885559149</v>
      </c>
      <c r="H896">
        <v>0.244672398232743</v>
      </c>
      <c r="I896">
        <v>75.497032576950602</v>
      </c>
      <c r="J896">
        <v>1.1980773695678899</v>
      </c>
      <c r="K896">
        <v>1513.2016037128799</v>
      </c>
      <c r="L896">
        <v>1164.6685905875299</v>
      </c>
      <c r="M896">
        <v>44.9148344569304</v>
      </c>
      <c r="N896">
        <v>1.02480142509302</v>
      </c>
      <c r="O896">
        <v>1.3835336811068399</v>
      </c>
      <c r="P896">
        <v>242.08127242750399</v>
      </c>
      <c r="Q896">
        <v>0.187263398511783</v>
      </c>
    </row>
    <row r="897" spans="1:17" hidden="1" x14ac:dyDescent="0.3">
      <c r="A897" t="s">
        <v>1942</v>
      </c>
      <c r="B897" t="s">
        <v>1943</v>
      </c>
      <c r="C897" t="s">
        <v>3144</v>
      </c>
      <c r="D897" t="s">
        <v>117</v>
      </c>
      <c r="E897">
        <v>3655.5819149399999</v>
      </c>
      <c r="F897">
        <v>1071.9000000000001</v>
      </c>
      <c r="G897">
        <v>19.704722623896402</v>
      </c>
      <c r="H897">
        <v>-11.3217919510175</v>
      </c>
      <c r="I897">
        <v>3.2659624581716802</v>
      </c>
      <c r="J897">
        <v>-3.9570361993665899</v>
      </c>
      <c r="K897">
        <v>1096.69389848115</v>
      </c>
      <c r="L897">
        <v>952.10454569175204</v>
      </c>
      <c r="M897">
        <v>32.166268685518098</v>
      </c>
      <c r="N897">
        <v>0.71958001462244203</v>
      </c>
      <c r="O897">
        <v>24.078738688310398</v>
      </c>
      <c r="P897">
        <v>50.961199915498902</v>
      </c>
      <c r="Q897">
        <v>0.135552592533075</v>
      </c>
    </row>
    <row r="898" spans="1:17" hidden="1" x14ac:dyDescent="0.3">
      <c r="A898" t="s">
        <v>1944</v>
      </c>
      <c r="B898" t="s">
        <v>1945</v>
      </c>
      <c r="C898" t="s">
        <v>3144</v>
      </c>
      <c r="D898" t="s">
        <v>83</v>
      </c>
      <c r="E898">
        <v>3652.5171816000002</v>
      </c>
      <c r="F898">
        <v>2981.15</v>
      </c>
      <c r="G898">
        <v>18.253914324770399</v>
      </c>
      <c r="H898">
        <v>-10.4552982062834</v>
      </c>
      <c r="I898">
        <v>3.1545765590196702</v>
      </c>
      <c r="J898">
        <v>0.30243384541037399</v>
      </c>
      <c r="K898">
        <v>3088.7119137402001</v>
      </c>
      <c r="L898">
        <v>2808.455997087</v>
      </c>
      <c r="M898">
        <v>42.386940247092198</v>
      </c>
      <c r="N898">
        <v>0.82412413633707904</v>
      </c>
      <c r="O898">
        <v>27.979135568488601</v>
      </c>
      <c r="P898">
        <v>63.221002491171397</v>
      </c>
      <c r="Q898">
        <v>0.180496217884831</v>
      </c>
    </row>
    <row r="899" spans="1:17" x14ac:dyDescent="0.3">
      <c r="A899" t="s">
        <v>1946</v>
      </c>
      <c r="B899" t="s">
        <v>1947</v>
      </c>
      <c r="C899" t="s">
        <v>3143</v>
      </c>
      <c r="D899" t="s">
        <v>276</v>
      </c>
      <c r="E899">
        <v>3649.2604574400002</v>
      </c>
      <c r="F899">
        <v>145.66</v>
      </c>
      <c r="G899">
        <v>33.096841083923401</v>
      </c>
      <c r="H899">
        <v>-10.385495754818701</v>
      </c>
      <c r="I899">
        <v>29.190172177531199</v>
      </c>
      <c r="J899">
        <v>1.5014936400550201</v>
      </c>
      <c r="K899">
        <v>151.05113193328299</v>
      </c>
      <c r="L899">
        <v>125.66637388764801</v>
      </c>
      <c r="M899">
        <v>32.811297194578898</v>
      </c>
      <c r="N899">
        <v>0.44232318923576702</v>
      </c>
      <c r="O899">
        <v>21.515858849375199</v>
      </c>
      <c r="P899">
        <v>78.504901960784295</v>
      </c>
      <c r="Q899">
        <v>1.2620440550292E-2</v>
      </c>
    </row>
    <row r="900" spans="1:17" x14ac:dyDescent="0.3">
      <c r="A900" t="s">
        <v>1948</v>
      </c>
      <c r="B900" t="s">
        <v>1949</v>
      </c>
      <c r="C900" t="s">
        <v>3138</v>
      </c>
      <c r="D900" t="s">
        <v>48</v>
      </c>
      <c r="E900">
        <v>3640.9517298000001</v>
      </c>
      <c r="F900">
        <v>2190.8000000000002</v>
      </c>
      <c r="G900">
        <v>0.115457455397816</v>
      </c>
      <c r="H900">
        <v>5.59703038409807</v>
      </c>
      <c r="I900">
        <v>17.546755229300601</v>
      </c>
      <c r="J900">
        <v>5.4245033556789304</v>
      </c>
      <c r="K900">
        <v>2008.8412560076499</v>
      </c>
      <c r="L900">
        <v>1809.3136929908501</v>
      </c>
      <c r="M900">
        <v>69.333672610290805</v>
      </c>
      <c r="N900">
        <v>0.74787995024200904</v>
      </c>
      <c r="O900">
        <v>3.3640679203943602</v>
      </c>
      <c r="P900">
        <v>54.936350777934898</v>
      </c>
      <c r="Q900">
        <v>6.6187728605051996E-2</v>
      </c>
    </row>
    <row r="901" spans="1:17" hidden="1" x14ac:dyDescent="0.3">
      <c r="A901" t="s">
        <v>1950</v>
      </c>
      <c r="B901" t="s">
        <v>1951</v>
      </c>
      <c r="C901" t="s">
        <v>3144</v>
      </c>
      <c r="D901" t="s">
        <v>83</v>
      </c>
      <c r="E901">
        <v>3616.0828309199901</v>
      </c>
      <c r="F901">
        <v>375.3</v>
      </c>
      <c r="G901">
        <v>171.96852249985201</v>
      </c>
      <c r="H901">
        <v>2.20293170010553</v>
      </c>
      <c r="I901">
        <v>95.369291213975401</v>
      </c>
      <c r="J901">
        <v>1.90023782939724</v>
      </c>
      <c r="K901">
        <v>306.92338025887301</v>
      </c>
      <c r="L901">
        <v>222.31784819505799</v>
      </c>
      <c r="M901">
        <v>39.902090499282998</v>
      </c>
      <c r="N901">
        <v>0.43691737040217998</v>
      </c>
      <c r="O901">
        <v>6.5814015454303201</v>
      </c>
      <c r="P901">
        <v>212.09979209979201</v>
      </c>
      <c r="Q901">
        <v>5.6428058954491003E-2</v>
      </c>
    </row>
    <row r="902" spans="1:17" hidden="1" x14ac:dyDescent="0.3">
      <c r="A902" t="s">
        <v>1952</v>
      </c>
      <c r="B902" t="s">
        <v>1953</v>
      </c>
      <c r="C902" t="s">
        <v>3144</v>
      </c>
      <c r="D902" t="s">
        <v>51</v>
      </c>
      <c r="E902">
        <v>3615.231356412</v>
      </c>
      <c r="F902">
        <v>138.19</v>
      </c>
      <c r="G902">
        <v>56.467854943110297</v>
      </c>
      <c r="H902">
        <v>-13.0208442185896</v>
      </c>
      <c r="I902">
        <v>32.133016906369598</v>
      </c>
      <c r="J902">
        <v>1.30144926652542</v>
      </c>
      <c r="K902">
        <v>142.953718168698</v>
      </c>
      <c r="L902">
        <v>118.853884243504</v>
      </c>
      <c r="M902">
        <v>36.805963627332901</v>
      </c>
      <c r="N902">
        <v>0.34475445826828499</v>
      </c>
      <c r="O902">
        <v>22.295390404515501</v>
      </c>
      <c r="P902">
        <v>86.3654753877275</v>
      </c>
      <c r="Q902">
        <v>1.0794212774851999E-2</v>
      </c>
    </row>
    <row r="903" spans="1:17" hidden="1" x14ac:dyDescent="0.3">
      <c r="A903" t="s">
        <v>1954</v>
      </c>
      <c r="B903" t="s">
        <v>1955</v>
      </c>
      <c r="C903" t="s">
        <v>3144</v>
      </c>
      <c r="E903">
        <v>3597.0725000000002</v>
      </c>
      <c r="F903">
        <v>672.85</v>
      </c>
      <c r="G903">
        <v>794.059792884942</v>
      </c>
      <c r="H903">
        <v>2.3925439952883201</v>
      </c>
      <c r="I903">
        <v>-8.6151031893204095</v>
      </c>
      <c r="J903">
        <v>4.9248634623075098</v>
      </c>
      <c r="K903">
        <v>638.68801324767605</v>
      </c>
      <c r="L903">
        <v>520.94265609926401</v>
      </c>
      <c r="M903">
        <v>67.678966288449402</v>
      </c>
      <c r="N903">
        <v>1.0530221525689301</v>
      </c>
      <c r="O903">
        <v>17.804859924203001</v>
      </c>
      <c r="P903">
        <v>825.51581843191195</v>
      </c>
      <c r="Q903">
        <v>0.16624630964849699</v>
      </c>
    </row>
    <row r="904" spans="1:17" x14ac:dyDescent="0.3">
      <c r="A904" t="s">
        <v>1956</v>
      </c>
      <c r="B904" t="s">
        <v>1957</v>
      </c>
      <c r="C904" t="s">
        <v>3141</v>
      </c>
      <c r="D904" t="s">
        <v>117</v>
      </c>
      <c r="E904">
        <v>3596.2302060000002</v>
      </c>
      <c r="F904">
        <v>665.4</v>
      </c>
      <c r="G904">
        <v>0.56065700560197396</v>
      </c>
      <c r="H904">
        <v>14.692558117405</v>
      </c>
      <c r="I904">
        <v>5.0297096441193201</v>
      </c>
      <c r="J904">
        <v>4.5913819317669704</v>
      </c>
      <c r="K904">
        <v>601.57390209932498</v>
      </c>
      <c r="L904">
        <v>574.18707137936997</v>
      </c>
      <c r="M904">
        <v>56.644270488270401</v>
      </c>
      <c r="N904">
        <v>1.4160302814104999</v>
      </c>
      <c r="O904">
        <v>3.9900811541929699</v>
      </c>
      <c r="P904">
        <v>44.652173913043399</v>
      </c>
      <c r="Q904">
        <v>0.13068803395839501</v>
      </c>
    </row>
    <row r="905" spans="1:17" x14ac:dyDescent="0.3">
      <c r="A905" t="s">
        <v>1958</v>
      </c>
      <c r="B905" t="s">
        <v>1959</v>
      </c>
      <c r="C905" t="s">
        <v>3141</v>
      </c>
      <c r="D905" t="s">
        <v>540</v>
      </c>
      <c r="E905">
        <v>3587.1998815349998</v>
      </c>
      <c r="F905">
        <v>323.75</v>
      </c>
      <c r="G905">
        <v>-18.8225046548108</v>
      </c>
      <c r="H905">
        <v>-4.40654529600915</v>
      </c>
      <c r="I905">
        <v>-6.0971594732348597</v>
      </c>
      <c r="J905">
        <v>3.1123715401144199</v>
      </c>
      <c r="K905">
        <v>340.32817623226998</v>
      </c>
      <c r="L905">
        <v>332.84643183290399</v>
      </c>
      <c r="M905">
        <v>29.007152955249101</v>
      </c>
      <c r="N905">
        <v>0.42290906806171003</v>
      </c>
      <c r="O905">
        <v>39.583011583011498</v>
      </c>
      <c r="P905">
        <v>37.590310242243902</v>
      </c>
    </row>
    <row r="906" spans="1:17" hidden="1" x14ac:dyDescent="0.3">
      <c r="A906" t="s">
        <v>1960</v>
      </c>
      <c r="B906" t="s">
        <v>1961</v>
      </c>
      <c r="C906" t="s">
        <v>3144</v>
      </c>
      <c r="D906" t="s">
        <v>135</v>
      </c>
      <c r="E906">
        <v>3584.2264077199902</v>
      </c>
      <c r="F906">
        <v>842.25</v>
      </c>
      <c r="G906">
        <v>121.007552659521</v>
      </c>
      <c r="H906">
        <v>4.9202540911308397</v>
      </c>
      <c r="I906">
        <v>13.803218761583899</v>
      </c>
      <c r="J906">
        <v>1.3049595973675101</v>
      </c>
      <c r="K906">
        <v>756.28736713687294</v>
      </c>
      <c r="L906">
        <v>649.89323242703495</v>
      </c>
      <c r="M906">
        <v>48.828221642766799</v>
      </c>
      <c r="N906">
        <v>1.08233763998967</v>
      </c>
      <c r="O906">
        <v>7.0940932027307699</v>
      </c>
      <c r="P906">
        <v>172.57281553397999</v>
      </c>
      <c r="Q906">
        <v>0.14670268997650099</v>
      </c>
    </row>
    <row r="907" spans="1:17" hidden="1" x14ac:dyDescent="0.3">
      <c r="A907" t="s">
        <v>1962</v>
      </c>
      <c r="B907" t="s">
        <v>1963</v>
      </c>
      <c r="C907" t="s">
        <v>3144</v>
      </c>
      <c r="D907" t="s">
        <v>1964</v>
      </c>
      <c r="E907">
        <v>3569.92425</v>
      </c>
      <c r="F907">
        <v>1439.1</v>
      </c>
      <c r="G907">
        <v>102.50116166685299</v>
      </c>
      <c r="H907">
        <v>-6.0638422665978204</v>
      </c>
      <c r="I907">
        <v>23.607393391485701</v>
      </c>
      <c r="J907">
        <v>7.7092632821273401</v>
      </c>
      <c r="K907">
        <v>1429.4531554641701</v>
      </c>
      <c r="L907">
        <v>1241.35700492572</v>
      </c>
      <c r="M907">
        <v>47.901892404773697</v>
      </c>
      <c r="N907">
        <v>0.39902346536025202</v>
      </c>
      <c r="O907">
        <v>16.041275797373299</v>
      </c>
      <c r="P907">
        <v>133.01489637305599</v>
      </c>
      <c r="Q907">
        <v>1.6283262234064001E-2</v>
      </c>
    </row>
    <row r="908" spans="1:17" hidden="1" x14ac:dyDescent="0.3">
      <c r="A908" t="s">
        <v>1965</v>
      </c>
      <c r="B908" t="s">
        <v>1966</v>
      </c>
      <c r="C908" t="s">
        <v>3144</v>
      </c>
      <c r="D908" t="s">
        <v>217</v>
      </c>
      <c r="E908">
        <v>3553.2448563599901</v>
      </c>
      <c r="F908">
        <v>557.75</v>
      </c>
      <c r="G908">
        <v>138.45203898336899</v>
      </c>
      <c r="H908">
        <v>-4.1513959076532698</v>
      </c>
      <c r="I908">
        <v>58.940723052827003</v>
      </c>
      <c r="J908">
        <v>4.4089872976942903</v>
      </c>
      <c r="K908">
        <v>570.67737963422803</v>
      </c>
      <c r="L908">
        <v>448.62126266473803</v>
      </c>
      <c r="M908">
        <v>31.938589531979002</v>
      </c>
      <c r="N908">
        <v>0.224582300936264</v>
      </c>
      <c r="O908">
        <v>24.4285073957866</v>
      </c>
      <c r="P908">
        <v>211.592178770949</v>
      </c>
      <c r="Q908">
        <v>0.184177074411839</v>
      </c>
    </row>
    <row r="909" spans="1:17" hidden="1" x14ac:dyDescent="0.3">
      <c r="A909" t="s">
        <v>1967</v>
      </c>
      <c r="B909" t="s">
        <v>1968</v>
      </c>
      <c r="C909" t="s">
        <v>3144</v>
      </c>
      <c r="D909" t="s">
        <v>287</v>
      </c>
      <c r="E909">
        <v>3552.422928</v>
      </c>
      <c r="F909">
        <v>163.69999999999999</v>
      </c>
      <c r="G909">
        <v>75.956061440662495</v>
      </c>
      <c r="H909">
        <v>-15.8291026937171</v>
      </c>
      <c r="I909">
        <v>188.555350978186</v>
      </c>
      <c r="J909">
        <v>-1.9462720020221</v>
      </c>
      <c r="K909">
        <v>183.60295879453</v>
      </c>
      <c r="L909">
        <v>141.66671777107999</v>
      </c>
      <c r="M909">
        <v>40.916133001717697</v>
      </c>
      <c r="N909">
        <v>1.7206196459877301</v>
      </c>
      <c r="O909">
        <v>59.437996334758701</v>
      </c>
      <c r="P909">
        <v>255.251736111111</v>
      </c>
      <c r="Q909">
        <v>0.20981067573609499</v>
      </c>
    </row>
    <row r="910" spans="1:17" x14ac:dyDescent="0.3">
      <c r="A910" t="s">
        <v>1969</v>
      </c>
      <c r="B910" t="s">
        <v>1970</v>
      </c>
      <c r="C910" t="s">
        <v>3146</v>
      </c>
      <c r="D910" t="s">
        <v>1971</v>
      </c>
      <c r="E910">
        <v>3547.2894179999998</v>
      </c>
      <c r="F910">
        <v>19.82</v>
      </c>
      <c r="G910">
        <v>-25.3371769820126</v>
      </c>
      <c r="H910">
        <v>-4.1944063819687996</v>
      </c>
      <c r="I910">
        <v>-18.1448541077756</v>
      </c>
      <c r="J910">
        <v>-1.08687313360377</v>
      </c>
      <c r="K910">
        <v>21.0224284602977</v>
      </c>
      <c r="L910">
        <v>21.177406427107201</v>
      </c>
      <c r="M910">
        <v>33.034478615553098</v>
      </c>
      <c r="N910">
        <v>0.49417810967615999</v>
      </c>
      <c r="O910">
        <v>41.019172552976698</v>
      </c>
      <c r="P910">
        <v>16.588235294117599</v>
      </c>
      <c r="Q910">
        <v>-6.5394789586837004E-2</v>
      </c>
    </row>
    <row r="911" spans="1:17" hidden="1" x14ac:dyDescent="0.3">
      <c r="A911" t="s">
        <v>1972</v>
      </c>
      <c r="B911" t="s">
        <v>1973</v>
      </c>
      <c r="C911" t="s">
        <v>3144</v>
      </c>
      <c r="D911" t="s">
        <v>403</v>
      </c>
      <c r="E911">
        <v>3546.0358845750002</v>
      </c>
      <c r="F911">
        <v>1076.4000000000001</v>
      </c>
      <c r="G911">
        <v>61.009618390263597</v>
      </c>
      <c r="H911">
        <v>-5.0241117735811098</v>
      </c>
      <c r="I911">
        <v>41.6386038278645</v>
      </c>
      <c r="J911">
        <v>4.0397823302588396</v>
      </c>
      <c r="K911">
        <v>1006.97540377511</v>
      </c>
      <c r="L911">
        <v>811.79132254866602</v>
      </c>
      <c r="M911">
        <v>49.797950329440702</v>
      </c>
      <c r="N911">
        <v>0.367788426910438</v>
      </c>
      <c r="O911">
        <v>26.3470828688219</v>
      </c>
      <c r="P911">
        <v>110.357631424662</v>
      </c>
      <c r="Q911">
        <v>7.817515615607E-3</v>
      </c>
    </row>
    <row r="912" spans="1:17" x14ac:dyDescent="0.3">
      <c r="A912" t="s">
        <v>1974</v>
      </c>
      <c r="B912" t="s">
        <v>1975</v>
      </c>
      <c r="C912" t="s">
        <v>3141</v>
      </c>
      <c r="D912" t="s">
        <v>276</v>
      </c>
      <c r="E912">
        <v>3527.5709549399999</v>
      </c>
      <c r="F912">
        <v>1129.3</v>
      </c>
      <c r="G912">
        <v>-29.152219992048199</v>
      </c>
      <c r="H912">
        <v>-7.98510734629577</v>
      </c>
      <c r="I912">
        <v>16.806729552282299</v>
      </c>
      <c r="J912">
        <v>0.31127442512051301</v>
      </c>
      <c r="K912">
        <v>1156.1092077880301</v>
      </c>
      <c r="L912">
        <v>1080.92449680342</v>
      </c>
      <c r="M912">
        <v>31.2234955014127</v>
      </c>
      <c r="N912">
        <v>0.337199425370592</v>
      </c>
      <c r="O912">
        <v>21.756840520676501</v>
      </c>
      <c r="P912">
        <v>50.242799175148001</v>
      </c>
      <c r="Q912">
        <v>-6.2721738449674005E-2</v>
      </c>
    </row>
    <row r="913" spans="1:17" x14ac:dyDescent="0.3">
      <c r="A913" t="s">
        <v>1976</v>
      </c>
      <c r="B913" t="s">
        <v>1977</v>
      </c>
      <c r="C913" t="s">
        <v>3140</v>
      </c>
      <c r="D913" t="s">
        <v>436</v>
      </c>
      <c r="E913">
        <v>3520.019409555</v>
      </c>
      <c r="F913">
        <v>489.25</v>
      </c>
      <c r="G913">
        <v>7.9657427917219898</v>
      </c>
      <c r="H913">
        <v>2.4134891471595998</v>
      </c>
      <c r="I913">
        <v>-6.7311123716534302</v>
      </c>
      <c r="J913">
        <v>1.98589890664324</v>
      </c>
      <c r="K913">
        <v>487.76573729529798</v>
      </c>
      <c r="L913">
        <v>461.57523967262898</v>
      </c>
      <c r="M913">
        <v>50.857787521669401</v>
      </c>
      <c r="N913">
        <v>0.69554076545016097</v>
      </c>
      <c r="O913">
        <v>13.377618804292201</v>
      </c>
      <c r="P913">
        <v>40.5688837810659</v>
      </c>
      <c r="Q913">
        <v>-8.5375668127224996E-2</v>
      </c>
    </row>
    <row r="914" spans="1:17" hidden="1" x14ac:dyDescent="0.3">
      <c r="A914" t="s">
        <v>1978</v>
      </c>
      <c r="B914" t="s">
        <v>1979</v>
      </c>
      <c r="C914" t="s">
        <v>3144</v>
      </c>
      <c r="D914" t="s">
        <v>57</v>
      </c>
      <c r="E914">
        <v>3515.5313626839902</v>
      </c>
      <c r="F914">
        <v>236.4</v>
      </c>
      <c r="G914">
        <v>33.997309340154203</v>
      </c>
      <c r="H914">
        <v>-4.32523827282699</v>
      </c>
      <c r="I914">
        <v>15.850044136400999</v>
      </c>
      <c r="J914">
        <v>0.16346732430410299</v>
      </c>
      <c r="K914">
        <v>228.90096023998399</v>
      </c>
      <c r="L914">
        <v>204.92695789473501</v>
      </c>
      <c r="M914">
        <v>57.8450996598934</v>
      </c>
      <c r="N914">
        <v>0.74541733570299196</v>
      </c>
      <c r="O914">
        <v>14.1708967851099</v>
      </c>
      <c r="P914">
        <v>67.303609341825805</v>
      </c>
      <c r="Q914">
        <v>0.107533800092948</v>
      </c>
    </row>
    <row r="915" spans="1:17" hidden="1" x14ac:dyDescent="0.3">
      <c r="A915" t="s">
        <v>1980</v>
      </c>
      <c r="B915" t="s">
        <v>1981</v>
      </c>
      <c r="C915" t="s">
        <v>3144</v>
      </c>
      <c r="D915" t="s">
        <v>469</v>
      </c>
      <c r="E915">
        <v>3515.5225</v>
      </c>
      <c r="F915">
        <v>523.79999999999995</v>
      </c>
      <c r="G915">
        <v>137.049494159771</v>
      </c>
      <c r="H915">
        <v>6.9233894014780502</v>
      </c>
      <c r="I915">
        <v>147.127934475214</v>
      </c>
      <c r="J915">
        <v>-4.7929290082181701</v>
      </c>
      <c r="K915">
        <v>417.17638675400201</v>
      </c>
      <c r="L915">
        <v>290.15981561690398</v>
      </c>
      <c r="M915">
        <v>61.552341200811902</v>
      </c>
      <c r="N915">
        <v>0.44995251153156102</v>
      </c>
      <c r="O915">
        <v>9.7747231767850398</v>
      </c>
      <c r="P915">
        <v>195.93220338982999</v>
      </c>
      <c r="Q915">
        <v>0.11118491458610399</v>
      </c>
    </row>
    <row r="916" spans="1:17" hidden="1" x14ac:dyDescent="0.3">
      <c r="A916" t="s">
        <v>1982</v>
      </c>
      <c r="B916" t="s">
        <v>1983</v>
      </c>
      <c r="C916" t="s">
        <v>3144</v>
      </c>
      <c r="D916" t="s">
        <v>48</v>
      </c>
      <c r="E916">
        <v>3504.1176449999998</v>
      </c>
      <c r="F916">
        <v>682.45</v>
      </c>
      <c r="G916">
        <v>-29.773612695597599</v>
      </c>
      <c r="H916">
        <v>-9.0839164375199601</v>
      </c>
      <c r="I916">
        <v>-12.0730358148538</v>
      </c>
      <c r="J916">
        <v>2.4015247545012701</v>
      </c>
      <c r="K916">
        <v>699.35630247099505</v>
      </c>
      <c r="M916">
        <v>16.581913734725202</v>
      </c>
      <c r="N916">
        <v>1.6239305103678501</v>
      </c>
      <c r="O916">
        <v>31.4748333211224</v>
      </c>
      <c r="P916">
        <v>24.0818181818181</v>
      </c>
    </row>
    <row r="917" spans="1:17" hidden="1" x14ac:dyDescent="0.3">
      <c r="A917" t="s">
        <v>1984</v>
      </c>
      <c r="B917" t="s">
        <v>1985</v>
      </c>
      <c r="C917" t="s">
        <v>3144</v>
      </c>
      <c r="D917" t="s">
        <v>48</v>
      </c>
      <c r="E917">
        <v>3498.69408621</v>
      </c>
      <c r="F917">
        <v>839.5</v>
      </c>
      <c r="G917">
        <v>-14.149935841352701</v>
      </c>
      <c r="H917">
        <v>-14.1334141636623</v>
      </c>
      <c r="I917">
        <v>-25.421423528273799</v>
      </c>
      <c r="J917">
        <v>-0.58363857409578901</v>
      </c>
      <c r="K917">
        <v>899.04941987441498</v>
      </c>
      <c r="L917">
        <v>895.19648674276095</v>
      </c>
      <c r="M917">
        <v>41.723385030154503</v>
      </c>
      <c r="N917">
        <v>1.03678980909198</v>
      </c>
      <c r="O917">
        <v>63.907087552114298</v>
      </c>
      <c r="P917">
        <v>26.557788944723601</v>
      </c>
    </row>
    <row r="918" spans="1:17" hidden="1" x14ac:dyDescent="0.3">
      <c r="A918" t="s">
        <v>1986</v>
      </c>
      <c r="B918" t="s">
        <v>1987</v>
      </c>
      <c r="C918" t="s">
        <v>3144</v>
      </c>
      <c r="D918" t="s">
        <v>190</v>
      </c>
      <c r="E918">
        <v>3483.5372255000002</v>
      </c>
      <c r="F918">
        <v>581.95000000000005</v>
      </c>
      <c r="G918">
        <v>16.570336389776799</v>
      </c>
      <c r="H918">
        <v>-11.3286995152418</v>
      </c>
      <c r="I918">
        <v>7.29416254381018</v>
      </c>
      <c r="J918">
        <v>1.1591005120770299</v>
      </c>
      <c r="K918">
        <v>591.88400941752695</v>
      </c>
      <c r="L918">
        <v>540.39113311258404</v>
      </c>
      <c r="M918">
        <v>50.637430746922902</v>
      </c>
      <c r="N918">
        <v>0.64323312366896102</v>
      </c>
      <c r="O918">
        <v>19.855657702551699</v>
      </c>
      <c r="P918">
        <v>68.534607587604995</v>
      </c>
      <c r="Q918">
        <v>7.6605138292021993E-2</v>
      </c>
    </row>
    <row r="919" spans="1:17" x14ac:dyDescent="0.3">
      <c r="A919" t="s">
        <v>1988</v>
      </c>
      <c r="B919" t="s">
        <v>1989</v>
      </c>
      <c r="C919" t="s">
        <v>3128</v>
      </c>
      <c r="D919" t="s">
        <v>21</v>
      </c>
      <c r="E919">
        <v>3467.5129532999999</v>
      </c>
      <c r="F919">
        <v>620.25</v>
      </c>
      <c r="G919">
        <v>-22.286016755112801</v>
      </c>
      <c r="H919">
        <v>-10.7868378537746</v>
      </c>
      <c r="I919">
        <v>-9.9749423635990109</v>
      </c>
      <c r="J919">
        <v>-2.1049258905632202</v>
      </c>
      <c r="K919">
        <v>617.71943705662295</v>
      </c>
      <c r="L919">
        <v>603.89030847541005</v>
      </c>
      <c r="M919">
        <v>23.1795494639094</v>
      </c>
      <c r="N919">
        <v>0.36491510340570299</v>
      </c>
      <c r="O919">
        <v>27.609834744054801</v>
      </c>
      <c r="P919">
        <v>37.8333333333333</v>
      </c>
      <c r="Q919">
        <v>5.1496487348311998E-2</v>
      </c>
    </row>
    <row r="920" spans="1:17" hidden="1" x14ac:dyDescent="0.3">
      <c r="A920" t="s">
        <v>1990</v>
      </c>
      <c r="B920" t="s">
        <v>1991</v>
      </c>
      <c r="C920" t="s">
        <v>3139</v>
      </c>
      <c r="D920" t="s">
        <v>292</v>
      </c>
      <c r="E920">
        <v>3466.5385720239901</v>
      </c>
      <c r="F920">
        <v>159.32</v>
      </c>
      <c r="G920">
        <v>-49.760782339253197</v>
      </c>
      <c r="H920">
        <v>-9.0073831512032996</v>
      </c>
      <c r="I920">
        <v>-33.587162661792703</v>
      </c>
      <c r="J920">
        <v>-0.225232413259562</v>
      </c>
      <c r="K920">
        <v>172.82964159341199</v>
      </c>
      <c r="M920">
        <v>32.437632831274001</v>
      </c>
      <c r="N920">
        <v>0.744244796933761</v>
      </c>
      <c r="O920">
        <v>47.501883002761701</v>
      </c>
      <c r="P920">
        <v>8.7508532423208099</v>
      </c>
    </row>
    <row r="921" spans="1:17" hidden="1" x14ac:dyDescent="0.3">
      <c r="A921" t="s">
        <v>1992</v>
      </c>
      <c r="B921" t="s">
        <v>1993</v>
      </c>
      <c r="C921" t="s">
        <v>3144</v>
      </c>
      <c r="D921" t="s">
        <v>27</v>
      </c>
      <c r="E921">
        <v>3454.92</v>
      </c>
      <c r="F921">
        <v>51.44</v>
      </c>
      <c r="G921">
        <v>58.008305501660899</v>
      </c>
      <c r="H921">
        <v>-8.9596431162604304</v>
      </c>
      <c r="I921">
        <v>21.3976525176002</v>
      </c>
      <c r="J921">
        <v>-1.7706089537148999</v>
      </c>
      <c r="K921">
        <v>56.425176794959</v>
      </c>
      <c r="L921">
        <v>47.387130483021402</v>
      </c>
      <c r="M921">
        <v>49.793286881124899</v>
      </c>
      <c r="N921">
        <v>0.25501907767589599</v>
      </c>
      <c r="O921">
        <v>98.1531881804043</v>
      </c>
      <c r="P921">
        <v>103.72277227722699</v>
      </c>
      <c r="Q921">
        <v>9.4929321993988999E-2</v>
      </c>
    </row>
    <row r="922" spans="1:17" hidden="1" x14ac:dyDescent="0.3">
      <c r="A922" t="s">
        <v>1994</v>
      </c>
      <c r="B922" t="s">
        <v>1995</v>
      </c>
      <c r="C922" t="s">
        <v>3144</v>
      </c>
      <c r="D922" t="s">
        <v>217</v>
      </c>
      <c r="E922">
        <v>3435.0568853250002</v>
      </c>
      <c r="F922">
        <v>214.34</v>
      </c>
      <c r="G922">
        <v>37.609944447302396</v>
      </c>
      <c r="H922">
        <v>11.920381315263599</v>
      </c>
      <c r="I922">
        <v>55.3105213280462</v>
      </c>
      <c r="J922">
        <v>7.4656331753936103</v>
      </c>
      <c r="K922">
        <v>183.090028740881</v>
      </c>
      <c r="L922">
        <v>151.41758696818701</v>
      </c>
      <c r="M922">
        <v>45.477725476942098</v>
      </c>
      <c r="N922">
        <v>1.86366095473732</v>
      </c>
      <c r="O922">
        <v>2.0808061957637398</v>
      </c>
      <c r="P922">
        <v>106.99179140511799</v>
      </c>
      <c r="Q922">
        <v>0.160430477509209</v>
      </c>
    </row>
    <row r="923" spans="1:17" x14ac:dyDescent="0.3">
      <c r="A923" t="s">
        <v>1996</v>
      </c>
      <c r="B923" t="s">
        <v>1997</v>
      </c>
      <c r="C923" t="s">
        <v>3131</v>
      </c>
      <c r="D923" t="s">
        <v>195</v>
      </c>
      <c r="E923">
        <v>3430.1927356659999</v>
      </c>
      <c r="F923">
        <v>234.75</v>
      </c>
      <c r="G923">
        <v>-21.761672158363702</v>
      </c>
      <c r="H923">
        <v>-14.0854629316893</v>
      </c>
      <c r="I923">
        <v>-7.3703743036140903</v>
      </c>
      <c r="J923">
        <v>-1.10684561090666</v>
      </c>
      <c r="K923">
        <v>256.93790047781999</v>
      </c>
      <c r="L923">
        <v>246.25745389720399</v>
      </c>
      <c r="M923">
        <v>27.976371822905001</v>
      </c>
      <c r="N923">
        <v>0.56250431476750695</v>
      </c>
      <c r="O923">
        <v>23.088391906283199</v>
      </c>
      <c r="P923">
        <v>17.521902377972399</v>
      </c>
      <c r="Q923">
        <v>-4.4275399215522003E-2</v>
      </c>
    </row>
    <row r="924" spans="1:17" hidden="1" x14ac:dyDescent="0.3">
      <c r="A924" t="s">
        <v>1998</v>
      </c>
      <c r="B924" t="s">
        <v>1999</v>
      </c>
      <c r="C924" t="s">
        <v>3144</v>
      </c>
      <c r="D924" t="s">
        <v>1629</v>
      </c>
      <c r="E924">
        <v>3429.28575271</v>
      </c>
      <c r="F924">
        <v>2025.35</v>
      </c>
      <c r="G924">
        <v>-8.4606772521915108</v>
      </c>
      <c r="H924">
        <v>-17.646913986061499</v>
      </c>
      <c r="I924">
        <v>14.5789023347424</v>
      </c>
      <c r="J924">
        <v>-1.5237043630401399</v>
      </c>
      <c r="K924">
        <v>2131.3187653666801</v>
      </c>
      <c r="L924">
        <v>1885.6357867096999</v>
      </c>
      <c r="M924">
        <v>27.392083042414502</v>
      </c>
      <c r="N924">
        <v>0.36382604031014298</v>
      </c>
      <c r="O924">
        <v>21.904855950823301</v>
      </c>
      <c r="P924">
        <v>43.028141661664399</v>
      </c>
      <c r="Q924">
        <v>0.108680236746374</v>
      </c>
    </row>
    <row r="925" spans="1:17" hidden="1" x14ac:dyDescent="0.3">
      <c r="A925" t="s">
        <v>2000</v>
      </c>
      <c r="B925" t="s">
        <v>2001</v>
      </c>
      <c r="C925" t="s">
        <v>3144</v>
      </c>
      <c r="D925" t="s">
        <v>233</v>
      </c>
      <c r="E925">
        <v>3393.6137726249999</v>
      </c>
      <c r="F925">
        <v>1147.1500000000001</v>
      </c>
      <c r="G925">
        <v>7.1420333700582699</v>
      </c>
      <c r="H925">
        <v>8.1717424001827208</v>
      </c>
      <c r="I925">
        <v>33.837755909438897</v>
      </c>
      <c r="J925">
        <v>0.23440122059573601</v>
      </c>
      <c r="K925">
        <v>1100.6272148246601</v>
      </c>
      <c r="L925">
        <v>930.42257614701202</v>
      </c>
      <c r="M925">
        <v>38.447246537584697</v>
      </c>
      <c r="N925">
        <v>0.55287998352175705</v>
      </c>
      <c r="O925">
        <v>19.404611428322301</v>
      </c>
      <c r="P925">
        <v>73.468924845002206</v>
      </c>
      <c r="Q925">
        <v>-2.2430605111924001E-2</v>
      </c>
    </row>
    <row r="926" spans="1:17" hidden="1" x14ac:dyDescent="0.3">
      <c r="A926" t="s">
        <v>2002</v>
      </c>
      <c r="B926" t="s">
        <v>2003</v>
      </c>
      <c r="C926" t="s">
        <v>3144</v>
      </c>
      <c r="D926" t="s">
        <v>135</v>
      </c>
      <c r="E926">
        <v>3376.1526702000001</v>
      </c>
      <c r="F926">
        <v>643.29999999999995</v>
      </c>
      <c r="G926">
        <v>24.0848620600323</v>
      </c>
      <c r="H926">
        <v>4.7964524904251498</v>
      </c>
      <c r="I926">
        <v>31.224826083203901</v>
      </c>
      <c r="J926">
        <v>-3.27838580279048</v>
      </c>
      <c r="K926">
        <v>625.08999104975203</v>
      </c>
      <c r="L926">
        <v>526.00357232803299</v>
      </c>
      <c r="M926">
        <v>42.550720796660698</v>
      </c>
      <c r="N926">
        <v>0.63610073550368795</v>
      </c>
      <c r="O926">
        <v>14.5499766827296</v>
      </c>
      <c r="P926">
        <v>90.494521764880005</v>
      </c>
      <c r="Q926">
        <v>0.183332937348131</v>
      </c>
    </row>
    <row r="927" spans="1:17" hidden="1" x14ac:dyDescent="0.3">
      <c r="A927" t="s">
        <v>2004</v>
      </c>
      <c r="B927" t="s">
        <v>2005</v>
      </c>
      <c r="C927" t="s">
        <v>3144</v>
      </c>
      <c r="D927" t="s">
        <v>24</v>
      </c>
      <c r="E927">
        <v>3368.5149449599999</v>
      </c>
      <c r="F927">
        <v>414.3</v>
      </c>
      <c r="G927">
        <v>7.9383288667709202</v>
      </c>
      <c r="H927">
        <v>-4.1608145624308799</v>
      </c>
      <c r="I927">
        <v>28.9764295756199</v>
      </c>
      <c r="J927">
        <v>0.34660051207703702</v>
      </c>
      <c r="K927">
        <v>383.474572052751</v>
      </c>
      <c r="L927">
        <v>330.98923012514598</v>
      </c>
      <c r="M927">
        <v>51.385590757586499</v>
      </c>
      <c r="N927">
        <v>0.40209748590807998</v>
      </c>
      <c r="O927">
        <v>12.7202510258267</v>
      </c>
      <c r="P927">
        <v>66.118684843624706</v>
      </c>
      <c r="Q927">
        <v>-3.4310830908715E-2</v>
      </c>
    </row>
    <row r="928" spans="1:17" x14ac:dyDescent="0.3">
      <c r="A928" t="s">
        <v>2006</v>
      </c>
      <c r="B928" t="s">
        <v>2007</v>
      </c>
      <c r="C928" t="s">
        <v>3139</v>
      </c>
      <c r="D928" t="s">
        <v>1443</v>
      </c>
      <c r="E928">
        <v>3347.674254694</v>
      </c>
      <c r="F928">
        <v>124.3</v>
      </c>
      <c r="G928">
        <v>-40.279977323655999</v>
      </c>
      <c r="H928">
        <v>-8.5598219466055099</v>
      </c>
      <c r="I928">
        <v>-10.571671084893101</v>
      </c>
      <c r="J928">
        <v>-0.38865777252335199</v>
      </c>
      <c r="K928">
        <v>129.71646018542799</v>
      </c>
      <c r="L928">
        <v>136.245652783069</v>
      </c>
      <c r="M928">
        <v>29.844354394057</v>
      </c>
      <c r="N928">
        <v>1.20536965272244</v>
      </c>
      <c r="O928">
        <v>28.5599356395816</v>
      </c>
      <c r="P928">
        <v>19.004308281474302</v>
      </c>
      <c r="Q928">
        <v>-0.101146839612531</v>
      </c>
    </row>
    <row r="929" spans="1:17" hidden="1" x14ac:dyDescent="0.3">
      <c r="A929" t="s">
        <v>2008</v>
      </c>
      <c r="B929" t="s">
        <v>2009</v>
      </c>
      <c r="C929" t="s">
        <v>3144</v>
      </c>
      <c r="D929" t="s">
        <v>446</v>
      </c>
      <c r="E929">
        <v>3341.7062249999999</v>
      </c>
      <c r="F929">
        <v>202.05</v>
      </c>
      <c r="G929">
        <v>110.235031933814</v>
      </c>
      <c r="H929">
        <v>7.0018218963220704</v>
      </c>
      <c r="I929">
        <v>35.923171041834202</v>
      </c>
      <c r="J929">
        <v>8.3483683989322799</v>
      </c>
      <c r="K929">
        <v>182.89987064597099</v>
      </c>
      <c r="L929">
        <v>148.050319663343</v>
      </c>
      <c r="M929">
        <v>39.818031788059599</v>
      </c>
      <c r="N929">
        <v>0.83529720853034395</v>
      </c>
      <c r="O929">
        <v>4.3553575847562396</v>
      </c>
      <c r="P929">
        <v>143.72738238841899</v>
      </c>
      <c r="Q929">
        <v>0.120286540820553</v>
      </c>
    </row>
    <row r="930" spans="1:17" x14ac:dyDescent="0.3">
      <c r="A930" t="s">
        <v>2010</v>
      </c>
      <c r="B930" t="s">
        <v>2011</v>
      </c>
      <c r="C930" t="s">
        <v>3135</v>
      </c>
      <c r="D930" t="s">
        <v>190</v>
      </c>
      <c r="E930">
        <v>3336.0035908499999</v>
      </c>
      <c r="F930">
        <v>214.69</v>
      </c>
      <c r="G930">
        <v>-53.004393802785799</v>
      </c>
      <c r="H930">
        <v>-7.3019936111115902</v>
      </c>
      <c r="I930">
        <v>-18.817686638158801</v>
      </c>
      <c r="J930">
        <v>2.90911230397364</v>
      </c>
      <c r="K930">
        <v>219.00831610044801</v>
      </c>
      <c r="L930">
        <v>227.749890604086</v>
      </c>
      <c r="M930">
        <v>43.213826626555999</v>
      </c>
      <c r="N930">
        <v>0.77252556588007903</v>
      </c>
      <c r="O930">
        <v>39.270576179607801</v>
      </c>
      <c r="P930">
        <v>12.668590921018099</v>
      </c>
      <c r="Q930">
        <v>7.4155142456030004E-3</v>
      </c>
    </row>
    <row r="931" spans="1:17" hidden="1" x14ac:dyDescent="0.3">
      <c r="A931" t="s">
        <v>2012</v>
      </c>
      <c r="B931" t="s">
        <v>2013</v>
      </c>
      <c r="C931" t="s">
        <v>3144</v>
      </c>
      <c r="D931" t="s">
        <v>2014</v>
      </c>
      <c r="E931">
        <v>3335.9555472000002</v>
      </c>
      <c r="F931">
        <v>755.8</v>
      </c>
      <c r="G931">
        <v>97.917700377281605</v>
      </c>
      <c r="H931">
        <v>-3.8244756177691999</v>
      </c>
      <c r="I931">
        <v>115.550749111618</v>
      </c>
      <c r="J931">
        <v>-1.9981734066647701</v>
      </c>
      <c r="K931">
        <v>732.04802741220999</v>
      </c>
      <c r="M931">
        <v>33.908940694716001</v>
      </c>
      <c r="N931">
        <v>0.507254359242019</v>
      </c>
      <c r="O931">
        <v>12.066684308018001</v>
      </c>
      <c r="P931">
        <v>195.465207193119</v>
      </c>
    </row>
    <row r="932" spans="1:17" hidden="1" x14ac:dyDescent="0.3">
      <c r="A932" t="s">
        <v>2015</v>
      </c>
      <c r="B932" t="s">
        <v>2016</v>
      </c>
      <c r="C932" t="s">
        <v>3144</v>
      </c>
      <c r="D932" t="s">
        <v>779</v>
      </c>
      <c r="E932">
        <v>3326.4709836970001</v>
      </c>
      <c r="F932">
        <v>30.47</v>
      </c>
      <c r="G932">
        <v>57.1964860256885</v>
      </c>
      <c r="H932">
        <v>44.339247651603301</v>
      </c>
      <c r="I932">
        <v>15.3185839166789</v>
      </c>
      <c r="J932">
        <v>-11.487958311452299</v>
      </c>
      <c r="K932">
        <v>25.000395697276598</v>
      </c>
      <c r="L932">
        <v>22.962049596855699</v>
      </c>
      <c r="M932">
        <v>58.544897042578</v>
      </c>
      <c r="N932">
        <v>3.3982440923141302</v>
      </c>
      <c r="O932">
        <v>23.695438135871299</v>
      </c>
      <c r="P932">
        <v>86.932515337423297</v>
      </c>
      <c r="Q932">
        <v>-9.9732136911860007E-3</v>
      </c>
    </row>
    <row r="933" spans="1:17" hidden="1" x14ac:dyDescent="0.3">
      <c r="A933" t="s">
        <v>2017</v>
      </c>
      <c r="B933" t="s">
        <v>2018</v>
      </c>
      <c r="C933" t="s">
        <v>3144</v>
      </c>
      <c r="D933" t="s">
        <v>117</v>
      </c>
      <c r="E933">
        <v>3320.5792676699998</v>
      </c>
      <c r="F933">
        <v>19.170000000000002</v>
      </c>
      <c r="G933">
        <v>66.7855956705843</v>
      </c>
      <c r="H933">
        <v>-5.8057650029456003</v>
      </c>
      <c r="I933">
        <v>-23.588819171439699</v>
      </c>
      <c r="J933">
        <v>-0.56182972048111601</v>
      </c>
      <c r="K933">
        <v>19.446906465276601</v>
      </c>
      <c r="L933">
        <v>18.406560600932501</v>
      </c>
      <c r="M933">
        <v>40.204244366275198</v>
      </c>
      <c r="N933">
        <v>0.94864657122180396</v>
      </c>
      <c r="O933">
        <v>77.099634846113702</v>
      </c>
      <c r="P933">
        <v>119.587628865979</v>
      </c>
      <c r="Q933">
        <v>0.113576095416017</v>
      </c>
    </row>
    <row r="934" spans="1:17" hidden="1" x14ac:dyDescent="0.3">
      <c r="A934" t="s">
        <v>2019</v>
      </c>
      <c r="B934" t="s">
        <v>2020</v>
      </c>
      <c r="C934" t="s">
        <v>3144</v>
      </c>
      <c r="D934" t="s">
        <v>422</v>
      </c>
      <c r="E934">
        <v>3303.8830397649999</v>
      </c>
      <c r="F934">
        <v>1224.55</v>
      </c>
      <c r="G934">
        <v>1.9632146442263101</v>
      </c>
      <c r="H934">
        <v>19.5508823309566</v>
      </c>
      <c r="I934">
        <v>-3.69529300848354</v>
      </c>
      <c r="J934">
        <v>21.505635165542301</v>
      </c>
      <c r="K934">
        <v>1031.8368725635701</v>
      </c>
      <c r="L934">
        <v>1012.81929699442</v>
      </c>
      <c r="M934">
        <v>78.597179576141698</v>
      </c>
      <c r="N934">
        <v>2.2029300744626599</v>
      </c>
      <c r="O934">
        <v>3.2175084725001</v>
      </c>
      <c r="P934">
        <v>47.323147256977798</v>
      </c>
      <c r="Q934">
        <v>4.8293534301734997E-2</v>
      </c>
    </row>
    <row r="935" spans="1:17" x14ac:dyDescent="0.3">
      <c r="A935" t="s">
        <v>2021</v>
      </c>
      <c r="B935" t="s">
        <v>2022</v>
      </c>
      <c r="C935" t="s">
        <v>3141</v>
      </c>
      <c r="D935" t="s">
        <v>485</v>
      </c>
      <c r="E935">
        <v>3299.8442399999999</v>
      </c>
      <c r="F935">
        <v>394.65</v>
      </c>
      <c r="G935">
        <v>-13.3576434161723</v>
      </c>
      <c r="H935">
        <v>-53.7068527384899</v>
      </c>
      <c r="I935">
        <v>-50.159374032782601</v>
      </c>
      <c r="J935">
        <v>-1.56400578964161</v>
      </c>
      <c r="K935">
        <v>431.79021088773999</v>
      </c>
      <c r="L935">
        <v>470.99209463535698</v>
      </c>
      <c r="M935">
        <v>30.5555714330293</v>
      </c>
      <c r="N935">
        <v>0.51069479089186998</v>
      </c>
      <c r="O935">
        <v>89.402001773723498</v>
      </c>
      <c r="P935">
        <v>27.306451612903199</v>
      </c>
      <c r="Q935">
        <v>0.136662374348059</v>
      </c>
    </row>
    <row r="936" spans="1:17" hidden="1" x14ac:dyDescent="0.3">
      <c r="A936" t="s">
        <v>2023</v>
      </c>
      <c r="B936" t="s">
        <v>2024</v>
      </c>
      <c r="C936" t="s">
        <v>3144</v>
      </c>
      <c r="D936" t="s">
        <v>48</v>
      </c>
      <c r="E936">
        <v>3286.2390599999999</v>
      </c>
      <c r="F936">
        <v>267.10000000000002</v>
      </c>
      <c r="G936">
        <v>25.606716345121502</v>
      </c>
      <c r="H936">
        <v>8.5609685777459905</v>
      </c>
      <c r="I936">
        <v>50.864029978061701</v>
      </c>
      <c r="J936">
        <v>3.2372255120770301</v>
      </c>
      <c r="K936">
        <v>240.38865624566199</v>
      </c>
      <c r="L936">
        <v>213.30320280519501</v>
      </c>
      <c r="M936">
        <v>77.596077851003201</v>
      </c>
      <c r="N936">
        <v>0.95156116180402095</v>
      </c>
      <c r="O936">
        <v>11.1943092474728</v>
      </c>
      <c r="P936">
        <v>89.4326241134751</v>
      </c>
    </row>
    <row r="937" spans="1:17" x14ac:dyDescent="0.3">
      <c r="A937" t="s">
        <v>2025</v>
      </c>
      <c r="B937" t="s">
        <v>2026</v>
      </c>
      <c r="C937" t="s">
        <v>3145</v>
      </c>
      <c r="D937" t="s">
        <v>436</v>
      </c>
      <c r="E937">
        <v>3279.6825150599998</v>
      </c>
      <c r="F937">
        <v>26.96</v>
      </c>
      <c r="G937">
        <v>-21.470212678012899</v>
      </c>
      <c r="H937">
        <v>-9.2599340163235695</v>
      </c>
      <c r="I937">
        <v>-13.7000762466437</v>
      </c>
      <c r="J937">
        <v>9.3817122561611601</v>
      </c>
      <c r="K937">
        <v>22.6444990558855</v>
      </c>
      <c r="L937">
        <v>23.760847997671</v>
      </c>
      <c r="M937">
        <v>33.634278952928099</v>
      </c>
      <c r="N937">
        <v>2.0289809705670598</v>
      </c>
      <c r="O937">
        <v>67.470326409495499</v>
      </c>
      <c r="P937">
        <v>61.437125748502901</v>
      </c>
    </row>
    <row r="938" spans="1:17" x14ac:dyDescent="0.3">
      <c r="A938" t="s">
        <v>2027</v>
      </c>
      <c r="B938" t="s">
        <v>2028</v>
      </c>
      <c r="C938" t="s">
        <v>3136</v>
      </c>
      <c r="D938" t="s">
        <v>117</v>
      </c>
      <c r="E938">
        <v>3278.6883187499998</v>
      </c>
      <c r="F938">
        <v>1077.7</v>
      </c>
      <c r="G938">
        <v>-20.1103879748118</v>
      </c>
      <c r="H938">
        <v>-2.4645136279683002</v>
      </c>
      <c r="I938">
        <v>-11.964708578512701</v>
      </c>
      <c r="J938">
        <v>-5.3410261664129397</v>
      </c>
      <c r="K938">
        <v>1130.2082673227101</v>
      </c>
      <c r="L938">
        <v>1126.9648210309299</v>
      </c>
      <c r="M938">
        <v>39.902446664040198</v>
      </c>
      <c r="N938">
        <v>0.79556230374520598</v>
      </c>
      <c r="O938">
        <v>26.101883641087401</v>
      </c>
      <c r="P938">
        <v>12.848167539266999</v>
      </c>
      <c r="Q938">
        <v>-1.4037126667906999E-2</v>
      </c>
    </row>
    <row r="939" spans="1:17" x14ac:dyDescent="0.3">
      <c r="A939" t="s">
        <v>2029</v>
      </c>
      <c r="B939" t="s">
        <v>2030</v>
      </c>
      <c r="C939" t="s">
        <v>3143</v>
      </c>
      <c r="D939" t="s">
        <v>276</v>
      </c>
      <c r="E939">
        <v>3272.8362557999999</v>
      </c>
      <c r="F939">
        <v>316.7</v>
      </c>
      <c r="G939">
        <v>24.705440754012201</v>
      </c>
      <c r="H939">
        <v>-4.5766040929336302</v>
      </c>
      <c r="I939">
        <v>16.146735163344001</v>
      </c>
      <c r="J939">
        <v>-0.35771905978840801</v>
      </c>
      <c r="K939">
        <v>325.18192196706701</v>
      </c>
      <c r="L939">
        <v>285.87693733865001</v>
      </c>
      <c r="M939">
        <v>37.492989602239099</v>
      </c>
      <c r="N939">
        <v>0.50863827030155895</v>
      </c>
      <c r="O939">
        <v>14.572150299968399</v>
      </c>
      <c r="P939">
        <v>67.877020938245394</v>
      </c>
      <c r="Q939">
        <v>-1.2526430669776999E-2</v>
      </c>
    </row>
    <row r="940" spans="1:17" x14ac:dyDescent="0.3">
      <c r="A940" t="s">
        <v>2031</v>
      </c>
      <c r="B940" t="s">
        <v>2032</v>
      </c>
      <c r="C940" t="s">
        <v>3131</v>
      </c>
      <c r="D940" t="s">
        <v>509</v>
      </c>
      <c r="E940">
        <v>3266.9289007000002</v>
      </c>
      <c r="F940">
        <v>434.2</v>
      </c>
      <c r="G940">
        <v>-13.0116099504784</v>
      </c>
      <c r="H940">
        <v>-4.1990854246127798</v>
      </c>
      <c r="I940">
        <v>11.413106109882801</v>
      </c>
      <c r="J940">
        <v>0.186915675827596</v>
      </c>
      <c r="K940">
        <v>442.36928998186198</v>
      </c>
      <c r="L940">
        <v>391.82210782332299</v>
      </c>
      <c r="M940">
        <v>38.593126366118099</v>
      </c>
      <c r="N940">
        <v>0.44076509712985901</v>
      </c>
      <c r="O940">
        <v>16.305849838783899</v>
      </c>
      <c r="P940">
        <v>47.161498051177702</v>
      </c>
      <c r="Q940">
        <v>-9.9252430558260003E-3</v>
      </c>
    </row>
    <row r="941" spans="1:17" hidden="1" x14ac:dyDescent="0.3">
      <c r="A941" t="s">
        <v>2033</v>
      </c>
      <c r="B941" t="s">
        <v>2034</v>
      </c>
      <c r="C941" t="s">
        <v>3144</v>
      </c>
      <c r="D941" t="s">
        <v>1361</v>
      </c>
      <c r="E941">
        <v>3266.4664097999998</v>
      </c>
      <c r="F941">
        <v>777.5</v>
      </c>
      <c r="G941">
        <v>-13.1186782095768</v>
      </c>
      <c r="H941">
        <v>-8.4989691141283092</v>
      </c>
      <c r="I941">
        <v>32.736538887450699</v>
      </c>
      <c r="J941">
        <v>4.9255449412474102</v>
      </c>
      <c r="K941">
        <v>770.67001728858895</v>
      </c>
      <c r="L941">
        <v>695.57512224492598</v>
      </c>
      <c r="M941">
        <v>43.0762182277563</v>
      </c>
      <c r="N941">
        <v>0.58502746356503199</v>
      </c>
      <c r="O941">
        <v>26.430868167202501</v>
      </c>
      <c r="P941">
        <v>73.085485307212807</v>
      </c>
      <c r="Q941">
        <v>-4.1171070709721001E-2</v>
      </c>
    </row>
    <row r="942" spans="1:17" hidden="1" x14ac:dyDescent="0.3">
      <c r="A942" t="s">
        <v>2035</v>
      </c>
      <c r="B942" t="s">
        <v>2036</v>
      </c>
      <c r="C942" t="s">
        <v>3144</v>
      </c>
      <c r="D942" t="s">
        <v>1629</v>
      </c>
      <c r="E942">
        <v>3260.4105777529999</v>
      </c>
      <c r="F942">
        <v>146.24</v>
      </c>
      <c r="G942">
        <v>-37.452350835545303</v>
      </c>
      <c r="H942">
        <v>-7.7961155641591002</v>
      </c>
      <c r="I942">
        <v>-7.1633521185217202</v>
      </c>
      <c r="J942">
        <v>4.2233862263627504</v>
      </c>
      <c r="K942">
        <v>151.84870176018799</v>
      </c>
      <c r="L942">
        <v>150.582747587005</v>
      </c>
      <c r="M942">
        <v>32.821288612323997</v>
      </c>
      <c r="N942">
        <v>0.37163437879181599</v>
      </c>
      <c r="O942">
        <v>22.4630743982494</v>
      </c>
      <c r="P942">
        <v>13.364341085271301</v>
      </c>
      <c r="Q942">
        <v>5.6698833098809999E-3</v>
      </c>
    </row>
    <row r="943" spans="1:17" hidden="1" x14ac:dyDescent="0.3">
      <c r="A943" t="s">
        <v>2037</v>
      </c>
      <c r="B943" t="s">
        <v>2038</v>
      </c>
      <c r="C943" t="s">
        <v>3144</v>
      </c>
      <c r="D943" t="s">
        <v>51</v>
      </c>
      <c r="E943">
        <v>3260.1447774899998</v>
      </c>
      <c r="F943">
        <v>735.65</v>
      </c>
      <c r="G943">
        <v>107.63456312661</v>
      </c>
      <c r="H943">
        <v>-2.99180448394047</v>
      </c>
      <c r="I943">
        <v>76.981316114313401</v>
      </c>
      <c r="J943">
        <v>-2.93180857883205</v>
      </c>
      <c r="K943">
        <v>710.84829890697495</v>
      </c>
      <c r="L943">
        <v>547.76771444548501</v>
      </c>
      <c r="M943">
        <v>40.970934039724902</v>
      </c>
      <c r="N943">
        <v>0.58145834883113501</v>
      </c>
      <c r="O943">
        <v>12.8253925100251</v>
      </c>
      <c r="P943">
        <v>179.13241700109799</v>
      </c>
      <c r="Q943">
        <v>-3.4234686586180001E-2</v>
      </c>
    </row>
    <row r="944" spans="1:17" hidden="1" x14ac:dyDescent="0.3">
      <c r="A944" t="s">
        <v>2039</v>
      </c>
      <c r="B944" t="s">
        <v>2040</v>
      </c>
      <c r="C944" t="s">
        <v>3144</v>
      </c>
      <c r="D944" t="s">
        <v>287</v>
      </c>
      <c r="E944">
        <v>3258.9412562699999</v>
      </c>
      <c r="F944">
        <v>1214.25</v>
      </c>
      <c r="G944">
        <v>-15.720512324177299</v>
      </c>
      <c r="H944">
        <v>-11.9499469823725</v>
      </c>
      <c r="I944">
        <v>-21.146177887122899</v>
      </c>
      <c r="J944">
        <v>1.10885740024559</v>
      </c>
      <c r="K944">
        <v>1308.2591609045401</v>
      </c>
      <c r="L944">
        <v>1310.5385116938301</v>
      </c>
      <c r="M944">
        <v>25.529326296804602</v>
      </c>
      <c r="N944">
        <v>0.30763803613483698</v>
      </c>
      <c r="O944">
        <v>50.129709697343998</v>
      </c>
      <c r="P944">
        <v>13.693820224719101</v>
      </c>
      <c r="Q944">
        <v>7.2462027874838006E-2</v>
      </c>
    </row>
    <row r="945" spans="1:17" hidden="1" x14ac:dyDescent="0.3">
      <c r="A945" t="s">
        <v>2041</v>
      </c>
      <c r="B945" t="s">
        <v>2042</v>
      </c>
      <c r="C945" t="s">
        <v>3144</v>
      </c>
      <c r="D945" t="s">
        <v>2043</v>
      </c>
      <c r="E945">
        <v>3252.8957520899999</v>
      </c>
      <c r="F945">
        <v>278.95</v>
      </c>
      <c r="G945">
        <v>18.784311973536798</v>
      </c>
      <c r="H945">
        <v>6.8897990691217004</v>
      </c>
      <c r="I945">
        <v>18.544128255625299</v>
      </c>
      <c r="J945">
        <v>5.1469525275381098</v>
      </c>
      <c r="K945">
        <v>267.57556133869099</v>
      </c>
      <c r="L945">
        <v>241.288408457711</v>
      </c>
      <c r="M945">
        <v>73.067115131481998</v>
      </c>
      <c r="N945">
        <v>1.36230784692982</v>
      </c>
      <c r="O945">
        <v>18.3007707474457</v>
      </c>
      <c r="P945">
        <v>157.690531177829</v>
      </c>
    </row>
    <row r="946" spans="1:17" hidden="1" x14ac:dyDescent="0.3">
      <c r="A946" t="s">
        <v>2044</v>
      </c>
      <c r="B946" t="s">
        <v>2045</v>
      </c>
      <c r="C946" t="s">
        <v>3144</v>
      </c>
      <c r="D946" t="s">
        <v>217</v>
      </c>
      <c r="E946">
        <v>3235.0723033200002</v>
      </c>
      <c r="F946">
        <v>230.19</v>
      </c>
      <c r="G946">
        <v>280.468966155575</v>
      </c>
      <c r="H946">
        <v>-7.0946646989942304</v>
      </c>
      <c r="I946">
        <v>126.125185667191</v>
      </c>
      <c r="J946">
        <v>8.27201830792165</v>
      </c>
      <c r="K946">
        <v>233.854844692016</v>
      </c>
      <c r="L946">
        <v>171.04021687482901</v>
      </c>
      <c r="M946">
        <v>54.274351702724402</v>
      </c>
      <c r="N946">
        <v>0.525020489267501</v>
      </c>
      <c r="O946">
        <v>33.802510969199297</v>
      </c>
      <c r="P946">
        <v>317.76769509981801</v>
      </c>
      <c r="Q946">
        <v>0.15398633744513199</v>
      </c>
    </row>
    <row r="947" spans="1:17" hidden="1" x14ac:dyDescent="0.3">
      <c r="A947" t="s">
        <v>2046</v>
      </c>
      <c r="B947" t="s">
        <v>2047</v>
      </c>
      <c r="C947" t="s">
        <v>3144</v>
      </c>
      <c r="D947" t="s">
        <v>276</v>
      </c>
      <c r="E947">
        <v>3234.68051664</v>
      </c>
      <c r="F947">
        <v>316.2</v>
      </c>
      <c r="G947">
        <v>29.871144222699002</v>
      </c>
      <c r="H947">
        <v>-9.4811721616807993</v>
      </c>
      <c r="I947">
        <v>49.124470031125902</v>
      </c>
      <c r="J947">
        <v>0.22027284876446801</v>
      </c>
      <c r="K947">
        <v>336.37951856108799</v>
      </c>
      <c r="L947">
        <v>294.206370548574</v>
      </c>
      <c r="M947">
        <v>34.9444293382033</v>
      </c>
      <c r="N947">
        <v>0.39447433046378499</v>
      </c>
      <c r="O947">
        <v>45.003162555344701</v>
      </c>
      <c r="P947">
        <v>97.624999999999901</v>
      </c>
      <c r="Q947">
        <v>0.209821329932146</v>
      </c>
    </row>
    <row r="948" spans="1:17" hidden="1" x14ac:dyDescent="0.3">
      <c r="A948" t="s">
        <v>2048</v>
      </c>
      <c r="B948" t="s">
        <v>2049</v>
      </c>
      <c r="C948" t="s">
        <v>3144</v>
      </c>
      <c r="D948" t="s">
        <v>54</v>
      </c>
      <c r="E948">
        <v>3230.6687336800001</v>
      </c>
      <c r="F948">
        <v>500.6</v>
      </c>
      <c r="G948">
        <v>2.3670637866460802</v>
      </c>
      <c r="H948">
        <v>-6.0892067550690001</v>
      </c>
      <c r="I948">
        <v>3.7789694512597598</v>
      </c>
      <c r="J948">
        <v>-1.85976741245127</v>
      </c>
      <c r="K948">
        <v>523.22631584796</v>
      </c>
      <c r="L948">
        <v>480.307666128817</v>
      </c>
      <c r="M948">
        <v>31.048774405284401</v>
      </c>
      <c r="N948">
        <v>0.61189793727772301</v>
      </c>
      <c r="O948">
        <v>18.857371154614398</v>
      </c>
      <c r="P948">
        <v>42.600769121207797</v>
      </c>
      <c r="Q948">
        <v>4.9574982833971999E-2</v>
      </c>
    </row>
    <row r="949" spans="1:17" hidden="1" x14ac:dyDescent="0.3">
      <c r="A949" t="s">
        <v>2050</v>
      </c>
      <c r="B949" t="s">
        <v>2051</v>
      </c>
      <c r="C949" t="s">
        <v>3144</v>
      </c>
      <c r="D949" t="s">
        <v>48</v>
      </c>
      <c r="E949">
        <v>3219.6068563650001</v>
      </c>
      <c r="F949">
        <v>386.1</v>
      </c>
      <c r="G949">
        <v>53.2786892056521</v>
      </c>
      <c r="H949">
        <v>-1.0670363990998399</v>
      </c>
      <c r="I949">
        <v>17.221131095165301</v>
      </c>
      <c r="J949">
        <v>1.34163189283017</v>
      </c>
      <c r="K949">
        <v>368.88246433639898</v>
      </c>
      <c r="L949">
        <v>311.36097900800303</v>
      </c>
      <c r="M949">
        <v>38.559846587452498</v>
      </c>
      <c r="N949">
        <v>0.84235752383607199</v>
      </c>
      <c r="O949">
        <v>7.4851074851074797</v>
      </c>
      <c r="P949">
        <v>106.13988254137701</v>
      </c>
      <c r="Q949">
        <v>6.5857993666414996E-2</v>
      </c>
    </row>
    <row r="950" spans="1:17" hidden="1" x14ac:dyDescent="0.3">
      <c r="A950" t="s">
        <v>2052</v>
      </c>
      <c r="B950" t="s">
        <v>2053</v>
      </c>
      <c r="C950" t="s">
        <v>3144</v>
      </c>
      <c r="D950" t="s">
        <v>403</v>
      </c>
      <c r="E950">
        <v>3212.8116199999999</v>
      </c>
      <c r="F950">
        <v>12367.4</v>
      </c>
      <c r="G950">
        <v>-52.075611178639697</v>
      </c>
      <c r="H950">
        <v>-10.558968791104199</v>
      </c>
      <c r="I950">
        <v>-7.4330130903872504</v>
      </c>
      <c r="J950">
        <v>-1.0373364532327201</v>
      </c>
      <c r="K950">
        <v>12444.508813620299</v>
      </c>
      <c r="L950">
        <v>12283.080475721699</v>
      </c>
      <c r="M950">
        <v>35.510613823898602</v>
      </c>
      <c r="N950">
        <v>0.37317943551829502</v>
      </c>
      <c r="O950">
        <v>42.1143490143441</v>
      </c>
      <c r="P950">
        <v>35.905494505494403</v>
      </c>
      <c r="Q950">
        <v>-5.2168635911905001E-2</v>
      </c>
    </row>
    <row r="951" spans="1:17" hidden="1" x14ac:dyDescent="0.3">
      <c r="A951" t="s">
        <v>2054</v>
      </c>
      <c r="B951" t="s">
        <v>2055</v>
      </c>
      <c r="C951" t="s">
        <v>3144</v>
      </c>
      <c r="D951" t="s">
        <v>21</v>
      </c>
      <c r="E951">
        <v>3185.4071293749998</v>
      </c>
      <c r="F951">
        <v>246.1</v>
      </c>
      <c r="G951">
        <v>-35.886801747563801</v>
      </c>
      <c r="H951">
        <v>-6.4326646989942402</v>
      </c>
      <c r="I951">
        <v>-3.7202612154874402</v>
      </c>
      <c r="J951">
        <v>-4.0024552096881001</v>
      </c>
      <c r="K951">
        <v>252.36599267024499</v>
      </c>
      <c r="L951">
        <v>235.63763423774199</v>
      </c>
      <c r="M951">
        <v>34.470757053353097</v>
      </c>
      <c r="N951">
        <v>0.58408732699645705</v>
      </c>
      <c r="O951">
        <v>30.7436001625355</v>
      </c>
      <c r="P951">
        <v>46.522981662300502</v>
      </c>
      <c r="Q951">
        <v>0.112785379326151</v>
      </c>
    </row>
    <row r="952" spans="1:17" hidden="1" x14ac:dyDescent="0.3">
      <c r="A952" t="s">
        <v>2056</v>
      </c>
      <c r="B952" t="s">
        <v>2057</v>
      </c>
      <c r="C952" t="s">
        <v>3144</v>
      </c>
      <c r="D952" t="s">
        <v>77</v>
      </c>
      <c r="E952">
        <v>3181.1296229999998</v>
      </c>
      <c r="F952">
        <v>236.35</v>
      </c>
      <c r="G952">
        <v>48.8772051345831</v>
      </c>
      <c r="H952">
        <v>-4.02175735127281</v>
      </c>
      <c r="I952">
        <v>18.3299594785822</v>
      </c>
      <c r="J952">
        <v>-2.5608994879229598</v>
      </c>
      <c r="K952">
        <v>240.863056910495</v>
      </c>
      <c r="L952">
        <v>208.27833765857099</v>
      </c>
      <c r="M952">
        <v>44.839457141754899</v>
      </c>
      <c r="N952">
        <v>0.76053761393467401</v>
      </c>
      <c r="O952">
        <v>19.225724561032301</v>
      </c>
      <c r="P952">
        <v>93.967993434550607</v>
      </c>
      <c r="Q952">
        <v>5.7916370308122002E-2</v>
      </c>
    </row>
    <row r="953" spans="1:17" hidden="1" x14ac:dyDescent="0.3">
      <c r="A953" t="s">
        <v>2058</v>
      </c>
      <c r="B953" t="s">
        <v>2059</v>
      </c>
      <c r="C953" t="s">
        <v>3144</v>
      </c>
      <c r="D953" t="s">
        <v>1361</v>
      </c>
      <c r="E953">
        <v>3181.04884128</v>
      </c>
      <c r="F953">
        <v>216.2</v>
      </c>
      <c r="K953">
        <v>198.53034696656701</v>
      </c>
      <c r="L953">
        <v>172.215069946667</v>
      </c>
      <c r="M953">
        <v>81.1750791682543</v>
      </c>
      <c r="N953">
        <v>1</v>
      </c>
      <c r="Q953">
        <v>0.14788253940821999</v>
      </c>
    </row>
    <row r="954" spans="1:17" hidden="1" x14ac:dyDescent="0.3">
      <c r="A954" t="s">
        <v>2060</v>
      </c>
      <c r="B954" t="s">
        <v>2061</v>
      </c>
      <c r="C954" t="s">
        <v>3144</v>
      </c>
      <c r="D954" t="s">
        <v>135</v>
      </c>
      <c r="E954">
        <v>3175.077608345</v>
      </c>
      <c r="F954">
        <v>301.89999999999998</v>
      </c>
      <c r="G954">
        <v>21.7948252293811</v>
      </c>
      <c r="H954">
        <v>-7.7249863434924197</v>
      </c>
      <c r="I954">
        <v>-11.976119710460701</v>
      </c>
      <c r="J954">
        <v>-3.49434065990524</v>
      </c>
      <c r="K954">
        <v>342.332131305308</v>
      </c>
      <c r="L954">
        <v>332.51463228412098</v>
      </c>
      <c r="M954">
        <v>26.734981733661598</v>
      </c>
      <c r="N954">
        <v>0.77466012506057302</v>
      </c>
      <c r="O954">
        <v>55.349453461411002</v>
      </c>
      <c r="P954">
        <v>52.474747474747403</v>
      </c>
      <c r="Q954">
        <v>4.3003258228067998E-2</v>
      </c>
    </row>
    <row r="955" spans="1:17" hidden="1" x14ac:dyDescent="0.3">
      <c r="A955" t="s">
        <v>2062</v>
      </c>
      <c r="B955" t="s">
        <v>2063</v>
      </c>
      <c r="C955" t="s">
        <v>3144</v>
      </c>
      <c r="D955" t="s">
        <v>135</v>
      </c>
      <c r="E955">
        <v>3165.57007196</v>
      </c>
      <c r="F955">
        <v>67.94</v>
      </c>
      <c r="G955">
        <v>24.986540517870601</v>
      </c>
      <c r="H955">
        <v>-15.138528507317</v>
      </c>
      <c r="I955">
        <v>-1.0147300642949499</v>
      </c>
      <c r="J955">
        <v>-0.49804234506582501</v>
      </c>
      <c r="K955">
        <v>78.072887010012394</v>
      </c>
      <c r="M955">
        <v>21.440100661768199</v>
      </c>
      <c r="N955">
        <v>0.33734579404801801</v>
      </c>
      <c r="O955">
        <v>59.7733294083014</v>
      </c>
      <c r="P955">
        <v>88.7222222222222</v>
      </c>
    </row>
    <row r="956" spans="1:17" hidden="1" x14ac:dyDescent="0.3">
      <c r="A956" t="s">
        <v>2064</v>
      </c>
      <c r="B956" t="s">
        <v>2065</v>
      </c>
      <c r="C956" t="s">
        <v>3144</v>
      </c>
      <c r="D956" t="s">
        <v>103</v>
      </c>
      <c r="E956">
        <v>3161.7728999999999</v>
      </c>
      <c r="F956">
        <v>496.5</v>
      </c>
      <c r="G956">
        <v>133.72056537833399</v>
      </c>
      <c r="H956">
        <v>23.435163035942299</v>
      </c>
      <c r="I956">
        <v>29.6465451093813</v>
      </c>
      <c r="J956">
        <v>1.8238198945097399</v>
      </c>
      <c r="K956">
        <v>425.05976425636402</v>
      </c>
      <c r="L956">
        <v>369.97864315676497</v>
      </c>
      <c r="M956">
        <v>67.619383978170305</v>
      </c>
      <c r="N956">
        <v>1.8021357152979101</v>
      </c>
      <c r="O956">
        <v>3.5045317220543799</v>
      </c>
      <c r="P956">
        <v>209.02489626555999</v>
      </c>
      <c r="Q956">
        <v>0.24768020888248299</v>
      </c>
    </row>
    <row r="957" spans="1:17" hidden="1" x14ac:dyDescent="0.3">
      <c r="A957" t="s">
        <v>2066</v>
      </c>
      <c r="B957" t="s">
        <v>2067</v>
      </c>
      <c r="C957" t="s">
        <v>3144</v>
      </c>
      <c r="D957" t="s">
        <v>415</v>
      </c>
      <c r="E957">
        <v>3154.8577409999998</v>
      </c>
      <c r="F957">
        <v>4026.35</v>
      </c>
      <c r="G957">
        <v>-14.4788236561629</v>
      </c>
      <c r="H957">
        <v>-7.4227189485421601</v>
      </c>
      <c r="I957">
        <v>-15.1464465349364</v>
      </c>
      <c r="J957">
        <v>0.86624336921988698</v>
      </c>
      <c r="K957">
        <v>4322.9091885739899</v>
      </c>
      <c r="L957">
        <v>4200.1075137754697</v>
      </c>
      <c r="M957">
        <v>11.0386149652557</v>
      </c>
      <c r="N957">
        <v>0.50546511849774101</v>
      </c>
      <c r="O957">
        <v>26.591081252250799</v>
      </c>
      <c r="P957">
        <v>19.129830167465499</v>
      </c>
      <c r="Q957">
        <v>5.4421576542727002E-2</v>
      </c>
    </row>
    <row r="958" spans="1:17" hidden="1" x14ac:dyDescent="0.3">
      <c r="A958" t="s">
        <v>2068</v>
      </c>
      <c r="B958" t="s">
        <v>2069</v>
      </c>
      <c r="C958" t="s">
        <v>3144</v>
      </c>
      <c r="D958" t="s">
        <v>117</v>
      </c>
      <c r="E958">
        <v>3143.2444381279902</v>
      </c>
      <c r="F958">
        <v>169.48</v>
      </c>
      <c r="G958">
        <v>-12.1873216559915</v>
      </c>
      <c r="H958">
        <v>-17.799567726974299</v>
      </c>
      <c r="I958">
        <v>-12.7322827098153</v>
      </c>
      <c r="J958">
        <v>-1.28657884329945</v>
      </c>
      <c r="K958">
        <v>188.76134743711901</v>
      </c>
      <c r="L958">
        <v>175.316045929404</v>
      </c>
      <c r="M958">
        <v>29.2567105136926</v>
      </c>
      <c r="N958">
        <v>0.51655779265553303</v>
      </c>
      <c r="O958">
        <v>39.839509086617902</v>
      </c>
      <c r="P958">
        <v>32.251268045259401</v>
      </c>
      <c r="Q958">
        <v>8.8782785344084E-2</v>
      </c>
    </row>
    <row r="959" spans="1:17" x14ac:dyDescent="0.3">
      <c r="A959" t="s">
        <v>2070</v>
      </c>
      <c r="B959" t="s">
        <v>2071</v>
      </c>
      <c r="C959" t="s">
        <v>3127</v>
      </c>
      <c r="D959" t="s">
        <v>63</v>
      </c>
      <c r="E959">
        <v>3139.0589509930001</v>
      </c>
      <c r="F959">
        <v>223.66</v>
      </c>
      <c r="G959">
        <v>8.7636295334917804</v>
      </c>
      <c r="H959">
        <v>-6.6620577685041704</v>
      </c>
      <c r="I959">
        <v>12.559209270706299</v>
      </c>
      <c r="J959">
        <v>1.3930010074464101</v>
      </c>
      <c r="K959">
        <v>239.99391718709501</v>
      </c>
      <c r="L959">
        <v>215.151431878122</v>
      </c>
      <c r="M959">
        <v>47.552122900377803</v>
      </c>
      <c r="N959">
        <v>0.41013435462047798</v>
      </c>
      <c r="O959">
        <v>31.248323347938801</v>
      </c>
      <c r="P959">
        <v>43.925353925353903</v>
      </c>
      <c r="Q959">
        <v>2.1017656414734999E-2</v>
      </c>
    </row>
    <row r="960" spans="1:17" hidden="1" x14ac:dyDescent="0.3">
      <c r="A960" t="s">
        <v>2072</v>
      </c>
      <c r="B960" t="s">
        <v>2073</v>
      </c>
      <c r="C960" t="s">
        <v>3144</v>
      </c>
      <c r="D960" t="s">
        <v>403</v>
      </c>
      <c r="E960">
        <v>3133.859047375</v>
      </c>
      <c r="F960">
        <v>318.25</v>
      </c>
      <c r="G960">
        <v>4.9828765668382804</v>
      </c>
      <c r="H960">
        <v>5.1203656040360599</v>
      </c>
      <c r="I960">
        <v>57.655375442881997</v>
      </c>
      <c r="J960">
        <v>12.1787083552142</v>
      </c>
      <c r="K960">
        <v>261.62848298315498</v>
      </c>
      <c r="L960">
        <v>231.10572096375</v>
      </c>
      <c r="M960">
        <v>63.266742487673298</v>
      </c>
      <c r="N960">
        <v>1.61728472081452</v>
      </c>
      <c r="O960">
        <v>1.9638648860958301</v>
      </c>
      <c r="P960">
        <v>77.793296089385393</v>
      </c>
      <c r="Q960">
        <v>4.2986819778455997E-2</v>
      </c>
    </row>
    <row r="961" spans="1:17" hidden="1" x14ac:dyDescent="0.3">
      <c r="A961" t="s">
        <v>2074</v>
      </c>
      <c r="B961" t="s">
        <v>2075</v>
      </c>
      <c r="C961" t="s">
        <v>3144</v>
      </c>
      <c r="D961" t="s">
        <v>72</v>
      </c>
      <c r="E961">
        <v>3129.2631999999999</v>
      </c>
      <c r="F961">
        <v>1140.75</v>
      </c>
      <c r="G961">
        <v>362.613683790175</v>
      </c>
      <c r="H961">
        <v>7.6883961622037296</v>
      </c>
      <c r="I961">
        <v>-17.534187042571201</v>
      </c>
      <c r="J961">
        <v>2.6973913000903398</v>
      </c>
      <c r="K961">
        <v>1056.76407110531</v>
      </c>
      <c r="L961">
        <v>950.63642374251799</v>
      </c>
      <c r="M961">
        <v>86.490727943001602</v>
      </c>
      <c r="N961">
        <v>2.4015022566145801</v>
      </c>
      <c r="O961">
        <v>39.206662283585302</v>
      </c>
      <c r="P961">
        <v>408.58225590726698</v>
      </c>
      <c r="Q961">
        <v>0.187784466135234</v>
      </c>
    </row>
    <row r="962" spans="1:17" hidden="1" x14ac:dyDescent="0.3">
      <c r="A962" t="s">
        <v>2076</v>
      </c>
      <c r="B962" t="s">
        <v>2077</v>
      </c>
      <c r="C962" t="s">
        <v>3144</v>
      </c>
      <c r="D962" t="s">
        <v>292</v>
      </c>
      <c r="E962">
        <v>3128.8790344200002</v>
      </c>
      <c r="F962">
        <v>177.05</v>
      </c>
      <c r="G962">
        <v>47.875129554000601</v>
      </c>
      <c r="H962">
        <v>13.6117662005309</v>
      </c>
      <c r="I962">
        <v>23.645641189147302</v>
      </c>
      <c r="J962">
        <v>5.9169220648001</v>
      </c>
      <c r="K962">
        <v>159.82228539457799</v>
      </c>
      <c r="L962">
        <v>137.802178674359</v>
      </c>
      <c r="M962">
        <v>56.731163919884203</v>
      </c>
      <c r="N962">
        <v>1.0133574623610999</v>
      </c>
      <c r="O962">
        <v>8.5569048291442797</v>
      </c>
      <c r="P962">
        <v>98.042505592841096</v>
      </c>
      <c r="Q962">
        <v>0.169009735442359</v>
      </c>
    </row>
    <row r="963" spans="1:17" hidden="1" x14ac:dyDescent="0.3">
      <c r="A963" t="s">
        <v>2078</v>
      </c>
      <c r="B963" t="s">
        <v>2079</v>
      </c>
      <c r="C963" t="s">
        <v>3144</v>
      </c>
      <c r="D963" t="s">
        <v>77</v>
      </c>
      <c r="E963">
        <v>3117.29718</v>
      </c>
      <c r="F963">
        <v>988.6</v>
      </c>
      <c r="G963">
        <v>78.464606050766406</v>
      </c>
      <c r="H963">
        <v>2.1708100780052</v>
      </c>
      <c r="I963">
        <v>100.93098633433</v>
      </c>
      <c r="J963">
        <v>0.25251288419673201</v>
      </c>
      <c r="K963">
        <v>950.57555709538497</v>
      </c>
      <c r="L963">
        <v>711.69998000779799</v>
      </c>
      <c r="M963">
        <v>36.035591612573398</v>
      </c>
      <c r="N963">
        <v>0.37480686861231799</v>
      </c>
      <c r="O963">
        <v>16.123811450536099</v>
      </c>
      <c r="P963">
        <v>134.73821678736701</v>
      </c>
      <c r="Q963">
        <v>7.1125868214601998E-2</v>
      </c>
    </row>
    <row r="964" spans="1:17" hidden="1" x14ac:dyDescent="0.3">
      <c r="A964" t="s">
        <v>2080</v>
      </c>
      <c r="B964" t="s">
        <v>2081</v>
      </c>
      <c r="C964" t="s">
        <v>3144</v>
      </c>
      <c r="D964" t="s">
        <v>543</v>
      </c>
      <c r="E964">
        <v>3114.9603967899998</v>
      </c>
      <c r="F964">
        <v>289</v>
      </c>
      <c r="G964">
        <v>-63.937443346232897</v>
      </c>
      <c r="H964">
        <v>-3.2572866035978598</v>
      </c>
      <c r="I964">
        <v>-12.5305622099281</v>
      </c>
      <c r="J964">
        <v>-1.5467818408641301</v>
      </c>
      <c r="K964">
        <v>306.46007717276501</v>
      </c>
      <c r="L964">
        <v>308.78403129544</v>
      </c>
      <c r="M964">
        <v>24.711721467460499</v>
      </c>
      <c r="N964">
        <v>0.86710176094281399</v>
      </c>
      <c r="O964">
        <v>77.993079584775003</v>
      </c>
      <c r="P964">
        <v>17.431938236489199</v>
      </c>
    </row>
    <row r="965" spans="1:17" hidden="1" x14ac:dyDescent="0.3">
      <c r="A965" t="s">
        <v>2082</v>
      </c>
      <c r="B965" t="s">
        <v>2083</v>
      </c>
      <c r="C965" t="s">
        <v>3144</v>
      </c>
      <c r="D965" t="s">
        <v>140</v>
      </c>
      <c r="E965">
        <v>3114.5469087199999</v>
      </c>
      <c r="F965">
        <v>101.11</v>
      </c>
      <c r="G965">
        <v>26.452861690074101</v>
      </c>
      <c r="H965">
        <v>-0.95429978397176496</v>
      </c>
      <c r="I965">
        <v>-18.828638175964599</v>
      </c>
      <c r="J965">
        <v>3.27736206721648</v>
      </c>
      <c r="K965">
        <v>105.723550422344</v>
      </c>
      <c r="L965">
        <v>103.68849106175701</v>
      </c>
      <c r="M965">
        <v>34.123928342425998</v>
      </c>
      <c r="N965">
        <v>0.35451869274032999</v>
      </c>
      <c r="O965">
        <v>59.924834338838799</v>
      </c>
      <c r="P965">
        <v>59.7314375987361</v>
      </c>
      <c r="Q965">
        <v>0.185671902921833</v>
      </c>
    </row>
    <row r="966" spans="1:17" hidden="1" x14ac:dyDescent="0.3">
      <c r="A966" t="s">
        <v>2084</v>
      </c>
      <c r="B966" t="s">
        <v>2085</v>
      </c>
      <c r="C966" t="s">
        <v>3144</v>
      </c>
      <c r="D966" t="s">
        <v>51</v>
      </c>
      <c r="E966">
        <v>3099.9178871549998</v>
      </c>
      <c r="F966">
        <v>143.36000000000001</v>
      </c>
      <c r="G966">
        <v>74.884304523914906</v>
      </c>
      <c r="H966">
        <v>-8.1157497150041795</v>
      </c>
      <c r="I966">
        <v>14.0056128237881</v>
      </c>
      <c r="J966">
        <v>2.9042332554398498</v>
      </c>
      <c r="K966">
        <v>141.774457960213</v>
      </c>
      <c r="L966">
        <v>118.06448097008</v>
      </c>
      <c r="M966">
        <v>41.743876856533099</v>
      </c>
      <c r="N966">
        <v>0.55192790336854303</v>
      </c>
      <c r="O966">
        <v>18.094308035714199</v>
      </c>
      <c r="P966">
        <v>135.98353909465001</v>
      </c>
      <c r="Q966">
        <v>2.2397605832357E-2</v>
      </c>
    </row>
    <row r="967" spans="1:17" hidden="1" x14ac:dyDescent="0.3">
      <c r="A967" t="s">
        <v>2086</v>
      </c>
      <c r="B967" t="s">
        <v>2087</v>
      </c>
      <c r="C967" t="s">
        <v>3144</v>
      </c>
      <c r="D967" t="s">
        <v>51</v>
      </c>
      <c r="E967">
        <v>3084.8774903250001</v>
      </c>
      <c r="F967">
        <v>341.85</v>
      </c>
      <c r="G967">
        <v>-26.199484649387699</v>
      </c>
      <c r="H967">
        <v>-11.532236785893501</v>
      </c>
      <c r="I967">
        <v>-12.1827524712554</v>
      </c>
      <c r="J967">
        <v>0.73881065700456405</v>
      </c>
      <c r="K967">
        <v>352.00666507013801</v>
      </c>
      <c r="L967">
        <v>344.66464941647098</v>
      </c>
      <c r="M967">
        <v>17.0010585897483</v>
      </c>
      <c r="N967">
        <v>0.79831520662961697</v>
      </c>
      <c r="O967">
        <v>21.398274096826</v>
      </c>
      <c r="P967">
        <v>19.277739009071801</v>
      </c>
      <c r="Q967">
        <v>-7.9413421569122997E-2</v>
      </c>
    </row>
    <row r="968" spans="1:17" hidden="1" x14ac:dyDescent="0.3">
      <c r="A968" t="s">
        <v>2088</v>
      </c>
      <c r="B968" t="s">
        <v>2089</v>
      </c>
      <c r="C968" t="s">
        <v>3144</v>
      </c>
      <c r="D968" t="s">
        <v>51</v>
      </c>
      <c r="E968">
        <v>3082.1804123000002</v>
      </c>
      <c r="F968">
        <v>343.15</v>
      </c>
      <c r="G968">
        <v>156.50417755789499</v>
      </c>
      <c r="H968">
        <v>4.0291283214630402</v>
      </c>
      <c r="I968">
        <v>52.068531467676301</v>
      </c>
      <c r="J968">
        <v>-5.5508744516863002</v>
      </c>
      <c r="K968">
        <v>330.43599308399399</v>
      </c>
      <c r="L968">
        <v>242.357446137111</v>
      </c>
      <c r="M968">
        <v>53.344154895934103</v>
      </c>
      <c r="N968">
        <v>0.65929009901666802</v>
      </c>
      <c r="O968">
        <v>15.9842634416436</v>
      </c>
      <c r="P968">
        <v>206.79481448368301</v>
      </c>
      <c r="Q968">
        <v>8.5787407807872001E-2</v>
      </c>
    </row>
    <row r="969" spans="1:17" hidden="1" x14ac:dyDescent="0.3">
      <c r="A969" t="s">
        <v>2090</v>
      </c>
      <c r="B969" t="s">
        <v>2091</v>
      </c>
      <c r="C969" t="s">
        <v>3144</v>
      </c>
      <c r="D969" t="s">
        <v>1500</v>
      </c>
      <c r="E969">
        <v>3057.39</v>
      </c>
      <c r="F969">
        <v>194.8</v>
      </c>
      <c r="G969">
        <v>164.85680997541999</v>
      </c>
      <c r="H969">
        <v>48.708772609874202</v>
      </c>
      <c r="I969">
        <v>220.06258649050099</v>
      </c>
      <c r="J969">
        <v>1.81664863771026</v>
      </c>
      <c r="K969">
        <v>146.19316022909601</v>
      </c>
      <c r="L969">
        <v>102.809061726284</v>
      </c>
      <c r="M969">
        <v>68.922990450648896</v>
      </c>
      <c r="N969">
        <v>0.203461351610846</v>
      </c>
      <c r="O969">
        <v>6.6478439425051201</v>
      </c>
      <c r="P969">
        <v>274.54335704672098</v>
      </c>
      <c r="Q969">
        <v>0.19681172040023701</v>
      </c>
    </row>
    <row r="970" spans="1:17" hidden="1" x14ac:dyDescent="0.3">
      <c r="A970" t="s">
        <v>2092</v>
      </c>
      <c r="B970" t="s">
        <v>2093</v>
      </c>
      <c r="C970" t="s">
        <v>3144</v>
      </c>
      <c r="D970" t="s">
        <v>143</v>
      </c>
      <c r="E970">
        <v>3049.5612745799999</v>
      </c>
      <c r="F970">
        <v>48.99</v>
      </c>
      <c r="G970">
        <v>51.091008788700897</v>
      </c>
      <c r="H970">
        <v>-14.138252350194801</v>
      </c>
      <c r="I970">
        <v>8.1455201786617302</v>
      </c>
      <c r="J970">
        <v>-0.36316669440070098</v>
      </c>
      <c r="K970">
        <v>51.794527636583602</v>
      </c>
      <c r="L970">
        <v>45.806599140170398</v>
      </c>
      <c r="M970">
        <v>24.403867154144599</v>
      </c>
      <c r="N970">
        <v>0.43576221319743202</v>
      </c>
      <c r="O970">
        <v>38.701775872627003</v>
      </c>
      <c r="P970">
        <v>98.340080971659901</v>
      </c>
      <c r="Q970">
        <v>8.8242870707866003E-2</v>
      </c>
    </row>
    <row r="971" spans="1:17" hidden="1" x14ac:dyDescent="0.3">
      <c r="A971" t="s">
        <v>2094</v>
      </c>
      <c r="B971" t="s">
        <v>2095</v>
      </c>
      <c r="C971" t="s">
        <v>3144</v>
      </c>
      <c r="D971" t="s">
        <v>135</v>
      </c>
      <c r="E971">
        <v>3029.6766124259998</v>
      </c>
      <c r="F971">
        <v>11.86</v>
      </c>
      <c r="G971">
        <v>387.620696412896</v>
      </c>
      <c r="H971">
        <v>8.9840019676724108</v>
      </c>
      <c r="I971">
        <v>-10.667035073185</v>
      </c>
      <c r="J971">
        <v>10.4384453710397</v>
      </c>
      <c r="K971">
        <v>10.7965176273482</v>
      </c>
      <c r="L971">
        <v>9.82917804991847</v>
      </c>
      <c r="M971">
        <v>53.635738753281302</v>
      </c>
      <c r="N971">
        <v>2.2761442789926201</v>
      </c>
      <c r="O971">
        <v>66.947723440134894</v>
      </c>
      <c r="P971">
        <v>439.09090909090901</v>
      </c>
      <c r="Q971">
        <v>0.14966536520191501</v>
      </c>
    </row>
    <row r="972" spans="1:17" hidden="1" x14ac:dyDescent="0.3">
      <c r="A972" t="s">
        <v>2096</v>
      </c>
      <c r="B972" t="s">
        <v>2097</v>
      </c>
      <c r="C972" t="s">
        <v>3144</v>
      </c>
      <c r="D972" t="s">
        <v>21</v>
      </c>
      <c r="E972">
        <v>3017.7452469599998</v>
      </c>
      <c r="F972">
        <v>794.7</v>
      </c>
      <c r="G972">
        <v>98.6047694697656</v>
      </c>
      <c r="H972">
        <v>-8.39861257364519</v>
      </c>
      <c r="I972">
        <v>6.4594587016339799</v>
      </c>
      <c r="J972">
        <v>0.397940825008466</v>
      </c>
      <c r="K972">
        <v>745.13138531455695</v>
      </c>
      <c r="L972">
        <v>617.56763523854295</v>
      </c>
      <c r="M972">
        <v>36.073777195046297</v>
      </c>
      <c r="N972">
        <v>0.78624225289041005</v>
      </c>
      <c r="O972">
        <v>7.6947275701522599</v>
      </c>
      <c r="P972">
        <v>166.18656841400099</v>
      </c>
      <c r="Q972">
        <v>9.3798033797101998E-2</v>
      </c>
    </row>
    <row r="973" spans="1:17" hidden="1" x14ac:dyDescent="0.3">
      <c r="A973" t="s">
        <v>2098</v>
      </c>
      <c r="B973" t="s">
        <v>2099</v>
      </c>
      <c r="C973" t="s">
        <v>3144</v>
      </c>
      <c r="D973" t="s">
        <v>77</v>
      </c>
      <c r="E973">
        <v>3001.9602549159999</v>
      </c>
      <c r="F973">
        <v>229.61</v>
      </c>
      <c r="G973">
        <v>-28.2444283910643</v>
      </c>
      <c r="H973">
        <v>-2.87932290724333</v>
      </c>
      <c r="I973">
        <v>-4.6172726267700304</v>
      </c>
      <c r="J973">
        <v>1.1027344356235</v>
      </c>
      <c r="K973">
        <v>232.44084788529099</v>
      </c>
      <c r="L973">
        <v>234.69625609584199</v>
      </c>
      <c r="M973">
        <v>41.661310123736698</v>
      </c>
      <c r="N973">
        <v>0.71706041176782898</v>
      </c>
      <c r="O973">
        <v>32.833935804189601</v>
      </c>
      <c r="P973">
        <v>18.355670103092699</v>
      </c>
      <c r="Q973">
        <v>-7.0468439582269005E-2</v>
      </c>
    </row>
    <row r="974" spans="1:17" hidden="1" x14ac:dyDescent="0.3">
      <c r="A974" t="s">
        <v>2100</v>
      </c>
      <c r="B974" t="s">
        <v>2101</v>
      </c>
      <c r="C974" t="s">
        <v>3144</v>
      </c>
      <c r="D974" t="s">
        <v>276</v>
      </c>
      <c r="E974">
        <v>2997.2991976349999</v>
      </c>
      <c r="F974">
        <v>97.77</v>
      </c>
      <c r="G974">
        <v>54.716186051254503</v>
      </c>
      <c r="H974">
        <v>5.2600998798394603</v>
      </c>
      <c r="I974">
        <v>60.446391957015599</v>
      </c>
      <c r="J974">
        <v>-2.1367287798725201</v>
      </c>
      <c r="K974">
        <v>87.304239582053199</v>
      </c>
      <c r="L974">
        <v>67.982141106449902</v>
      </c>
      <c r="M974">
        <v>57.790478806588403</v>
      </c>
      <c r="N974">
        <v>0.99479602603617401</v>
      </c>
      <c r="O974">
        <v>13.7158637618901</v>
      </c>
      <c r="P974">
        <v>112.774755168661</v>
      </c>
      <c r="Q974">
        <v>6.2838152265821998E-2</v>
      </c>
    </row>
    <row r="975" spans="1:17" hidden="1" x14ac:dyDescent="0.3">
      <c r="A975" t="s">
        <v>2102</v>
      </c>
      <c r="B975" t="s">
        <v>2103</v>
      </c>
      <c r="C975" t="s">
        <v>3144</v>
      </c>
      <c r="D975" t="s">
        <v>217</v>
      </c>
      <c r="E975">
        <v>2994.64</v>
      </c>
      <c r="F975">
        <v>704.4</v>
      </c>
      <c r="G975">
        <v>142.839508848631</v>
      </c>
      <c r="H975">
        <v>6.6163119658634804</v>
      </c>
      <c r="I975">
        <v>123.339691518596</v>
      </c>
      <c r="J975">
        <v>9.9497981864956309</v>
      </c>
      <c r="K975">
        <v>580.84571988076698</v>
      </c>
      <c r="L975">
        <v>427.81505415489602</v>
      </c>
      <c r="M975">
        <v>77.780929514546798</v>
      </c>
      <c r="N975">
        <v>0.67607404350343603</v>
      </c>
      <c r="O975">
        <v>1.7887563884156601</v>
      </c>
      <c r="P975">
        <v>209.69443833809601</v>
      </c>
      <c r="Q975">
        <v>0.213634939387323</v>
      </c>
    </row>
    <row r="976" spans="1:17" hidden="1" x14ac:dyDescent="0.3">
      <c r="A976" t="s">
        <v>2104</v>
      </c>
      <c r="B976" t="s">
        <v>2105</v>
      </c>
      <c r="C976" t="s">
        <v>3144</v>
      </c>
      <c r="D976" t="s">
        <v>469</v>
      </c>
      <c r="E976">
        <v>2991.7753299999999</v>
      </c>
      <c r="F976">
        <v>519.65</v>
      </c>
      <c r="G976">
        <v>-4.5991734621426001</v>
      </c>
      <c r="H976">
        <v>1.0229880334892001</v>
      </c>
      <c r="I976">
        <v>-17.8993815870307</v>
      </c>
      <c r="J976">
        <v>-1.48708198326748</v>
      </c>
      <c r="K976">
        <v>516.61562592108396</v>
      </c>
      <c r="L976">
        <v>508.41869308135398</v>
      </c>
      <c r="M976">
        <v>56.974690447189701</v>
      </c>
      <c r="N976">
        <v>1.3660410131468601</v>
      </c>
      <c r="O976">
        <v>26.998941595304501</v>
      </c>
      <c r="P976">
        <v>34.886437378325702</v>
      </c>
      <c r="Q976">
        <v>1.2622892534417E-2</v>
      </c>
    </row>
    <row r="977" spans="1:17" hidden="1" x14ac:dyDescent="0.3">
      <c r="A977" t="s">
        <v>2106</v>
      </c>
      <c r="B977" t="s">
        <v>2107</v>
      </c>
      <c r="C977" t="s">
        <v>3144</v>
      </c>
      <c r="D977" t="s">
        <v>738</v>
      </c>
      <c r="E977">
        <v>2989.5739342000002</v>
      </c>
      <c r="F977">
        <v>710.9</v>
      </c>
      <c r="G977">
        <v>-29.254209193908601</v>
      </c>
      <c r="H977">
        <v>0.99039727542454004</v>
      </c>
      <c r="I977">
        <v>5.7059883057576197</v>
      </c>
      <c r="J977">
        <v>1.5509636142693299</v>
      </c>
      <c r="K977">
        <v>723.52947270096797</v>
      </c>
      <c r="L977">
        <v>706.23984243198299</v>
      </c>
      <c r="M977">
        <v>56.410050023995502</v>
      </c>
      <c r="N977">
        <v>0.62116177088964897</v>
      </c>
      <c r="O977">
        <v>22.745815163876699</v>
      </c>
      <c r="P977">
        <v>26.674982181040601</v>
      </c>
      <c r="Q977">
        <v>-4.2541856310645998E-2</v>
      </c>
    </row>
    <row r="978" spans="1:17" hidden="1" x14ac:dyDescent="0.3">
      <c r="A978" t="s">
        <v>2108</v>
      </c>
      <c r="B978" t="s">
        <v>2109</v>
      </c>
      <c r="C978" t="s">
        <v>3144</v>
      </c>
      <c r="D978" t="s">
        <v>1361</v>
      </c>
      <c r="E978">
        <v>2976.3515006399998</v>
      </c>
      <c r="F978">
        <v>3364.7</v>
      </c>
      <c r="G978">
        <v>27.8210399856092</v>
      </c>
      <c r="H978">
        <v>-3.0249079535284298</v>
      </c>
      <c r="I978">
        <v>42.162924302983001</v>
      </c>
      <c r="J978">
        <v>5.1831225373092202</v>
      </c>
      <c r="K978">
        <v>3196.4281084285399</v>
      </c>
      <c r="L978">
        <v>2611.1727584781702</v>
      </c>
      <c r="M978">
        <v>35.2471268117786</v>
      </c>
      <c r="N978">
        <v>0.33353491831120302</v>
      </c>
      <c r="O978">
        <v>9.1167117425030302</v>
      </c>
      <c r="P978">
        <v>74.694322577295495</v>
      </c>
      <c r="Q978">
        <v>0.18588842485125101</v>
      </c>
    </row>
    <row r="979" spans="1:17" hidden="1" x14ac:dyDescent="0.3">
      <c r="A979" t="s">
        <v>2110</v>
      </c>
      <c r="B979" t="s">
        <v>2111</v>
      </c>
      <c r="C979" t="s">
        <v>3144</v>
      </c>
      <c r="D979" t="s">
        <v>562</v>
      </c>
      <c r="E979">
        <v>2971.3157220599901</v>
      </c>
      <c r="F979">
        <v>375.1</v>
      </c>
      <c r="G979">
        <v>69.649681920142498</v>
      </c>
      <c r="H979">
        <v>-16.5935530153379</v>
      </c>
      <c r="I979">
        <v>12.6224715022058</v>
      </c>
      <c r="J979">
        <v>-2.3852032853913099</v>
      </c>
      <c r="K979">
        <v>385.236801256278</v>
      </c>
      <c r="L979">
        <v>310.66398360270398</v>
      </c>
      <c r="M979">
        <v>20.894005255671001</v>
      </c>
      <c r="N979">
        <v>0.43818937683049702</v>
      </c>
      <c r="O979">
        <v>33.031191682218001</v>
      </c>
      <c r="P979">
        <v>105.477951246233</v>
      </c>
      <c r="Q979">
        <v>0.14395157515242901</v>
      </c>
    </row>
    <row r="980" spans="1:17" hidden="1" x14ac:dyDescent="0.3">
      <c r="A980" t="s">
        <v>2112</v>
      </c>
      <c r="B980" t="s">
        <v>2113</v>
      </c>
      <c r="C980" t="s">
        <v>3144</v>
      </c>
      <c r="D980" t="s">
        <v>279</v>
      </c>
      <c r="E980">
        <v>2958.4218387569999</v>
      </c>
      <c r="F980">
        <v>2.29</v>
      </c>
      <c r="G980">
        <v>100.968522499852</v>
      </c>
      <c r="H980">
        <v>-6.7132769438922004</v>
      </c>
      <c r="I980">
        <v>16.8913216028186</v>
      </c>
      <c r="J980">
        <v>0.19299881716178699</v>
      </c>
      <c r="K980">
        <v>2.51625300022534</v>
      </c>
      <c r="L980">
        <v>2.1791843922895402</v>
      </c>
      <c r="M980">
        <v>36.910702273048997</v>
      </c>
      <c r="N980">
        <v>0.52657341078935405</v>
      </c>
      <c r="O980">
        <v>89.0829694323144</v>
      </c>
      <c r="P980">
        <v>169.41176470588201</v>
      </c>
      <c r="Q980">
        <v>4.6542971770901997E-2</v>
      </c>
    </row>
    <row r="981" spans="1:17" hidden="1" x14ac:dyDescent="0.3">
      <c r="A981" t="s">
        <v>2114</v>
      </c>
      <c r="B981" t="s">
        <v>2115</v>
      </c>
      <c r="C981" t="s">
        <v>3144</v>
      </c>
      <c r="D981" t="s">
        <v>2116</v>
      </c>
      <c r="E981">
        <v>2951.4110799999999</v>
      </c>
      <c r="F981">
        <v>296.05</v>
      </c>
      <c r="G981">
        <v>157.86905364422699</v>
      </c>
      <c r="H981">
        <v>51.942841373880199</v>
      </c>
      <c r="I981">
        <v>73.436945438945301</v>
      </c>
      <c r="J981">
        <v>-0.184950934868295</v>
      </c>
      <c r="K981">
        <v>240.14330646662</v>
      </c>
      <c r="M981">
        <v>58.334558937630497</v>
      </c>
      <c r="N981">
        <v>0.96472939755475995</v>
      </c>
      <c r="O981">
        <v>11.4169903732477</v>
      </c>
      <c r="P981">
        <v>233.202025886325</v>
      </c>
    </row>
    <row r="982" spans="1:17" x14ac:dyDescent="0.3">
      <c r="A982" t="s">
        <v>2117</v>
      </c>
      <c r="B982" t="s">
        <v>2118</v>
      </c>
      <c r="C982" t="s">
        <v>3141</v>
      </c>
      <c r="D982" t="s">
        <v>106</v>
      </c>
      <c r="E982">
        <v>2939.9452197000001</v>
      </c>
      <c r="F982">
        <v>684.2</v>
      </c>
      <c r="G982">
        <v>-40.922177099103301</v>
      </c>
      <c r="H982">
        <v>-3.3795037794540002</v>
      </c>
      <c r="I982">
        <v>-12.434205813279601</v>
      </c>
      <c r="J982">
        <v>0.40938919567981202</v>
      </c>
      <c r="K982">
        <v>710.41649798289495</v>
      </c>
      <c r="L982">
        <v>765.66164933591199</v>
      </c>
      <c r="M982">
        <v>33.426155274108901</v>
      </c>
      <c r="N982">
        <v>0.30420044695353798</v>
      </c>
      <c r="O982">
        <v>29.9035369774919</v>
      </c>
      <c r="P982">
        <v>10.5688429217841</v>
      </c>
    </row>
    <row r="983" spans="1:17" hidden="1" x14ac:dyDescent="0.3">
      <c r="A983" t="s">
        <v>2119</v>
      </c>
      <c r="B983" t="s">
        <v>2120</v>
      </c>
      <c r="C983" t="s">
        <v>3144</v>
      </c>
      <c r="D983" t="s">
        <v>140</v>
      </c>
      <c r="E983">
        <v>2933.9937396</v>
      </c>
      <c r="F983">
        <v>4022.3</v>
      </c>
      <c r="G983">
        <v>477.64537839504902</v>
      </c>
      <c r="H983">
        <v>60.888473512387797</v>
      </c>
      <c r="I983">
        <v>202.20212191361799</v>
      </c>
      <c r="J983">
        <v>-2.0580411831949998</v>
      </c>
      <c r="K983">
        <v>3115.2960810617801</v>
      </c>
      <c r="L983">
        <v>1969.04596797217</v>
      </c>
      <c r="M983">
        <v>53.285139202580403</v>
      </c>
      <c r="N983">
        <v>1.40997368957319</v>
      </c>
      <c r="O983">
        <v>21.2888148571712</v>
      </c>
      <c r="P983">
        <v>609.713277459197</v>
      </c>
      <c r="Q983">
        <v>0.24967498933648799</v>
      </c>
    </row>
    <row r="984" spans="1:17" x14ac:dyDescent="0.3">
      <c r="A984" t="s">
        <v>2121</v>
      </c>
      <c r="B984" t="s">
        <v>2122</v>
      </c>
      <c r="C984" t="s">
        <v>3142</v>
      </c>
      <c r="D984" t="s">
        <v>135</v>
      </c>
      <c r="E984">
        <v>2922.3695260499999</v>
      </c>
      <c r="F984">
        <v>385.2</v>
      </c>
      <c r="G984">
        <v>-45.014236120836998</v>
      </c>
      <c r="H984">
        <v>-7.7573275120963503</v>
      </c>
      <c r="I984">
        <v>-35.8889255493485</v>
      </c>
      <c r="J984">
        <v>1.0545086753423401</v>
      </c>
      <c r="K984">
        <v>407.608837107216</v>
      </c>
      <c r="L984">
        <v>436.40637506857701</v>
      </c>
      <c r="M984">
        <v>25.3613326895826</v>
      </c>
      <c r="N984">
        <v>0.56093870854041505</v>
      </c>
      <c r="O984">
        <v>51.869158878504599</v>
      </c>
      <c r="P984">
        <v>11.6521739130434</v>
      </c>
      <c r="Q984">
        <v>1.0986017136434E-2</v>
      </c>
    </row>
    <row r="985" spans="1:17" hidden="1" x14ac:dyDescent="0.3">
      <c r="A985" t="s">
        <v>2123</v>
      </c>
      <c r="B985" t="s">
        <v>2124</v>
      </c>
      <c r="C985" t="s">
        <v>3144</v>
      </c>
      <c r="D985" t="s">
        <v>482</v>
      </c>
      <c r="E985">
        <v>2920.6234975849902</v>
      </c>
      <c r="F985">
        <v>4575.6000000000004</v>
      </c>
      <c r="G985">
        <v>8.1754703758982394</v>
      </c>
      <c r="H985">
        <v>-5.60721265333137</v>
      </c>
      <c r="I985">
        <v>28.9822159315646</v>
      </c>
      <c r="J985">
        <v>-0.47274767624417102</v>
      </c>
      <c r="K985">
        <v>4638.9099085336502</v>
      </c>
      <c r="L985">
        <v>4065.1836667784601</v>
      </c>
      <c r="M985">
        <v>35.854445884198299</v>
      </c>
      <c r="N985">
        <v>0.22646935008581301</v>
      </c>
      <c r="O985">
        <v>18.585540694116599</v>
      </c>
      <c r="P985">
        <v>60.431969986500903</v>
      </c>
      <c r="Q985">
        <v>0.12684526233598201</v>
      </c>
    </row>
    <row r="986" spans="1:17" x14ac:dyDescent="0.3">
      <c r="A986" t="s">
        <v>2125</v>
      </c>
      <c r="B986" t="s">
        <v>2126</v>
      </c>
      <c r="C986" t="s">
        <v>3129</v>
      </c>
      <c r="D986" t="s">
        <v>562</v>
      </c>
      <c r="E986">
        <v>2920.5643935119901</v>
      </c>
      <c r="F986">
        <v>63.62</v>
      </c>
      <c r="G986">
        <v>31.8177687310084</v>
      </c>
      <c r="H986">
        <v>-2.1970797793860202</v>
      </c>
      <c r="I986">
        <v>42.418199020452299</v>
      </c>
      <c r="J986">
        <v>5.5340763761434602</v>
      </c>
      <c r="K986">
        <v>53.154001189879097</v>
      </c>
      <c r="L986">
        <v>48.862123835278098</v>
      </c>
      <c r="M986">
        <v>40.3434822471228</v>
      </c>
      <c r="N986">
        <v>1.3015065933169601</v>
      </c>
      <c r="O986">
        <v>0</v>
      </c>
      <c r="P986">
        <v>91.338345864661605</v>
      </c>
      <c r="Q986">
        <v>-5.7810149479272002E-2</v>
      </c>
    </row>
    <row r="987" spans="1:17" hidden="1" x14ac:dyDescent="0.3">
      <c r="A987" t="s">
        <v>2127</v>
      </c>
      <c r="B987" t="s">
        <v>2128</v>
      </c>
      <c r="C987" t="s">
        <v>3144</v>
      </c>
      <c r="D987" t="s">
        <v>190</v>
      </c>
      <c r="E987">
        <v>2919.1148711999999</v>
      </c>
      <c r="F987">
        <v>977.65</v>
      </c>
      <c r="G987">
        <v>18.126393631561399</v>
      </c>
      <c r="H987">
        <v>-1.93135579847068</v>
      </c>
      <c r="I987">
        <v>44.863956115257899</v>
      </c>
      <c r="J987">
        <v>0.89868384541036295</v>
      </c>
      <c r="K987">
        <v>944.81822100510396</v>
      </c>
      <c r="L987">
        <v>792.63477319813796</v>
      </c>
      <c r="M987">
        <v>40.329328234072896</v>
      </c>
      <c r="N987">
        <v>0.73289023509585705</v>
      </c>
      <c r="O987">
        <v>16.370889377589101</v>
      </c>
      <c r="P987">
        <v>77.094466080970903</v>
      </c>
      <c r="Q987">
        <v>7.5767078407791996E-2</v>
      </c>
    </row>
    <row r="988" spans="1:17" hidden="1" x14ac:dyDescent="0.3">
      <c r="A988" t="s">
        <v>2129</v>
      </c>
      <c r="B988" t="s">
        <v>2130</v>
      </c>
      <c r="C988" t="s">
        <v>3144</v>
      </c>
      <c r="D988" t="s">
        <v>146</v>
      </c>
      <c r="E988">
        <v>2908.29205361</v>
      </c>
      <c r="F988">
        <v>295.14999999999998</v>
      </c>
      <c r="G988">
        <v>-28.014534091133399</v>
      </c>
      <c r="H988">
        <v>-6.3239950547128503</v>
      </c>
      <c r="I988">
        <v>-25.138232124671202</v>
      </c>
      <c r="J988">
        <v>-2.4704103139053202</v>
      </c>
      <c r="K988">
        <v>323.66069410626801</v>
      </c>
      <c r="L988">
        <v>337.05455827024002</v>
      </c>
      <c r="M988">
        <v>43.674435869389903</v>
      </c>
      <c r="N988">
        <v>0.82234002842828902</v>
      </c>
      <c r="O988">
        <v>63.7133660850415</v>
      </c>
      <c r="P988">
        <v>8.1135531135531007</v>
      </c>
      <c r="Q988">
        <v>8.5843749562834998E-2</v>
      </c>
    </row>
    <row r="989" spans="1:17" hidden="1" x14ac:dyDescent="0.3">
      <c r="A989" t="s">
        <v>2131</v>
      </c>
      <c r="B989" t="s">
        <v>2132</v>
      </c>
      <c r="C989" t="s">
        <v>3144</v>
      </c>
      <c r="D989" t="s">
        <v>284</v>
      </c>
      <c r="E989">
        <v>2907.6764080500002</v>
      </c>
      <c r="F989">
        <v>264.89999999999998</v>
      </c>
      <c r="G989">
        <v>-16.799060955952498</v>
      </c>
      <c r="H989">
        <v>-6.0947050739041</v>
      </c>
      <c r="I989">
        <v>-16.244592681204299</v>
      </c>
      <c r="J989">
        <v>-2.9560074015920299</v>
      </c>
      <c r="K989">
        <v>275.14279098359299</v>
      </c>
      <c r="L989">
        <v>268.91668229706801</v>
      </c>
      <c r="M989">
        <v>36.019420844740402</v>
      </c>
      <c r="N989">
        <v>0.391842026243166</v>
      </c>
      <c r="O989">
        <v>28.161570403926</v>
      </c>
      <c r="P989">
        <v>25.932968861421401</v>
      </c>
      <c r="Q989">
        <v>4.2589994391273998E-2</v>
      </c>
    </row>
    <row r="990" spans="1:17" hidden="1" x14ac:dyDescent="0.3">
      <c r="A990" t="s">
        <v>2133</v>
      </c>
      <c r="B990" t="s">
        <v>2134</v>
      </c>
      <c r="C990" t="s">
        <v>3144</v>
      </c>
      <c r="D990" t="s">
        <v>325</v>
      </c>
      <c r="E990">
        <v>2900.1265934550001</v>
      </c>
      <c r="F990">
        <v>886.7</v>
      </c>
      <c r="G990">
        <v>30.9608122613731</v>
      </c>
      <c r="H990">
        <v>7.1630806166758898</v>
      </c>
      <c r="I990">
        <v>88.525345175617701</v>
      </c>
      <c r="J990">
        <v>6.5857664121517798</v>
      </c>
      <c r="K990">
        <v>808.74979977070404</v>
      </c>
      <c r="L990">
        <v>628.66811789059102</v>
      </c>
      <c r="M990">
        <v>45.559621533706498</v>
      </c>
      <c r="N990">
        <v>0.65485266297324096</v>
      </c>
      <c r="O990">
        <v>9.1124393819781204</v>
      </c>
      <c r="P990">
        <v>116.532356532356</v>
      </c>
      <c r="Q990">
        <v>-3.578602610783E-2</v>
      </c>
    </row>
    <row r="991" spans="1:17" hidden="1" x14ac:dyDescent="0.3">
      <c r="A991" t="s">
        <v>2135</v>
      </c>
      <c r="B991" t="s">
        <v>2136</v>
      </c>
      <c r="C991" t="s">
        <v>3144</v>
      </c>
      <c r="D991" t="s">
        <v>227</v>
      </c>
      <c r="E991">
        <v>2891.58839244</v>
      </c>
      <c r="F991">
        <v>2637.35</v>
      </c>
      <c r="G991">
        <v>147.59688640223999</v>
      </c>
      <c r="H991">
        <v>6.8620123602269398</v>
      </c>
      <c r="I991">
        <v>91.958648757394101</v>
      </c>
      <c r="J991">
        <v>-4.3524039127017096</v>
      </c>
      <c r="K991">
        <v>2402.01839609835</v>
      </c>
      <c r="L991">
        <v>1779.93220841026</v>
      </c>
      <c r="M991">
        <v>45.613637508794099</v>
      </c>
      <c r="N991">
        <v>1.07972804344309</v>
      </c>
      <c r="O991">
        <v>13.6747113579919</v>
      </c>
      <c r="P991">
        <v>177.32386961093499</v>
      </c>
      <c r="Q991">
        <v>0.13956518279223801</v>
      </c>
    </row>
    <row r="992" spans="1:17" hidden="1" x14ac:dyDescent="0.3">
      <c r="A992" t="s">
        <v>2137</v>
      </c>
      <c r="B992" t="s">
        <v>2138</v>
      </c>
      <c r="C992" t="s">
        <v>3144</v>
      </c>
      <c r="D992" t="s">
        <v>190</v>
      </c>
      <c r="E992">
        <v>2889.0318206249999</v>
      </c>
      <c r="F992">
        <v>1883.15</v>
      </c>
      <c r="G992">
        <v>-43.332712123575902</v>
      </c>
      <c r="H992">
        <v>-5.8359310306525298</v>
      </c>
      <c r="I992">
        <v>-8.3184412477892593</v>
      </c>
      <c r="J992">
        <v>0.83872175967081697</v>
      </c>
      <c r="K992">
        <v>1947.80816241304</v>
      </c>
      <c r="L992">
        <v>2005.05548170216</v>
      </c>
      <c r="M992">
        <v>46.755081515621399</v>
      </c>
      <c r="N992">
        <v>0.38877683371032101</v>
      </c>
      <c r="O992">
        <v>30.632185433980201</v>
      </c>
      <c r="P992">
        <v>8.0934477513417296</v>
      </c>
      <c r="Q992">
        <v>3.8288101103310997E-2</v>
      </c>
    </row>
    <row r="993" spans="1:17" hidden="1" x14ac:dyDescent="0.3">
      <c r="A993" t="s">
        <v>2139</v>
      </c>
      <c r="B993" t="s">
        <v>2140</v>
      </c>
      <c r="C993" t="s">
        <v>3144</v>
      </c>
      <c r="D993" t="s">
        <v>2141</v>
      </c>
      <c r="E993">
        <v>2885.12</v>
      </c>
      <c r="F993">
        <v>1153.0999999999999</v>
      </c>
      <c r="G993">
        <v>130.94662468963301</v>
      </c>
      <c r="H993">
        <v>21.819223875132302</v>
      </c>
      <c r="I993">
        <v>46.393530233467601</v>
      </c>
      <c r="J993">
        <v>14.425564544498499</v>
      </c>
      <c r="K993">
        <v>980.86718149543003</v>
      </c>
      <c r="L993">
        <v>880.47678315114297</v>
      </c>
      <c r="M993">
        <v>80.380153361703606</v>
      </c>
      <c r="N993">
        <v>1.1320640540340301</v>
      </c>
      <c r="O993">
        <v>26.437429537767699</v>
      </c>
      <c r="P993">
        <v>170.617226003285</v>
      </c>
      <c r="Q993">
        <v>9.9685082111314993E-2</v>
      </c>
    </row>
    <row r="994" spans="1:17" hidden="1" x14ac:dyDescent="0.3">
      <c r="A994" t="s">
        <v>2142</v>
      </c>
      <c r="B994" t="s">
        <v>2143</v>
      </c>
      <c r="C994" t="s">
        <v>3144</v>
      </c>
      <c r="D994" t="s">
        <v>271</v>
      </c>
      <c r="E994">
        <v>2863.72</v>
      </c>
      <c r="F994">
        <v>14737.5</v>
      </c>
      <c r="G994">
        <v>-28.392510297340198</v>
      </c>
      <c r="H994">
        <v>1.7781400183141101</v>
      </c>
      <c r="I994">
        <v>7.8527401183670804</v>
      </c>
      <c r="J994">
        <v>5.5104236318541897</v>
      </c>
      <c r="K994">
        <v>14737.060481553501</v>
      </c>
      <c r="L994">
        <v>14003.6523549618</v>
      </c>
      <c r="M994">
        <v>37.734350138091102</v>
      </c>
      <c r="N994">
        <v>0.67407017435198602</v>
      </c>
      <c r="O994">
        <v>15.3523324851569</v>
      </c>
      <c r="P994">
        <v>41.693106432073797</v>
      </c>
      <c r="Q994">
        <v>0.142585198636452</v>
      </c>
    </row>
    <row r="995" spans="1:17" hidden="1" x14ac:dyDescent="0.3">
      <c r="A995" t="s">
        <v>2144</v>
      </c>
      <c r="B995" t="s">
        <v>2145</v>
      </c>
      <c r="C995" t="s">
        <v>3144</v>
      </c>
      <c r="D995" t="s">
        <v>1573</v>
      </c>
      <c r="E995">
        <v>2860.8293140199999</v>
      </c>
      <c r="F995">
        <v>373.95</v>
      </c>
      <c r="G995">
        <v>-34.5439775001473</v>
      </c>
      <c r="H995">
        <v>-7.9902056409772202</v>
      </c>
      <c r="I995">
        <v>-16.8434006194035</v>
      </c>
      <c r="J995">
        <v>-10.7982454594869</v>
      </c>
      <c r="M995">
        <v>53.453191190673103</v>
      </c>
      <c r="O995">
        <v>15.2961625885813</v>
      </c>
      <c r="P995">
        <v>9.7915443335290409</v>
      </c>
    </row>
    <row r="996" spans="1:17" hidden="1" x14ac:dyDescent="0.3">
      <c r="A996" t="s">
        <v>2146</v>
      </c>
      <c r="B996" t="s">
        <v>2147</v>
      </c>
      <c r="C996" t="s">
        <v>3144</v>
      </c>
      <c r="D996" t="s">
        <v>846</v>
      </c>
      <c r="E996">
        <v>2853.9</v>
      </c>
      <c r="F996">
        <v>490.1</v>
      </c>
      <c r="G996">
        <v>-17.436870707864799</v>
      </c>
      <c r="H996">
        <v>7.3986877127297301</v>
      </c>
      <c r="I996">
        <v>0.26370617287896803</v>
      </c>
      <c r="J996">
        <v>4.4850433443778597</v>
      </c>
      <c r="M996">
        <v>46.486793735830801</v>
      </c>
      <c r="O996">
        <v>21.138543154458201</v>
      </c>
      <c r="P996">
        <v>28.973684210526301</v>
      </c>
    </row>
    <row r="997" spans="1:17" hidden="1" x14ac:dyDescent="0.3">
      <c r="A997" t="s">
        <v>2148</v>
      </c>
      <c r="B997" t="s">
        <v>2149</v>
      </c>
      <c r="C997" t="s">
        <v>3144</v>
      </c>
      <c r="D997" t="s">
        <v>2150</v>
      </c>
      <c r="E997">
        <v>2850.4759995750001</v>
      </c>
      <c r="F997">
        <v>5571.4</v>
      </c>
      <c r="G997">
        <v>71.431504026417102</v>
      </c>
      <c r="H997">
        <v>10.3645940944818</v>
      </c>
      <c r="I997">
        <v>54.425427745867303</v>
      </c>
      <c r="J997">
        <v>-2.3690735280072599</v>
      </c>
      <c r="K997">
        <v>5366.5001425457504</v>
      </c>
      <c r="L997">
        <v>4426.78207891702</v>
      </c>
      <c r="M997">
        <v>58.080529092106602</v>
      </c>
      <c r="N997">
        <v>1.10784545724147</v>
      </c>
      <c r="O997">
        <v>15.644182790680899</v>
      </c>
      <c r="P997">
        <v>109.45112781954801</v>
      </c>
      <c r="Q997">
        <v>0.16438447647419499</v>
      </c>
    </row>
    <row r="998" spans="1:17" hidden="1" x14ac:dyDescent="0.3">
      <c r="A998" t="s">
        <v>2151</v>
      </c>
      <c r="B998" t="s">
        <v>2152</v>
      </c>
      <c r="C998" t="s">
        <v>3144</v>
      </c>
      <c r="D998" t="s">
        <v>1361</v>
      </c>
      <c r="E998">
        <v>2830.5620863200002</v>
      </c>
      <c r="F998">
        <v>400.05</v>
      </c>
      <c r="G998">
        <v>29.189980546620099</v>
      </c>
      <c r="H998">
        <v>-2.22757750792662</v>
      </c>
      <c r="I998">
        <v>11.8964137710638</v>
      </c>
      <c r="J998">
        <v>5.7070385210079397</v>
      </c>
      <c r="K998">
        <v>391.54459637945899</v>
      </c>
      <c r="L998">
        <v>352.53898678122601</v>
      </c>
      <c r="M998">
        <v>33.301362269499101</v>
      </c>
      <c r="N998">
        <v>0.311835593769895</v>
      </c>
      <c r="O998">
        <v>12.948381452318401</v>
      </c>
      <c r="P998">
        <v>59.160533121145797</v>
      </c>
      <c r="Q998">
        <v>2.4301909982416998E-2</v>
      </c>
    </row>
    <row r="999" spans="1:17" x14ac:dyDescent="0.3">
      <c r="A999" t="s">
        <v>2153</v>
      </c>
      <c r="B999" t="s">
        <v>2154</v>
      </c>
      <c r="C999" t="s">
        <v>3135</v>
      </c>
      <c r="D999" t="s">
        <v>271</v>
      </c>
      <c r="E999">
        <v>2825.7784029999998</v>
      </c>
      <c r="F999">
        <v>282.85000000000002</v>
      </c>
      <c r="G999">
        <v>-21.816682156549899</v>
      </c>
      <c r="H999">
        <v>-13.3299515206996</v>
      </c>
      <c r="I999">
        <v>-25.327144045398999</v>
      </c>
      <c r="J999">
        <v>-3.38077269446282</v>
      </c>
      <c r="K999">
        <v>310.97933478630301</v>
      </c>
      <c r="L999">
        <v>306.61981927100902</v>
      </c>
      <c r="M999">
        <v>16.864815717834301</v>
      </c>
      <c r="N999">
        <v>1.4004279177599901</v>
      </c>
      <c r="O999">
        <v>41.965706204702101</v>
      </c>
      <c r="P999">
        <v>15.3783397919641</v>
      </c>
      <c r="Q999">
        <v>7.3542807548229006E-2</v>
      </c>
    </row>
    <row r="1000" spans="1:17" hidden="1" x14ac:dyDescent="0.3">
      <c r="A1000" t="s">
        <v>2155</v>
      </c>
      <c r="B1000" t="s">
        <v>2156</v>
      </c>
      <c r="C1000" t="s">
        <v>3144</v>
      </c>
      <c r="D1000" t="s">
        <v>217</v>
      </c>
      <c r="E1000">
        <v>2810.7836086000002</v>
      </c>
      <c r="F1000">
        <v>459.13</v>
      </c>
      <c r="G1000">
        <v>-32.137661839836902</v>
      </c>
      <c r="H1000">
        <v>-12.020164698994201</v>
      </c>
      <c r="I1000">
        <v>-14.4370849590932</v>
      </c>
      <c r="J1000">
        <v>-8.6783994879229596</v>
      </c>
      <c r="M1000">
        <v>0</v>
      </c>
      <c r="O1000">
        <v>11.841961971554801</v>
      </c>
      <c r="P1000">
        <v>14.183039045013601</v>
      </c>
    </row>
    <row r="1001" spans="1:17" hidden="1" x14ac:dyDescent="0.3">
      <c r="A1001" t="s">
        <v>2157</v>
      </c>
      <c r="B1001" t="s">
        <v>2158</v>
      </c>
      <c r="C1001" t="s">
        <v>3144</v>
      </c>
      <c r="D1001" t="s">
        <v>117</v>
      </c>
      <c r="E1001">
        <v>2808.0578559999999</v>
      </c>
      <c r="F1001">
        <v>573.25</v>
      </c>
      <c r="G1001">
        <v>2.7803200924135298</v>
      </c>
      <c r="H1001">
        <v>-4.8669474718150898</v>
      </c>
      <c r="I1001">
        <v>20.079154547519</v>
      </c>
      <c r="J1001">
        <v>-3.3066344601405002</v>
      </c>
      <c r="K1001">
        <v>587.013998877723</v>
      </c>
      <c r="L1001">
        <v>551.12184521542702</v>
      </c>
      <c r="M1001">
        <v>43.558683423567501</v>
      </c>
      <c r="N1001">
        <v>0.49959816547726499</v>
      </c>
      <c r="O1001">
        <v>27.309201918883499</v>
      </c>
      <c r="P1001">
        <v>38.969696969696898</v>
      </c>
      <c r="Q1001">
        <v>2.2912040371312999E-2</v>
      </c>
    </row>
    <row r="1002" spans="1:17" hidden="1" x14ac:dyDescent="0.3">
      <c r="A1002" t="s">
        <v>2159</v>
      </c>
      <c r="B1002" t="s">
        <v>2160</v>
      </c>
      <c r="C1002" t="s">
        <v>3144</v>
      </c>
      <c r="D1002" t="s">
        <v>120</v>
      </c>
      <c r="E1002">
        <v>2806.0928928500002</v>
      </c>
      <c r="F1002">
        <v>3938.05</v>
      </c>
      <c r="G1002">
        <v>30.898643370768902</v>
      </c>
      <c r="H1002">
        <v>-6.9103755423677198</v>
      </c>
      <c r="I1002">
        <v>-16.237357820287599</v>
      </c>
      <c r="J1002">
        <v>1.25337319327318</v>
      </c>
      <c r="K1002">
        <v>4130.3803305866404</v>
      </c>
      <c r="L1002">
        <v>3883.52699790726</v>
      </c>
      <c r="M1002">
        <v>31.888864421101001</v>
      </c>
      <c r="N1002">
        <v>1.2626697100249</v>
      </c>
      <c r="O1002">
        <v>30.597630807125299</v>
      </c>
      <c r="P1002">
        <v>84.607631726982902</v>
      </c>
      <c r="Q1002">
        <v>0.131377867123321</v>
      </c>
    </row>
    <row r="1003" spans="1:17" hidden="1" x14ac:dyDescent="0.3">
      <c r="A1003" t="s">
        <v>2161</v>
      </c>
      <c r="B1003" t="s">
        <v>2162</v>
      </c>
      <c r="C1003" t="s">
        <v>3144</v>
      </c>
      <c r="D1003" t="s">
        <v>48</v>
      </c>
      <c r="E1003">
        <v>2793.350845125</v>
      </c>
      <c r="F1003">
        <v>2498.3000000000002</v>
      </c>
      <c r="G1003">
        <v>19.408694827156499</v>
      </c>
      <c r="H1003">
        <v>-7.1027244673916901</v>
      </c>
      <c r="I1003">
        <v>-20.491463037369201</v>
      </c>
      <c r="J1003">
        <v>-1.0025179805862701</v>
      </c>
      <c r="K1003">
        <v>2720.7843183895602</v>
      </c>
      <c r="L1003">
        <v>2583.36019709535</v>
      </c>
      <c r="M1003">
        <v>35.520998041823397</v>
      </c>
      <c r="N1003">
        <v>0.469637227464547</v>
      </c>
      <c r="O1003">
        <v>48.416923507985402</v>
      </c>
      <c r="P1003">
        <v>51.872340425531902</v>
      </c>
      <c r="Q1003">
        <v>7.1990231066048002E-2</v>
      </c>
    </row>
    <row r="1004" spans="1:17" hidden="1" x14ac:dyDescent="0.3">
      <c r="A1004" t="s">
        <v>2163</v>
      </c>
      <c r="B1004" t="s">
        <v>2164</v>
      </c>
      <c r="C1004" t="s">
        <v>3144</v>
      </c>
      <c r="D1004" t="s">
        <v>117</v>
      </c>
      <c r="E1004">
        <v>2792.9127100000001</v>
      </c>
      <c r="F1004">
        <v>570.45000000000005</v>
      </c>
      <c r="G1004">
        <v>-52.996949384395897</v>
      </c>
      <c r="H1004">
        <v>-10.511855159189</v>
      </c>
      <c r="I1004">
        <v>-17.3631691982823</v>
      </c>
      <c r="J1004">
        <v>-0.64270128972477103</v>
      </c>
      <c r="K1004">
        <v>578.34584747081203</v>
      </c>
      <c r="L1004">
        <v>622.71047677866295</v>
      </c>
      <c r="M1004">
        <v>20.074311273894001</v>
      </c>
      <c r="N1004">
        <v>0.68728903093148097</v>
      </c>
      <c r="O1004">
        <v>50.582873170304097</v>
      </c>
      <c r="P1004">
        <v>13.8622754491018</v>
      </c>
      <c r="Q1004">
        <v>1.4747358236245E-2</v>
      </c>
    </row>
    <row r="1005" spans="1:17" hidden="1" x14ac:dyDescent="0.3">
      <c r="A1005" t="s">
        <v>2165</v>
      </c>
      <c r="B1005" t="s">
        <v>2166</v>
      </c>
      <c r="C1005" t="s">
        <v>3144</v>
      </c>
      <c r="D1005" t="s">
        <v>375</v>
      </c>
      <c r="E1005">
        <v>2788.27379625</v>
      </c>
      <c r="F1005">
        <v>1914.2</v>
      </c>
      <c r="G1005">
        <v>-43.931481893627399</v>
      </c>
      <c r="H1005">
        <v>-1.94809907490001</v>
      </c>
      <c r="I1005">
        <v>-13.175717267037101</v>
      </c>
      <c r="J1005">
        <v>1.2669952489191301</v>
      </c>
      <c r="K1005">
        <v>1892.6868314091</v>
      </c>
      <c r="L1005">
        <v>1958.7971115964001</v>
      </c>
      <c r="M1005">
        <v>35.459197640953398</v>
      </c>
      <c r="N1005">
        <v>0.98335092372005195</v>
      </c>
      <c r="O1005">
        <v>28.513217009716801</v>
      </c>
      <c r="P1005">
        <v>13.266272189349101</v>
      </c>
      <c r="Q1005">
        <v>-9.2680973993384E-2</v>
      </c>
    </row>
    <row r="1006" spans="1:17" hidden="1" x14ac:dyDescent="0.3">
      <c r="A1006" t="s">
        <v>2167</v>
      </c>
      <c r="B1006" t="s">
        <v>2168</v>
      </c>
      <c r="C1006" t="s">
        <v>3144</v>
      </c>
      <c r="D1006" t="s">
        <v>135</v>
      </c>
      <c r="E1006">
        <v>2782.726291596</v>
      </c>
      <c r="F1006">
        <v>153.26</v>
      </c>
      <c r="G1006">
        <v>-35.628245859004203</v>
      </c>
      <c r="H1006">
        <v>-12.5940932704228</v>
      </c>
      <c r="I1006">
        <v>-17.9276689782604</v>
      </c>
      <c r="J1006">
        <v>5.6943871533239303</v>
      </c>
      <c r="O1006">
        <v>23.972334594806199</v>
      </c>
      <c r="P1006">
        <v>9.8874309887430893</v>
      </c>
    </row>
    <row r="1007" spans="1:17" hidden="1" x14ac:dyDescent="0.3">
      <c r="A1007" t="s">
        <v>2169</v>
      </c>
      <c r="B1007" t="s">
        <v>2170</v>
      </c>
      <c r="C1007" t="s">
        <v>3144</v>
      </c>
      <c r="D1007" t="s">
        <v>190</v>
      </c>
      <c r="E1007">
        <v>2778.1046861750001</v>
      </c>
      <c r="F1007">
        <v>1988.2</v>
      </c>
      <c r="G1007">
        <v>49.272664828296001</v>
      </c>
      <c r="H1007">
        <v>-15.108451023234499</v>
      </c>
      <c r="I1007">
        <v>62.616211419566497</v>
      </c>
      <c r="J1007">
        <v>2.96922393185418</v>
      </c>
      <c r="K1007">
        <v>1951.04008559826</v>
      </c>
      <c r="L1007">
        <v>1554.5994056704801</v>
      </c>
      <c r="M1007">
        <v>26.188355023424201</v>
      </c>
      <c r="N1007">
        <v>0.429341549316758</v>
      </c>
      <c r="O1007">
        <v>23.664621265466199</v>
      </c>
      <c r="P1007">
        <v>94.902460543084004</v>
      </c>
      <c r="Q1007">
        <v>0.128057251773248</v>
      </c>
    </row>
    <row r="1008" spans="1:17" x14ac:dyDescent="0.3">
      <c r="A1008" t="s">
        <v>2171</v>
      </c>
      <c r="B1008" t="s">
        <v>2172</v>
      </c>
      <c r="C1008" t="s">
        <v>3127</v>
      </c>
      <c r="D1008" t="s">
        <v>439</v>
      </c>
      <c r="E1008">
        <v>2750.9558360400001</v>
      </c>
      <c r="F1008">
        <v>82.1</v>
      </c>
      <c r="G1008">
        <v>-28.395555170050201</v>
      </c>
      <c r="H1008">
        <v>-5.8639580015346402</v>
      </c>
      <c r="I1008">
        <v>-22.098767357716302</v>
      </c>
      <c r="J1008">
        <v>1.6874479185908999</v>
      </c>
      <c r="K1008">
        <v>86.386174565819999</v>
      </c>
      <c r="L1008">
        <v>86.275285099701506</v>
      </c>
      <c r="M1008">
        <v>28.036536202315801</v>
      </c>
      <c r="N1008">
        <v>0.46389170061157298</v>
      </c>
      <c r="O1008">
        <v>46.163215590743</v>
      </c>
      <c r="P1008">
        <v>31.254996003197402</v>
      </c>
      <c r="Q1008">
        <v>-2.6562450158860999E-2</v>
      </c>
    </row>
    <row r="1009" spans="1:17" hidden="1" x14ac:dyDescent="0.3">
      <c r="A1009" t="s">
        <v>2173</v>
      </c>
      <c r="B1009" t="s">
        <v>2174</v>
      </c>
      <c r="C1009" t="s">
        <v>3144</v>
      </c>
      <c r="D1009" t="s">
        <v>2175</v>
      </c>
      <c r="E1009">
        <v>2748.25</v>
      </c>
      <c r="F1009">
        <v>581.4</v>
      </c>
      <c r="G1009">
        <v>148.82566535699499</v>
      </c>
      <c r="H1009">
        <v>19.0428858698399</v>
      </c>
      <c r="I1009">
        <v>52.003316887227697</v>
      </c>
      <c r="J1009">
        <v>5.6259107022456698</v>
      </c>
      <c r="K1009">
        <v>522.375333453076</v>
      </c>
      <c r="M1009">
        <v>58.371179283138197</v>
      </c>
      <c r="N1009">
        <v>1.61411953469715</v>
      </c>
      <c r="O1009">
        <v>23.280013759889901</v>
      </c>
      <c r="P1009">
        <v>190.7</v>
      </c>
    </row>
    <row r="1010" spans="1:17" hidden="1" x14ac:dyDescent="0.3">
      <c r="A1010" t="s">
        <v>2176</v>
      </c>
      <c r="B1010" t="s">
        <v>2177</v>
      </c>
      <c r="C1010" t="s">
        <v>3144</v>
      </c>
      <c r="D1010" t="s">
        <v>284</v>
      </c>
      <c r="E1010">
        <v>2747.0515872249998</v>
      </c>
      <c r="F1010">
        <v>845.95</v>
      </c>
      <c r="G1010">
        <v>-1.93966053785788</v>
      </c>
      <c r="H1010">
        <v>10.659659230510499</v>
      </c>
      <c r="I1010">
        <v>26.068647913327801</v>
      </c>
      <c r="J1010">
        <v>1.0348401570474399</v>
      </c>
      <c r="K1010">
        <v>769.42789439320097</v>
      </c>
      <c r="L1010">
        <v>680.64527648508499</v>
      </c>
      <c r="M1010">
        <v>63.576556752824501</v>
      </c>
      <c r="N1010">
        <v>1.13401777148856</v>
      </c>
      <c r="O1010">
        <v>4.0959867604468201</v>
      </c>
      <c r="P1010">
        <v>60.202632326484199</v>
      </c>
      <c r="Q1010">
        <v>-6.6882196214750004E-3</v>
      </c>
    </row>
    <row r="1011" spans="1:17" hidden="1" x14ac:dyDescent="0.3">
      <c r="A1011" t="s">
        <v>2178</v>
      </c>
      <c r="B1011" t="s">
        <v>2179</v>
      </c>
      <c r="C1011" t="s">
        <v>3144</v>
      </c>
      <c r="D1011" t="s">
        <v>202</v>
      </c>
      <c r="E1011">
        <v>2741.14682709</v>
      </c>
      <c r="F1011">
        <v>1820.7</v>
      </c>
      <c r="G1011">
        <v>21.169538643423898</v>
      </c>
      <c r="H1011">
        <v>-11.278678092826199</v>
      </c>
      <c r="I1011">
        <v>-26.2979465197566</v>
      </c>
      <c r="J1011">
        <v>-1.9186196951768499</v>
      </c>
      <c r="K1011">
        <v>1954.7354493032999</v>
      </c>
      <c r="L1011">
        <v>1864.3406263162501</v>
      </c>
      <c r="M1011">
        <v>48.244917342336699</v>
      </c>
      <c r="N1011">
        <v>0.77923021001381498</v>
      </c>
      <c r="O1011">
        <v>36.211347284011602</v>
      </c>
      <c r="P1011">
        <v>52.3662077911209</v>
      </c>
      <c r="Q1011">
        <v>0.117777807080752</v>
      </c>
    </row>
    <row r="1012" spans="1:17" hidden="1" x14ac:dyDescent="0.3">
      <c r="A1012" t="s">
        <v>2180</v>
      </c>
      <c r="B1012" t="s">
        <v>2181</v>
      </c>
      <c r="C1012" t="s">
        <v>3144</v>
      </c>
      <c r="D1012" t="s">
        <v>1964</v>
      </c>
      <c r="E1012">
        <v>2737.92</v>
      </c>
      <c r="F1012">
        <v>458.65</v>
      </c>
      <c r="G1012">
        <v>31.0562783097728</v>
      </c>
      <c r="H1012">
        <v>-1.3098968418513799</v>
      </c>
      <c r="I1012">
        <v>39.7018111895594</v>
      </c>
      <c r="J1012">
        <v>5.4570219901370702</v>
      </c>
      <c r="K1012">
        <v>397.05000189956399</v>
      </c>
      <c r="L1012">
        <v>320.25268252555799</v>
      </c>
      <c r="M1012">
        <v>44.487593840429902</v>
      </c>
      <c r="N1012">
        <v>0.450391658660867</v>
      </c>
      <c r="O1012">
        <v>3.9136596533304302</v>
      </c>
      <c r="P1012">
        <v>102.00396388460599</v>
      </c>
      <c r="Q1012">
        <v>0.17261259258995301</v>
      </c>
    </row>
    <row r="1013" spans="1:17" x14ac:dyDescent="0.3">
      <c r="A1013" t="s">
        <v>2182</v>
      </c>
      <c r="B1013" t="s">
        <v>2183</v>
      </c>
      <c r="C1013" t="s">
        <v>3133</v>
      </c>
      <c r="D1013" t="s">
        <v>187</v>
      </c>
      <c r="E1013">
        <v>2737.5896217949999</v>
      </c>
      <c r="F1013">
        <v>179.03</v>
      </c>
      <c r="G1013">
        <v>-14.6136757896627</v>
      </c>
      <c r="H1013">
        <v>-12.992164446341301</v>
      </c>
      <c r="I1013">
        <v>-37.435949479338397</v>
      </c>
      <c r="J1013">
        <v>-1.0330149793166199</v>
      </c>
      <c r="K1013">
        <v>186.192002006807</v>
      </c>
      <c r="L1013">
        <v>185.81403380112201</v>
      </c>
      <c r="M1013">
        <v>27.740018806983802</v>
      </c>
      <c r="N1013">
        <v>0.38199739920857201</v>
      </c>
      <c r="O1013">
        <v>58.074065799028098</v>
      </c>
      <c r="P1013">
        <v>34.609022556390897</v>
      </c>
      <c r="Q1013">
        <v>-3.2270157819365999E-2</v>
      </c>
    </row>
    <row r="1014" spans="1:17" hidden="1" x14ac:dyDescent="0.3">
      <c r="A1014" t="s">
        <v>2184</v>
      </c>
      <c r="B1014" t="s">
        <v>2185</v>
      </c>
      <c r="C1014" t="s">
        <v>3144</v>
      </c>
      <c r="D1014" t="s">
        <v>167</v>
      </c>
      <c r="E1014">
        <v>2730.51821565</v>
      </c>
      <c r="F1014">
        <v>414.2</v>
      </c>
      <c r="G1014">
        <v>-2.1539512883254499</v>
      </c>
      <c r="H1014">
        <v>5.3011245613907603</v>
      </c>
      <c r="I1014">
        <v>18.362590137160002</v>
      </c>
      <c r="J1014">
        <v>5.9862610059041899</v>
      </c>
      <c r="K1014">
        <v>408.81119947201802</v>
      </c>
      <c r="L1014">
        <v>373.56534943673802</v>
      </c>
      <c r="M1014">
        <v>62.751338295139803</v>
      </c>
      <c r="N1014">
        <v>0.87068022590147998</v>
      </c>
      <c r="O1014">
        <v>16.851762433606901</v>
      </c>
      <c r="P1014">
        <v>67.692307692307693</v>
      </c>
      <c r="Q1014">
        <v>0.103976739717571</v>
      </c>
    </row>
    <row r="1015" spans="1:17" hidden="1" x14ac:dyDescent="0.3">
      <c r="A1015" t="s">
        <v>2186</v>
      </c>
      <c r="B1015" t="s">
        <v>2187</v>
      </c>
      <c r="C1015" t="s">
        <v>3144</v>
      </c>
      <c r="D1015" t="s">
        <v>271</v>
      </c>
      <c r="E1015">
        <v>2723.7926520000001</v>
      </c>
      <c r="F1015">
        <v>381.8</v>
      </c>
      <c r="G1015">
        <v>-55.871205339875203</v>
      </c>
      <c r="H1015">
        <v>-5.7869531980195799</v>
      </c>
      <c r="I1015">
        <v>-25.3637258113474</v>
      </c>
      <c r="J1015">
        <v>0.49578392916245601</v>
      </c>
      <c r="K1015">
        <v>411.46771175876898</v>
      </c>
      <c r="L1015">
        <v>458.92621279173397</v>
      </c>
      <c r="M1015">
        <v>39.660104262658798</v>
      </c>
      <c r="N1015">
        <v>0.83878600114076396</v>
      </c>
      <c r="O1015">
        <v>51.335777894185398</v>
      </c>
      <c r="P1015">
        <v>0.75207811056867602</v>
      </c>
      <c r="Q1015">
        <v>-0.19482811127077401</v>
      </c>
    </row>
    <row r="1016" spans="1:17" hidden="1" x14ac:dyDescent="0.3">
      <c r="A1016" t="s">
        <v>2188</v>
      </c>
      <c r="B1016" t="s">
        <v>2189</v>
      </c>
      <c r="C1016" t="s">
        <v>3144</v>
      </c>
      <c r="D1016" t="s">
        <v>276</v>
      </c>
      <c r="E1016">
        <v>2715.2091534750002</v>
      </c>
      <c r="F1016">
        <v>511.2</v>
      </c>
      <c r="G1016">
        <v>114.58836113298</v>
      </c>
      <c r="H1016">
        <v>-11.4415932704228</v>
      </c>
      <c r="I1016">
        <v>19.557048157179999</v>
      </c>
      <c r="J1016">
        <v>3.0445541316798701E-2</v>
      </c>
      <c r="K1016">
        <v>563.01899528127694</v>
      </c>
      <c r="L1016">
        <v>488.74875725332498</v>
      </c>
      <c r="M1016">
        <v>21.187097275314098</v>
      </c>
      <c r="N1016">
        <v>0.74177027531731599</v>
      </c>
      <c r="O1016">
        <v>77.7777777777777</v>
      </c>
      <c r="P1016">
        <v>151.574803149606</v>
      </c>
      <c r="Q1016">
        <v>0.177540472205962</v>
      </c>
    </row>
    <row r="1017" spans="1:17" hidden="1" x14ac:dyDescent="0.3">
      <c r="A1017" t="s">
        <v>2190</v>
      </c>
      <c r="B1017" t="s">
        <v>2191</v>
      </c>
      <c r="C1017" t="s">
        <v>3144</v>
      </c>
      <c r="D1017" t="s">
        <v>48</v>
      </c>
      <c r="E1017">
        <v>2712.9700069</v>
      </c>
      <c r="F1017">
        <v>2124.35</v>
      </c>
      <c r="G1017">
        <v>19.564576137037299</v>
      </c>
      <c r="H1017">
        <v>4.7138870251436904</v>
      </c>
      <c r="I1017">
        <v>11.803804874027801</v>
      </c>
      <c r="J1017">
        <v>3.60249673849213</v>
      </c>
      <c r="K1017">
        <v>2168.46959433437</v>
      </c>
      <c r="L1017">
        <v>1978.6042113001099</v>
      </c>
      <c r="M1017">
        <v>52.0434964323412</v>
      </c>
      <c r="N1017">
        <v>0.53784790664011795</v>
      </c>
      <c r="O1017">
        <v>24.273307129239502</v>
      </c>
      <c r="P1017">
        <v>69.812150279776105</v>
      </c>
      <c r="Q1017">
        <v>0.160054297929934</v>
      </c>
    </row>
    <row r="1018" spans="1:17" x14ac:dyDescent="0.3">
      <c r="A1018" t="s">
        <v>2192</v>
      </c>
      <c r="B1018" t="s">
        <v>2193</v>
      </c>
      <c r="C1018" t="s">
        <v>3131</v>
      </c>
      <c r="D1018" t="s">
        <v>403</v>
      </c>
      <c r="E1018">
        <v>2711.2486865599999</v>
      </c>
      <c r="F1018">
        <v>1897.1</v>
      </c>
      <c r="G1018">
        <v>-35.546407420927302</v>
      </c>
      <c r="H1018">
        <v>-21.1995858027963</v>
      </c>
      <c r="I1018">
        <v>-7.0592620783039504</v>
      </c>
      <c r="J1018">
        <v>-0.66457706978694897</v>
      </c>
      <c r="K1018">
        <v>2114.9011974812402</v>
      </c>
      <c r="L1018">
        <v>1987.22624478952</v>
      </c>
      <c r="M1018">
        <v>15.314864866054499</v>
      </c>
      <c r="N1018">
        <v>0.54971442791179403</v>
      </c>
      <c r="O1018">
        <v>34.940171841231297</v>
      </c>
      <c r="P1018">
        <v>23.912475506204999</v>
      </c>
      <c r="Q1018">
        <v>-7.3167350248453999E-2</v>
      </c>
    </row>
    <row r="1019" spans="1:17" hidden="1" x14ac:dyDescent="0.3">
      <c r="A1019" t="s">
        <v>2194</v>
      </c>
      <c r="B1019" t="s">
        <v>2195</v>
      </c>
      <c r="C1019" t="s">
        <v>3144</v>
      </c>
      <c r="D1019" t="s">
        <v>117</v>
      </c>
      <c r="E1019">
        <v>2710.3458546279999</v>
      </c>
      <c r="F1019">
        <v>51.06</v>
      </c>
      <c r="G1019">
        <v>3.5325523890564501</v>
      </c>
      <c r="H1019">
        <v>6.3162005784969901</v>
      </c>
      <c r="I1019">
        <v>25.684016802013499</v>
      </c>
      <c r="J1019">
        <v>-0.24658811067745601</v>
      </c>
      <c r="K1019">
        <v>50.414207129467101</v>
      </c>
      <c r="L1019">
        <v>43.240427743535598</v>
      </c>
      <c r="M1019">
        <v>34.271829517332797</v>
      </c>
      <c r="N1019">
        <v>0.77054278799696996</v>
      </c>
      <c r="O1019">
        <v>15.354484919702299</v>
      </c>
      <c r="P1019">
        <v>66.427640156453705</v>
      </c>
      <c r="Q1019">
        <v>0.118125261547834</v>
      </c>
    </row>
    <row r="1020" spans="1:17" hidden="1" x14ac:dyDescent="0.3">
      <c r="A1020" t="s">
        <v>2196</v>
      </c>
      <c r="B1020" t="s">
        <v>2197</v>
      </c>
      <c r="C1020" t="s">
        <v>3144</v>
      </c>
      <c r="D1020" t="s">
        <v>728</v>
      </c>
      <c r="E1020">
        <v>2708.1592127599902</v>
      </c>
      <c r="F1020">
        <v>2070.1999999999998</v>
      </c>
      <c r="G1020">
        <v>-34.170396615127402</v>
      </c>
      <c r="H1020">
        <v>-8.7137139495295592</v>
      </c>
      <c r="I1020">
        <v>-30.5928168447285</v>
      </c>
      <c r="J1020">
        <v>-4.9271412575145401</v>
      </c>
      <c r="K1020">
        <v>2411.2798376717401</v>
      </c>
      <c r="L1020">
        <v>2400.6322744803001</v>
      </c>
      <c r="M1020">
        <v>35.487634792714502</v>
      </c>
      <c r="N1020">
        <v>0.536945937827779</v>
      </c>
      <c r="O1020">
        <v>56.023572601681003</v>
      </c>
      <c r="P1020">
        <v>6.3249531342286902</v>
      </c>
      <c r="Q1020">
        <v>6.5793509850075996E-2</v>
      </c>
    </row>
    <row r="1021" spans="1:17" hidden="1" x14ac:dyDescent="0.3">
      <c r="A1021" t="s">
        <v>2198</v>
      </c>
      <c r="B1021" t="s">
        <v>2199</v>
      </c>
      <c r="C1021" t="s">
        <v>3144</v>
      </c>
      <c r="D1021" t="s">
        <v>89</v>
      </c>
      <c r="E1021">
        <v>2691.4979645099902</v>
      </c>
      <c r="F1021">
        <v>476.15</v>
      </c>
      <c r="G1021">
        <v>-27.736585451700801</v>
      </c>
      <c r="H1021">
        <v>-9.4711823602602205</v>
      </c>
      <c r="I1021">
        <v>-10.036008570957</v>
      </c>
      <c r="J1021">
        <v>-2.4238051127265701</v>
      </c>
      <c r="K1021">
        <v>508.61196140099997</v>
      </c>
      <c r="M1021">
        <v>28.6486048278881</v>
      </c>
      <c r="N1021">
        <v>0.318970318626149</v>
      </c>
      <c r="O1021">
        <v>31.786201827155299</v>
      </c>
      <c r="P1021">
        <v>8.41302367941711</v>
      </c>
    </row>
    <row r="1022" spans="1:17" hidden="1" x14ac:dyDescent="0.3">
      <c r="A1022" t="s">
        <v>2200</v>
      </c>
      <c r="B1022" t="s">
        <v>2201</v>
      </c>
      <c r="C1022" t="s">
        <v>3144</v>
      </c>
      <c r="D1022" t="s">
        <v>607</v>
      </c>
      <c r="E1022">
        <v>2673.7441473599902</v>
      </c>
      <c r="F1022">
        <v>1845.1</v>
      </c>
      <c r="G1022">
        <v>206.134962778762</v>
      </c>
      <c r="H1022">
        <v>-9.1488388224560993</v>
      </c>
      <c r="I1022">
        <v>18.4763875930994</v>
      </c>
      <c r="J1022">
        <v>-2.9975218375235801</v>
      </c>
      <c r="K1022">
        <v>1892.3322062217201</v>
      </c>
      <c r="L1022">
        <v>1554.07353885731</v>
      </c>
      <c r="M1022">
        <v>42.161770073800902</v>
      </c>
      <c r="N1022">
        <v>0.83228519408283796</v>
      </c>
      <c r="O1022">
        <v>21.6953010676928</v>
      </c>
      <c r="P1022">
        <v>280.432989690721</v>
      </c>
      <c r="Q1022">
        <v>0.25123266851006898</v>
      </c>
    </row>
    <row r="1023" spans="1:17" hidden="1" x14ac:dyDescent="0.3">
      <c r="A1023" t="s">
        <v>2202</v>
      </c>
      <c r="B1023" t="s">
        <v>2203</v>
      </c>
      <c r="C1023" t="s">
        <v>3144</v>
      </c>
      <c r="D1023" t="s">
        <v>143</v>
      </c>
      <c r="E1023">
        <v>2670.942575</v>
      </c>
      <c r="F1023">
        <v>506.2</v>
      </c>
      <c r="G1023">
        <v>-33.414655070240798</v>
      </c>
      <c r="H1023">
        <v>0.527346458323948</v>
      </c>
      <c r="I1023">
        <v>-1.97170121878277</v>
      </c>
      <c r="J1023">
        <v>2.0732268320610898</v>
      </c>
      <c r="K1023">
        <v>462.001377153764</v>
      </c>
      <c r="L1023">
        <v>447.94457451394402</v>
      </c>
      <c r="M1023">
        <v>40.062904156126102</v>
      </c>
      <c r="N1023">
        <v>1.0555744248821399</v>
      </c>
      <c r="O1023">
        <v>18.530225207427801</v>
      </c>
      <c r="P1023">
        <v>55.753846153846098</v>
      </c>
      <c r="Q1023">
        <v>0.23993094085811101</v>
      </c>
    </row>
    <row r="1024" spans="1:17" hidden="1" x14ac:dyDescent="0.3">
      <c r="A1024" t="s">
        <v>2204</v>
      </c>
      <c r="B1024" t="s">
        <v>2205</v>
      </c>
      <c r="C1024" t="s">
        <v>3144</v>
      </c>
      <c r="D1024" t="s">
        <v>287</v>
      </c>
      <c r="E1024">
        <v>2653.8145744950002</v>
      </c>
      <c r="F1024">
        <v>1698.8</v>
      </c>
      <c r="G1024">
        <v>-28.587585912018799</v>
      </c>
      <c r="H1024">
        <v>-6.6838929258812403</v>
      </c>
      <c r="I1024">
        <v>-18.632746673597602</v>
      </c>
      <c r="J1024">
        <v>-7.0900956294020601</v>
      </c>
      <c r="K1024">
        <v>1783.58059848893</v>
      </c>
      <c r="L1024">
        <v>1713.97958333414</v>
      </c>
      <c r="M1024">
        <v>36.490786636074297</v>
      </c>
      <c r="N1024">
        <v>1.31176637740715</v>
      </c>
      <c r="O1024">
        <v>25.229573816811801</v>
      </c>
      <c r="P1024">
        <v>29.679389312977001</v>
      </c>
      <c r="Q1024">
        <v>2.4834299418095E-2</v>
      </c>
    </row>
    <row r="1025" spans="1:17" hidden="1" x14ac:dyDescent="0.3">
      <c r="A1025" t="s">
        <v>2206</v>
      </c>
      <c r="B1025" t="s">
        <v>2207</v>
      </c>
      <c r="C1025" t="s">
        <v>3144</v>
      </c>
      <c r="D1025" t="s">
        <v>227</v>
      </c>
      <c r="E1025">
        <v>2653.3202929200002</v>
      </c>
      <c r="F1025">
        <v>6128.85</v>
      </c>
      <c r="G1025">
        <v>85.718391714793498</v>
      </c>
      <c r="H1025">
        <v>2.8177073877357799</v>
      </c>
      <c r="I1025">
        <v>43.807472701857897</v>
      </c>
      <c r="J1025">
        <v>-1.65490386429058</v>
      </c>
      <c r="K1025">
        <v>6062.4016682736101</v>
      </c>
      <c r="L1025">
        <v>4932.3070556288603</v>
      </c>
      <c r="M1025">
        <v>30.705653277033498</v>
      </c>
      <c r="N1025">
        <v>0.65872823005265202</v>
      </c>
      <c r="O1025">
        <v>10.9506677435407</v>
      </c>
      <c r="P1025">
        <v>148.73074815851899</v>
      </c>
      <c r="Q1025">
        <v>0.120426914164557</v>
      </c>
    </row>
    <row r="1026" spans="1:17" hidden="1" x14ac:dyDescent="0.3">
      <c r="A1026" t="s">
        <v>2208</v>
      </c>
      <c r="B1026" t="s">
        <v>2209</v>
      </c>
      <c r="C1026" t="s">
        <v>3144</v>
      </c>
      <c r="D1026" t="s">
        <v>276</v>
      </c>
      <c r="E1026">
        <v>2651.43399783</v>
      </c>
      <c r="F1026">
        <v>445.75</v>
      </c>
      <c r="G1026">
        <v>-30.096730713373699</v>
      </c>
      <c r="H1026">
        <v>-6.5191929205064802</v>
      </c>
      <c r="I1026">
        <v>4.0226140034799602</v>
      </c>
      <c r="J1026">
        <v>-3.0775732619101701</v>
      </c>
      <c r="K1026">
        <v>454.91332929883401</v>
      </c>
      <c r="L1026">
        <v>425.613448138031</v>
      </c>
      <c r="M1026">
        <v>30.1118267845841</v>
      </c>
      <c r="N1026">
        <v>0.47342032782705801</v>
      </c>
      <c r="O1026">
        <v>20.6281547952888</v>
      </c>
      <c r="P1026">
        <v>34.728729031283002</v>
      </c>
      <c r="Q1026">
        <v>-4.0328684113589003E-2</v>
      </c>
    </row>
    <row r="1027" spans="1:17" x14ac:dyDescent="0.3">
      <c r="A1027" t="s">
        <v>2210</v>
      </c>
      <c r="B1027" t="s">
        <v>2211</v>
      </c>
      <c r="C1027" t="s">
        <v>3146</v>
      </c>
      <c r="D1027" t="s">
        <v>1971</v>
      </c>
      <c r="E1027">
        <v>2645.8850932979999</v>
      </c>
      <c r="F1027">
        <v>14.44</v>
      </c>
      <c r="G1027">
        <v>-44.563269407661799</v>
      </c>
      <c r="H1027">
        <v>4.0558410481321898</v>
      </c>
      <c r="I1027">
        <v>-33.111649282505098</v>
      </c>
      <c r="J1027">
        <v>0.54165084764750104</v>
      </c>
      <c r="K1027">
        <v>14.548384005101299</v>
      </c>
      <c r="L1027">
        <v>16.2402136589516</v>
      </c>
      <c r="M1027">
        <v>53.8641648502986</v>
      </c>
      <c r="N1027">
        <v>1.82403323497821</v>
      </c>
      <c r="O1027">
        <v>80.4016620498615</v>
      </c>
      <c r="P1027">
        <v>12.3735408560311</v>
      </c>
      <c r="Q1027">
        <v>-2.3086628864857999E-2</v>
      </c>
    </row>
    <row r="1028" spans="1:17" hidden="1" x14ac:dyDescent="0.3">
      <c r="A1028" t="s">
        <v>2212</v>
      </c>
      <c r="B1028" t="s">
        <v>2213</v>
      </c>
      <c r="C1028" t="s">
        <v>3144</v>
      </c>
      <c r="D1028" t="s">
        <v>1684</v>
      </c>
      <c r="E1028">
        <v>2644.090741</v>
      </c>
      <c r="F1028">
        <v>64.87</v>
      </c>
      <c r="G1028">
        <v>1.03736452134091</v>
      </c>
      <c r="H1028">
        <v>4.1191009510860299</v>
      </c>
      <c r="I1028">
        <v>-6.4558005393395099</v>
      </c>
      <c r="J1028">
        <v>1.68828929145535</v>
      </c>
      <c r="K1028">
        <v>63.624037112864201</v>
      </c>
      <c r="L1028">
        <v>60.447394968991297</v>
      </c>
      <c r="M1028">
        <v>53.860821394049402</v>
      </c>
      <c r="N1028">
        <v>1.38050695452963</v>
      </c>
      <c r="O1028">
        <v>4.0542623708956302</v>
      </c>
      <c r="P1028">
        <v>29.973953115608101</v>
      </c>
      <c r="Q1028">
        <v>-2.7484158448541001E-2</v>
      </c>
    </row>
    <row r="1029" spans="1:17" x14ac:dyDescent="0.3">
      <c r="A1029" t="s">
        <v>2214</v>
      </c>
      <c r="B1029" t="s">
        <v>2215</v>
      </c>
      <c r="C1029" t="s">
        <v>3135</v>
      </c>
      <c r="D1029" t="s">
        <v>1573</v>
      </c>
      <c r="E1029">
        <v>2642.6983854</v>
      </c>
      <c r="F1029">
        <v>638.45000000000005</v>
      </c>
      <c r="G1029">
        <v>-45.963221185474097</v>
      </c>
      <c r="H1029">
        <v>7.1186527680690901</v>
      </c>
      <c r="I1029">
        <v>-30.887112900869301</v>
      </c>
      <c r="J1029">
        <v>8.0405694418692594E-2</v>
      </c>
      <c r="K1029">
        <v>624.65661947980004</v>
      </c>
      <c r="L1029">
        <v>675.99547887655604</v>
      </c>
      <c r="M1029">
        <v>55.510499220378598</v>
      </c>
      <c r="N1029">
        <v>1.0731097845184701</v>
      </c>
      <c r="O1029">
        <v>41.749549690656998</v>
      </c>
      <c r="P1029">
        <v>17.9693274205469</v>
      </c>
    </row>
    <row r="1030" spans="1:17" hidden="1" x14ac:dyDescent="0.3">
      <c r="A1030" t="s">
        <v>2216</v>
      </c>
      <c r="B1030" t="s">
        <v>2217</v>
      </c>
      <c r="C1030" t="s">
        <v>3144</v>
      </c>
      <c r="D1030" t="s">
        <v>415</v>
      </c>
      <c r="E1030">
        <v>2634.0797668649998</v>
      </c>
      <c r="F1030">
        <v>1125.75</v>
      </c>
      <c r="G1030">
        <v>-41.121109245688899</v>
      </c>
      <c r="H1030">
        <v>-5.3402578222034203</v>
      </c>
      <c r="I1030">
        <v>-14.668935969505499</v>
      </c>
      <c r="J1030">
        <v>-1.48466265600139</v>
      </c>
      <c r="K1030">
        <v>1162.9131431574599</v>
      </c>
      <c r="L1030">
        <v>1197.04770397176</v>
      </c>
      <c r="M1030">
        <v>27.996904738811899</v>
      </c>
      <c r="N1030">
        <v>0.844034127302696</v>
      </c>
      <c r="O1030">
        <v>27.914723517654799</v>
      </c>
      <c r="P1030">
        <v>3.1851512373968802</v>
      </c>
      <c r="Q1030">
        <v>-2.3387110084187999E-2</v>
      </c>
    </row>
    <row r="1031" spans="1:17" hidden="1" x14ac:dyDescent="0.3">
      <c r="A1031" t="s">
        <v>2218</v>
      </c>
      <c r="B1031" t="s">
        <v>2219</v>
      </c>
      <c r="C1031" t="s">
        <v>3144</v>
      </c>
      <c r="D1031" t="s">
        <v>51</v>
      </c>
      <c r="E1031">
        <v>2626.7304388450002</v>
      </c>
      <c r="F1031">
        <v>1040.8499999999999</v>
      </c>
      <c r="G1031">
        <v>19.1475383369566</v>
      </c>
      <c r="H1031">
        <v>-5.9079593499461902</v>
      </c>
      <c r="I1031">
        <v>-10.470016037229501</v>
      </c>
      <c r="J1031">
        <v>-2.9238113376339601</v>
      </c>
      <c r="K1031">
        <v>1094.0005244914801</v>
      </c>
      <c r="L1031">
        <v>1020.49259736238</v>
      </c>
      <c r="M1031">
        <v>37.569919609791398</v>
      </c>
      <c r="N1031">
        <v>2.0794475493726798</v>
      </c>
      <c r="O1031">
        <v>19.9020031704856</v>
      </c>
      <c r="P1031">
        <v>73.489457454787797</v>
      </c>
      <c r="Q1031">
        <v>1.378284849493E-2</v>
      </c>
    </row>
    <row r="1032" spans="1:17" hidden="1" x14ac:dyDescent="0.3">
      <c r="A1032" t="s">
        <v>2220</v>
      </c>
      <c r="B1032" t="s">
        <v>2221</v>
      </c>
      <c r="C1032" t="s">
        <v>3144</v>
      </c>
      <c r="D1032" t="s">
        <v>271</v>
      </c>
      <c r="E1032">
        <v>2621.2117835250001</v>
      </c>
      <c r="F1032">
        <v>18000</v>
      </c>
      <c r="G1032">
        <v>4.0941299106311604</v>
      </c>
      <c r="H1032">
        <v>-1.41441614258352</v>
      </c>
      <c r="I1032">
        <v>18.473295535075501</v>
      </c>
      <c r="J1032">
        <v>2.7658188859136899</v>
      </c>
      <c r="K1032">
        <v>17929.610544552401</v>
      </c>
      <c r="L1032">
        <v>16091.1998637539</v>
      </c>
      <c r="M1032">
        <v>52.128064140589103</v>
      </c>
      <c r="N1032">
        <v>0.70650520980005604</v>
      </c>
      <c r="O1032">
        <v>16.1111111111111</v>
      </c>
      <c r="P1032">
        <v>42.857142857142797</v>
      </c>
      <c r="Q1032">
        <v>0.14780937740059399</v>
      </c>
    </row>
    <row r="1033" spans="1:17" hidden="1" x14ac:dyDescent="0.3">
      <c r="A1033" t="s">
        <v>2222</v>
      </c>
      <c r="B1033" t="s">
        <v>2223</v>
      </c>
      <c r="C1033" t="s">
        <v>3144</v>
      </c>
      <c r="D1033" t="s">
        <v>1350</v>
      </c>
      <c r="E1033">
        <v>2580.8388</v>
      </c>
      <c r="F1033">
        <v>999.99</v>
      </c>
      <c r="G1033">
        <v>-28.0314775001473</v>
      </c>
      <c r="H1033">
        <v>-0.18266469899423801</v>
      </c>
      <c r="I1033">
        <v>-10.330900619403501</v>
      </c>
      <c r="J1033">
        <v>3.1581005120770298</v>
      </c>
      <c r="K1033">
        <v>999.99579053698699</v>
      </c>
      <c r="L1033">
        <v>999.99640928247698</v>
      </c>
      <c r="M1033">
        <v>55.379180563809697</v>
      </c>
      <c r="N1033">
        <v>1.7961585227855701</v>
      </c>
      <c r="O1033">
        <v>3.0010300103000902</v>
      </c>
      <c r="P1033">
        <v>3.09175257731959</v>
      </c>
      <c r="Q1033">
        <v>-0.101916752053546</v>
      </c>
    </row>
    <row r="1034" spans="1:17" hidden="1" x14ac:dyDescent="0.3">
      <c r="A1034" t="s">
        <v>2224</v>
      </c>
      <c r="B1034" t="s">
        <v>2225</v>
      </c>
      <c r="C1034" t="s">
        <v>3144</v>
      </c>
      <c r="D1034" t="s">
        <v>217</v>
      </c>
      <c r="E1034">
        <v>2568.6106151499998</v>
      </c>
      <c r="F1034">
        <v>1639.9</v>
      </c>
      <c r="G1034">
        <v>40.206532245941297</v>
      </c>
      <c r="H1034">
        <v>-11.432977207675</v>
      </c>
      <c r="I1034">
        <v>6.9094925888180603</v>
      </c>
      <c r="J1034">
        <v>-6.5869375115959397</v>
      </c>
      <c r="K1034">
        <v>1784.60851888157</v>
      </c>
      <c r="L1034">
        <v>1606.49098025327</v>
      </c>
      <c r="M1034">
        <v>35.377989593856803</v>
      </c>
      <c r="N1034">
        <v>1.1143251957623199</v>
      </c>
      <c r="O1034">
        <v>53.667906579669399</v>
      </c>
      <c r="P1034">
        <v>77.085470546946695</v>
      </c>
    </row>
    <row r="1035" spans="1:17" hidden="1" x14ac:dyDescent="0.3">
      <c r="A1035" t="s">
        <v>2226</v>
      </c>
      <c r="B1035" t="s">
        <v>2227</v>
      </c>
      <c r="C1035" t="s">
        <v>3144</v>
      </c>
      <c r="D1035" t="s">
        <v>48</v>
      </c>
      <c r="E1035">
        <v>2562.3750571649998</v>
      </c>
      <c r="F1035">
        <v>388.65</v>
      </c>
      <c r="G1035">
        <v>110.413175996246</v>
      </c>
      <c r="H1035">
        <v>-7.4509573819210697</v>
      </c>
      <c r="I1035">
        <v>7.6563489252230301</v>
      </c>
      <c r="J1035">
        <v>-0.29442919843592102</v>
      </c>
      <c r="K1035">
        <v>412.46218137665898</v>
      </c>
      <c r="L1035">
        <v>358.155380564599</v>
      </c>
      <c r="M1035">
        <v>34.144456582070802</v>
      </c>
      <c r="N1035">
        <v>0.357337824914847</v>
      </c>
      <c r="O1035">
        <v>66.216390068184694</v>
      </c>
      <c r="P1035">
        <v>146.37083993660801</v>
      </c>
      <c r="Q1035">
        <v>3.0331587593033001E-2</v>
      </c>
    </row>
    <row r="1036" spans="1:17" hidden="1" x14ac:dyDescent="0.3">
      <c r="A1036" t="s">
        <v>2228</v>
      </c>
      <c r="B1036" t="s">
        <v>2229</v>
      </c>
      <c r="C1036" t="s">
        <v>3144</v>
      </c>
      <c r="D1036" t="s">
        <v>48</v>
      </c>
      <c r="E1036">
        <v>2560.0668627800001</v>
      </c>
      <c r="F1036">
        <v>659.3</v>
      </c>
      <c r="G1036">
        <v>-42.668623871610997</v>
      </c>
      <c r="H1036">
        <v>-2.4053808581407101</v>
      </c>
      <c r="I1036">
        <v>-19.749049963361799</v>
      </c>
      <c r="J1036">
        <v>4.3398104714422097</v>
      </c>
      <c r="K1036">
        <v>671.10292828377897</v>
      </c>
      <c r="L1036">
        <v>688.656743602235</v>
      </c>
      <c r="M1036">
        <v>32.917722738878801</v>
      </c>
      <c r="N1036">
        <v>0.69876553307667799</v>
      </c>
      <c r="O1036">
        <v>22.402548157136302</v>
      </c>
      <c r="P1036">
        <v>9.9016502750458297</v>
      </c>
      <c r="Q1036">
        <v>2.5669035756200002E-3</v>
      </c>
    </row>
    <row r="1037" spans="1:17" hidden="1" x14ac:dyDescent="0.3">
      <c r="A1037" t="s">
        <v>2230</v>
      </c>
      <c r="B1037" t="s">
        <v>2231</v>
      </c>
      <c r="C1037" t="s">
        <v>3144</v>
      </c>
      <c r="D1037" t="s">
        <v>607</v>
      </c>
      <c r="E1037">
        <v>2553.0575130000002</v>
      </c>
      <c r="F1037">
        <v>613.35</v>
      </c>
      <c r="G1037">
        <v>-17.627373459106899</v>
      </c>
      <c r="H1037">
        <v>-4.3809247357090699</v>
      </c>
      <c r="I1037">
        <v>10.1700816988675</v>
      </c>
      <c r="J1037">
        <v>3.8554092369092401</v>
      </c>
      <c r="K1037">
        <v>614.26955495331902</v>
      </c>
      <c r="L1037">
        <v>579.229176481933</v>
      </c>
      <c r="M1037">
        <v>33.635186071626499</v>
      </c>
      <c r="N1037">
        <v>0.47216441846134699</v>
      </c>
      <c r="O1037">
        <v>14.1273334963723</v>
      </c>
      <c r="P1037">
        <v>34.802197802197703</v>
      </c>
      <c r="Q1037">
        <v>1.0936798340739001E-2</v>
      </c>
    </row>
    <row r="1038" spans="1:17" hidden="1" x14ac:dyDescent="0.3">
      <c r="A1038" t="s">
        <v>2232</v>
      </c>
      <c r="B1038" t="s">
        <v>2233</v>
      </c>
      <c r="C1038" t="s">
        <v>3144</v>
      </c>
      <c r="D1038" t="s">
        <v>21</v>
      </c>
      <c r="E1038">
        <v>2540.6891919599998</v>
      </c>
      <c r="F1038">
        <v>391.25</v>
      </c>
      <c r="G1038">
        <v>27.627961529094701</v>
      </c>
      <c r="H1038">
        <v>-7.5097810850908804</v>
      </c>
      <c r="I1038">
        <v>-21.752680107743998</v>
      </c>
      <c r="J1038">
        <v>-0.73439358488352702</v>
      </c>
      <c r="K1038">
        <v>380.69546553666999</v>
      </c>
      <c r="L1038">
        <v>374.40333076934297</v>
      </c>
      <c r="M1038">
        <v>45.699376347584597</v>
      </c>
      <c r="N1038">
        <v>1.5987599433902699</v>
      </c>
      <c r="O1038">
        <v>76.549520766773099</v>
      </c>
      <c r="P1038">
        <v>63.668688558878799</v>
      </c>
      <c r="Q1038">
        <v>0.116192197644664</v>
      </c>
    </row>
    <row r="1039" spans="1:17" hidden="1" x14ac:dyDescent="0.3">
      <c r="A1039" t="s">
        <v>2234</v>
      </c>
      <c r="B1039" t="s">
        <v>2235</v>
      </c>
      <c r="C1039" t="s">
        <v>3144</v>
      </c>
      <c r="D1039" t="s">
        <v>403</v>
      </c>
      <c r="E1039">
        <v>2516.4977292499998</v>
      </c>
      <c r="F1039">
        <v>1129.3499999999999</v>
      </c>
      <c r="G1039">
        <v>4.2651311802251497</v>
      </c>
      <c r="H1039">
        <v>35.177791252015197</v>
      </c>
      <c r="I1039">
        <v>12.118410884445501</v>
      </c>
      <c r="J1039">
        <v>8.8145666739322106</v>
      </c>
      <c r="K1039">
        <v>923.71640499407499</v>
      </c>
      <c r="L1039">
        <v>922.96101310614802</v>
      </c>
      <c r="M1039">
        <v>80.406780926718298</v>
      </c>
      <c r="N1039">
        <v>3.5041275989811198</v>
      </c>
      <c r="O1039">
        <v>28.392438128126798</v>
      </c>
      <c r="P1039">
        <v>51.245480112494903</v>
      </c>
      <c r="Q1039">
        <v>3.6255439508867997E-2</v>
      </c>
    </row>
    <row r="1040" spans="1:17" hidden="1" x14ac:dyDescent="0.3">
      <c r="A1040" t="s">
        <v>2236</v>
      </c>
      <c r="B1040" t="s">
        <v>2237</v>
      </c>
      <c r="C1040" t="s">
        <v>3144</v>
      </c>
      <c r="D1040" t="s">
        <v>1257</v>
      </c>
      <c r="E1040">
        <v>2513.4472467000001</v>
      </c>
      <c r="F1040">
        <v>471.9</v>
      </c>
      <c r="G1040">
        <v>67.2509557711127</v>
      </c>
      <c r="H1040">
        <v>-13.708264772006901</v>
      </c>
      <c r="I1040">
        <v>54.871269868956297</v>
      </c>
      <c r="J1040">
        <v>1.47807944743035</v>
      </c>
      <c r="K1040">
        <v>496.92302071201698</v>
      </c>
      <c r="L1040">
        <v>391.030927607168</v>
      </c>
      <c r="M1040">
        <v>20.6110176790759</v>
      </c>
      <c r="N1040">
        <v>0.365595935348903</v>
      </c>
      <c r="O1040">
        <v>30.048739139648202</v>
      </c>
      <c r="P1040">
        <v>122.96243798724301</v>
      </c>
      <c r="Q1040">
        <v>8.6598508963787998E-2</v>
      </c>
    </row>
    <row r="1041" spans="1:17" hidden="1" x14ac:dyDescent="0.3">
      <c r="A1041" t="s">
        <v>2238</v>
      </c>
      <c r="B1041" t="s">
        <v>2239</v>
      </c>
      <c r="C1041" t="s">
        <v>3144</v>
      </c>
      <c r="D1041" t="s">
        <v>928</v>
      </c>
      <c r="E1041">
        <v>2510.5699356700002</v>
      </c>
      <c r="F1041">
        <v>1927.8</v>
      </c>
      <c r="G1041">
        <v>295.84715046819002</v>
      </c>
      <c r="H1041">
        <v>-18.857777432513601</v>
      </c>
      <c r="I1041">
        <v>181.560991272488</v>
      </c>
      <c r="J1041">
        <v>-2.5356206034608002</v>
      </c>
      <c r="K1041">
        <v>1790.5046689230101</v>
      </c>
      <c r="L1041">
        <v>1154.05244152198</v>
      </c>
      <c r="M1041">
        <v>41.469685464419399</v>
      </c>
      <c r="N1041">
        <v>0.26137517251423498</v>
      </c>
      <c r="O1041">
        <v>23.456790123456699</v>
      </c>
      <c r="P1041">
        <v>404.06589096613902</v>
      </c>
    </row>
    <row r="1042" spans="1:17" hidden="1" x14ac:dyDescent="0.3">
      <c r="A1042" t="s">
        <v>2240</v>
      </c>
      <c r="B1042" t="s">
        <v>2241</v>
      </c>
      <c r="C1042" t="s">
        <v>3144</v>
      </c>
      <c r="D1042" t="s">
        <v>276</v>
      </c>
      <c r="E1042">
        <v>2509.2929949999998</v>
      </c>
      <c r="F1042">
        <v>1139.95</v>
      </c>
      <c r="G1042">
        <v>45.463690295302001</v>
      </c>
      <c r="H1042">
        <v>-1.42822410428348</v>
      </c>
      <c r="I1042">
        <v>67.995262853416094</v>
      </c>
      <c r="J1042">
        <v>8.1334594864359993</v>
      </c>
      <c r="K1042">
        <v>1067.1233196529699</v>
      </c>
      <c r="L1042">
        <v>848.04581086070095</v>
      </c>
      <c r="M1042">
        <v>45.371023034348198</v>
      </c>
      <c r="N1042">
        <v>0.97146400464401295</v>
      </c>
      <c r="O1042">
        <v>10.395192771612701</v>
      </c>
      <c r="P1042">
        <v>114.276315789473</v>
      </c>
    </row>
    <row r="1043" spans="1:17" hidden="1" x14ac:dyDescent="0.3">
      <c r="A1043" t="s">
        <v>2242</v>
      </c>
      <c r="B1043" t="s">
        <v>2243</v>
      </c>
      <c r="C1043" t="s">
        <v>3144</v>
      </c>
      <c r="D1043" t="s">
        <v>276</v>
      </c>
      <c r="E1043">
        <v>2506.520863616</v>
      </c>
      <c r="F1043">
        <v>95.84</v>
      </c>
      <c r="G1043">
        <v>-4.6058496830192199</v>
      </c>
      <c r="H1043">
        <v>-9.2149227635103692</v>
      </c>
      <c r="I1043">
        <v>4.79222250371956</v>
      </c>
      <c r="J1043">
        <v>-3.2994360732888199</v>
      </c>
      <c r="K1043">
        <v>98.224775223539993</v>
      </c>
      <c r="L1043">
        <v>90.039983943432205</v>
      </c>
      <c r="M1043">
        <v>34.850692397453898</v>
      </c>
      <c r="N1043">
        <v>0.488074533142695</v>
      </c>
      <c r="O1043">
        <v>17.957011686143499</v>
      </c>
      <c r="P1043">
        <v>34.2296918767506</v>
      </c>
      <c r="Q1043">
        <v>-4.4994166075080999E-2</v>
      </c>
    </row>
    <row r="1044" spans="1:17" hidden="1" x14ac:dyDescent="0.3">
      <c r="A1044" t="s">
        <v>2244</v>
      </c>
      <c r="B1044" t="s">
        <v>2245</v>
      </c>
      <c r="C1044" t="s">
        <v>3144</v>
      </c>
      <c r="D1044" t="s">
        <v>527</v>
      </c>
      <c r="E1044">
        <v>2505.5524057500002</v>
      </c>
      <c r="F1044">
        <v>656.75</v>
      </c>
      <c r="G1044">
        <v>-40.836841281347503</v>
      </c>
      <c r="H1044">
        <v>3.0526294186528098</v>
      </c>
      <c r="I1044">
        <v>10.2511245343649</v>
      </c>
      <c r="J1044">
        <v>7.3622255120770301</v>
      </c>
      <c r="K1044">
        <v>621.12703999022699</v>
      </c>
      <c r="L1044">
        <v>606.07555240805095</v>
      </c>
      <c r="M1044">
        <v>53.073089110384799</v>
      </c>
      <c r="N1044">
        <v>0.88783671049993196</v>
      </c>
      <c r="O1044">
        <v>17.2287780738484</v>
      </c>
      <c r="P1044">
        <v>42.446589307016502</v>
      </c>
      <c r="Q1044">
        <v>-8.5320864404303004E-2</v>
      </c>
    </row>
    <row r="1045" spans="1:17" hidden="1" x14ac:dyDescent="0.3">
      <c r="A1045" t="s">
        <v>2246</v>
      </c>
      <c r="B1045" t="s">
        <v>2247</v>
      </c>
      <c r="C1045" t="s">
        <v>3144</v>
      </c>
      <c r="D1045" t="s">
        <v>167</v>
      </c>
      <c r="E1045">
        <v>2503.0974891299902</v>
      </c>
      <c r="F1045">
        <v>1717.15</v>
      </c>
      <c r="G1045">
        <v>159.670625205725</v>
      </c>
      <c r="H1045">
        <v>-12.897549395011</v>
      </c>
      <c r="I1045">
        <v>33.141547891270299</v>
      </c>
      <c r="J1045">
        <v>6.27984354613276</v>
      </c>
      <c r="K1045">
        <v>1655.6106778979699</v>
      </c>
      <c r="L1045">
        <v>1319.6525283235201</v>
      </c>
      <c r="M1045">
        <v>40.050150768543901</v>
      </c>
      <c r="N1045">
        <v>0.45753827169483802</v>
      </c>
      <c r="O1045">
        <v>13.385551640800101</v>
      </c>
      <c r="P1045">
        <v>220.51329911339201</v>
      </c>
      <c r="Q1045">
        <v>0.103171052454523</v>
      </c>
    </row>
    <row r="1046" spans="1:17" x14ac:dyDescent="0.3">
      <c r="A1046" t="s">
        <v>2248</v>
      </c>
      <c r="B1046" t="s">
        <v>2249</v>
      </c>
      <c r="C1046" t="s">
        <v>3139</v>
      </c>
      <c r="D1046" t="s">
        <v>607</v>
      </c>
      <c r="E1046">
        <v>2497.58194065</v>
      </c>
      <c r="F1046">
        <v>175.89</v>
      </c>
      <c r="G1046">
        <v>-53.168740747646801</v>
      </c>
      <c r="H1046">
        <v>-1.8334227001172001</v>
      </c>
      <c r="I1046">
        <v>-23.493082796643701</v>
      </c>
      <c r="J1046">
        <v>3.6467374806961499</v>
      </c>
      <c r="K1046">
        <v>174.92799361129701</v>
      </c>
      <c r="L1046">
        <v>202.69534348142699</v>
      </c>
      <c r="M1046">
        <v>34.736677369061603</v>
      </c>
      <c r="N1046">
        <v>0.70368565119833304</v>
      </c>
      <c r="O1046">
        <v>77.383592017738295</v>
      </c>
      <c r="P1046">
        <v>22.2137298499166</v>
      </c>
    </row>
    <row r="1047" spans="1:17" hidden="1" x14ac:dyDescent="0.3">
      <c r="A1047" t="s">
        <v>2250</v>
      </c>
      <c r="B1047" t="s">
        <v>2251</v>
      </c>
      <c r="C1047" t="s">
        <v>3144</v>
      </c>
      <c r="D1047" t="s">
        <v>51</v>
      </c>
      <c r="E1047">
        <v>2496.5882550000001</v>
      </c>
      <c r="F1047">
        <v>270.39999999999998</v>
      </c>
      <c r="G1047">
        <v>18.725645973393998</v>
      </c>
      <c r="H1047">
        <v>8.9980681128624802</v>
      </c>
      <c r="I1047">
        <v>8.7355899134013502</v>
      </c>
      <c r="J1047">
        <v>-2.3459769865867699</v>
      </c>
      <c r="K1047">
        <v>259.366765248729</v>
      </c>
      <c r="L1047">
        <v>226.99858259160399</v>
      </c>
      <c r="M1047">
        <v>46.768063565375002</v>
      </c>
      <c r="N1047">
        <v>1.53354972039818</v>
      </c>
      <c r="O1047">
        <v>12.0562130177514</v>
      </c>
      <c r="P1047">
        <v>90.422535211267601</v>
      </c>
      <c r="Q1047">
        <v>0.114457540983327</v>
      </c>
    </row>
    <row r="1048" spans="1:17" hidden="1" x14ac:dyDescent="0.3">
      <c r="A1048" t="s">
        <v>2252</v>
      </c>
      <c r="B1048" t="s">
        <v>2253</v>
      </c>
      <c r="C1048" t="s">
        <v>3144</v>
      </c>
      <c r="D1048" t="s">
        <v>406</v>
      </c>
      <c r="E1048">
        <v>2496.5775509499999</v>
      </c>
      <c r="F1048">
        <v>804.7</v>
      </c>
      <c r="G1048">
        <v>29.9231794828735</v>
      </c>
      <c r="H1048">
        <v>-14.0413890005229</v>
      </c>
      <c r="I1048">
        <v>43.487315953281097</v>
      </c>
      <c r="J1048">
        <v>-1.2794959791510401</v>
      </c>
      <c r="K1048">
        <v>862.57729030271298</v>
      </c>
      <c r="L1048">
        <v>715.71059730712</v>
      </c>
      <c r="M1048">
        <v>27.1311722371826</v>
      </c>
      <c r="N1048">
        <v>0.53742908203177997</v>
      </c>
      <c r="O1048">
        <v>34.739654529638301</v>
      </c>
      <c r="P1048">
        <v>73.016555579445196</v>
      </c>
      <c r="Q1048">
        <v>5.4880640315257002E-2</v>
      </c>
    </row>
    <row r="1049" spans="1:17" hidden="1" x14ac:dyDescent="0.3">
      <c r="A1049" t="s">
        <v>2254</v>
      </c>
      <c r="B1049" t="s">
        <v>2255</v>
      </c>
      <c r="C1049" t="s">
        <v>3144</v>
      </c>
      <c r="D1049" t="s">
        <v>227</v>
      </c>
      <c r="E1049">
        <v>2493.4273707950001</v>
      </c>
      <c r="F1049">
        <v>4758.1499999999996</v>
      </c>
      <c r="G1049">
        <v>58.0008953348215</v>
      </c>
      <c r="H1049">
        <v>4.18525073497179</v>
      </c>
      <c r="I1049">
        <v>25.5677070207249</v>
      </c>
      <c r="J1049">
        <v>-4.4967818408641298</v>
      </c>
      <c r="K1049">
        <v>4585.1030097626199</v>
      </c>
      <c r="L1049">
        <v>3892.64095565554</v>
      </c>
      <c r="M1049">
        <v>53.166682779278197</v>
      </c>
      <c r="N1049">
        <v>1.65898219403224</v>
      </c>
      <c r="O1049">
        <v>7.7099292792366798</v>
      </c>
      <c r="P1049">
        <v>102.431397574984</v>
      </c>
      <c r="Q1049">
        <v>0.10626761303884</v>
      </c>
    </row>
    <row r="1050" spans="1:17" hidden="1" x14ac:dyDescent="0.3">
      <c r="A1050" t="s">
        <v>2256</v>
      </c>
      <c r="B1050" t="s">
        <v>2257</v>
      </c>
      <c r="C1050" t="s">
        <v>3144</v>
      </c>
      <c r="D1050" t="s">
        <v>415</v>
      </c>
      <c r="E1050">
        <v>2492.856135</v>
      </c>
      <c r="F1050">
        <v>1544.35</v>
      </c>
      <c r="G1050">
        <v>233.47367231258599</v>
      </c>
      <c r="H1050">
        <v>-14.626142959863801</v>
      </c>
      <c r="I1050">
        <v>81.919815177932406</v>
      </c>
      <c r="J1050">
        <v>0.939602052475219</v>
      </c>
      <c r="K1050">
        <v>1617.2242436373699</v>
      </c>
      <c r="L1050">
        <v>1265.5949225295701</v>
      </c>
      <c r="M1050">
        <v>22.97971502463</v>
      </c>
      <c r="N1050">
        <v>0.97367794097830396</v>
      </c>
      <c r="O1050">
        <v>41.107909476478703</v>
      </c>
      <c r="P1050">
        <v>273.03140096618301</v>
      </c>
      <c r="Q1050">
        <v>0.26595513217414402</v>
      </c>
    </row>
    <row r="1051" spans="1:17" hidden="1" x14ac:dyDescent="0.3">
      <c r="A1051" t="s">
        <v>2258</v>
      </c>
      <c r="B1051" t="s">
        <v>2259</v>
      </c>
      <c r="C1051" t="s">
        <v>3144</v>
      </c>
      <c r="D1051" t="s">
        <v>375</v>
      </c>
      <c r="E1051">
        <v>2488.1810803200001</v>
      </c>
      <c r="F1051">
        <v>731.9</v>
      </c>
      <c r="G1051">
        <v>-45.354267672414998</v>
      </c>
      <c r="H1051">
        <v>-8.5657477128822404</v>
      </c>
      <c r="I1051">
        <v>-25.718183856397701</v>
      </c>
      <c r="J1051">
        <v>-0.46356095417535798</v>
      </c>
      <c r="K1051">
        <v>775.37249513332301</v>
      </c>
      <c r="L1051">
        <v>816.17224724110702</v>
      </c>
      <c r="M1051">
        <v>30.645535172756301</v>
      </c>
      <c r="N1051">
        <v>1.27179814213409</v>
      </c>
      <c r="O1051">
        <v>28.391856811039698</v>
      </c>
      <c r="P1051">
        <v>2.4209347886929602</v>
      </c>
      <c r="Q1051">
        <v>-3.8470821034852998E-2</v>
      </c>
    </row>
    <row r="1052" spans="1:17" hidden="1" x14ac:dyDescent="0.3">
      <c r="A1052" t="s">
        <v>2260</v>
      </c>
      <c r="B1052" t="s">
        <v>2261</v>
      </c>
      <c r="C1052" t="s">
        <v>3144</v>
      </c>
      <c r="D1052" t="s">
        <v>485</v>
      </c>
      <c r="E1052">
        <v>2480.77170213</v>
      </c>
      <c r="F1052">
        <v>385.25</v>
      </c>
      <c r="G1052">
        <v>8.8732844046145498</v>
      </c>
      <c r="H1052">
        <v>1.45335477098953</v>
      </c>
      <c r="I1052">
        <v>11.218239623536901</v>
      </c>
      <c r="J1052">
        <v>3.5195811529315102</v>
      </c>
      <c r="K1052">
        <v>358.25662469378</v>
      </c>
      <c r="L1052">
        <v>328.14877741249398</v>
      </c>
      <c r="M1052">
        <v>45.876530693279101</v>
      </c>
      <c r="N1052">
        <v>0.53427271187169301</v>
      </c>
      <c r="O1052">
        <v>5.0746268656716298</v>
      </c>
      <c r="P1052">
        <v>63.727156821079397</v>
      </c>
    </row>
    <row r="1053" spans="1:17" x14ac:dyDescent="0.3">
      <c r="A1053" t="s">
        <v>2262</v>
      </c>
      <c r="B1053" t="s">
        <v>2263</v>
      </c>
      <c r="C1053" t="s">
        <v>3146</v>
      </c>
      <c r="D1053" t="s">
        <v>1971</v>
      </c>
      <c r="E1053">
        <v>2475.3686254879999</v>
      </c>
      <c r="F1053">
        <v>52.19</v>
      </c>
      <c r="G1053">
        <v>-23.963680889977802</v>
      </c>
      <c r="H1053">
        <v>0.84398880544801802</v>
      </c>
      <c r="I1053">
        <v>-9.5780048665078095</v>
      </c>
      <c r="J1053">
        <v>-1.7293753243541801</v>
      </c>
      <c r="K1053">
        <v>52.772878069016798</v>
      </c>
      <c r="L1053">
        <v>52.048706020981598</v>
      </c>
      <c r="M1053">
        <v>41.345080608486398</v>
      </c>
      <c r="N1053">
        <v>0.64264297034594797</v>
      </c>
      <c r="O1053">
        <v>32.975665836367099</v>
      </c>
      <c r="P1053">
        <v>22.944640753828001</v>
      </c>
      <c r="Q1053">
        <v>-1.2632324565310001E-2</v>
      </c>
    </row>
    <row r="1054" spans="1:17" hidden="1" x14ac:dyDescent="0.3">
      <c r="A1054" t="s">
        <v>2264</v>
      </c>
      <c r="B1054" t="s">
        <v>2265</v>
      </c>
      <c r="C1054" t="s">
        <v>3144</v>
      </c>
      <c r="D1054" t="s">
        <v>287</v>
      </c>
      <c r="E1054">
        <v>2471.28325</v>
      </c>
      <c r="F1054">
        <v>3776.75</v>
      </c>
      <c r="G1054">
        <v>1839.4073899387199</v>
      </c>
      <c r="H1054">
        <v>-11.970452209525201</v>
      </c>
      <c r="I1054">
        <v>106.170002243963</v>
      </c>
      <c r="J1054">
        <v>4.59443852691565E-2</v>
      </c>
      <c r="K1054">
        <v>3788.6493195866501</v>
      </c>
      <c r="L1054">
        <v>2547.0542091495099</v>
      </c>
      <c r="M1054">
        <v>46.380349782864997</v>
      </c>
      <c r="N1054">
        <v>0.52843746133861103</v>
      </c>
      <c r="O1054">
        <v>27.064274839478301</v>
      </c>
      <c r="P1054">
        <v>1899.33827421916</v>
      </c>
      <c r="Q1054">
        <v>0.23401149444212699</v>
      </c>
    </row>
    <row r="1055" spans="1:17" hidden="1" x14ac:dyDescent="0.3">
      <c r="A1055" t="s">
        <v>2266</v>
      </c>
      <c r="B1055" t="s">
        <v>2267</v>
      </c>
      <c r="C1055" t="s">
        <v>3144</v>
      </c>
      <c r="D1055" t="s">
        <v>292</v>
      </c>
      <c r="E1055">
        <v>2469.1386328799999</v>
      </c>
      <c r="F1055">
        <v>374.75</v>
      </c>
      <c r="G1055">
        <v>28.685720617991599</v>
      </c>
      <c r="H1055">
        <v>-10.2795169992363</v>
      </c>
      <c r="I1055">
        <v>-14.926114468690701</v>
      </c>
      <c r="J1055">
        <v>-1.68456940078815</v>
      </c>
      <c r="K1055">
        <v>409.04724912828698</v>
      </c>
      <c r="L1055">
        <v>378.22896413586102</v>
      </c>
      <c r="M1055">
        <v>54.856833636631798</v>
      </c>
      <c r="N1055">
        <v>0.67644473319179899</v>
      </c>
      <c r="O1055">
        <v>45.150100066711097</v>
      </c>
      <c r="P1055">
        <v>81.126147897535006</v>
      </c>
      <c r="Q1055">
        <v>6.5000377910846993E-2</v>
      </c>
    </row>
    <row r="1056" spans="1:17" hidden="1" x14ac:dyDescent="0.3">
      <c r="A1056" t="s">
        <v>2268</v>
      </c>
      <c r="B1056" t="s">
        <v>2269</v>
      </c>
      <c r="C1056" t="s">
        <v>3144</v>
      </c>
      <c r="D1056" t="s">
        <v>117</v>
      </c>
      <c r="E1056">
        <v>2466.6821564490001</v>
      </c>
      <c r="F1056">
        <v>175.86</v>
      </c>
      <c r="G1056">
        <v>41.8815659781135</v>
      </c>
      <c r="H1056">
        <v>5.5974077002699003</v>
      </c>
      <c r="I1056">
        <v>21.745704712928401</v>
      </c>
      <c r="J1056">
        <v>1.9125631159551499</v>
      </c>
      <c r="K1056">
        <v>174.79250191545901</v>
      </c>
      <c r="L1056">
        <v>153.274525517135</v>
      </c>
      <c r="M1056">
        <v>60.326684220802001</v>
      </c>
      <c r="N1056">
        <v>1.1349525471159501</v>
      </c>
      <c r="O1056">
        <v>16.069600818833099</v>
      </c>
      <c r="P1056">
        <v>86.886291179596199</v>
      </c>
      <c r="Q1056">
        <v>0.179724602429821</v>
      </c>
    </row>
    <row r="1057" spans="1:17" hidden="1" x14ac:dyDescent="0.3">
      <c r="A1057" t="s">
        <v>2270</v>
      </c>
      <c r="B1057" t="s">
        <v>2271</v>
      </c>
      <c r="C1057" t="s">
        <v>3144</v>
      </c>
      <c r="D1057" t="s">
        <v>562</v>
      </c>
      <c r="E1057">
        <v>2459.7759999999998</v>
      </c>
      <c r="F1057">
        <v>139.24</v>
      </c>
      <c r="G1057">
        <v>134.43789102011601</v>
      </c>
      <c r="H1057">
        <v>-21.962663509155401</v>
      </c>
      <c r="I1057">
        <v>41.760852520956902</v>
      </c>
      <c r="J1057">
        <v>-4.2363072918390099</v>
      </c>
      <c r="K1057">
        <v>150.41498878692099</v>
      </c>
      <c r="L1057">
        <v>121.643600593675</v>
      </c>
      <c r="M1057">
        <v>24.504735127308098</v>
      </c>
      <c r="N1057">
        <v>0.60618901237801104</v>
      </c>
      <c r="O1057">
        <v>33.941396150531403</v>
      </c>
      <c r="P1057">
        <v>166.74329501915699</v>
      </c>
      <c r="Q1057">
        <v>4.1847754930520002E-2</v>
      </c>
    </row>
    <row r="1058" spans="1:17" x14ac:dyDescent="0.3">
      <c r="A1058" t="s">
        <v>2272</v>
      </c>
      <c r="B1058" t="s">
        <v>2273</v>
      </c>
      <c r="C1058" t="s">
        <v>3140</v>
      </c>
      <c r="D1058" t="s">
        <v>436</v>
      </c>
      <c r="E1058">
        <v>2450.71790035</v>
      </c>
      <c r="F1058">
        <v>465.3</v>
      </c>
      <c r="G1058">
        <v>-34.980782569640397</v>
      </c>
      <c r="H1058">
        <v>-8.2431433212031102</v>
      </c>
      <c r="I1058">
        <v>-22.8602736807815</v>
      </c>
      <c r="J1058">
        <v>1.67841381679807</v>
      </c>
      <c r="K1058">
        <v>474.79304933999299</v>
      </c>
      <c r="L1058">
        <v>490.82684293559299</v>
      </c>
      <c r="M1058">
        <v>31.162438388314602</v>
      </c>
      <c r="N1058">
        <v>0.61249343126853895</v>
      </c>
      <c r="O1058">
        <v>25.080593165699501</v>
      </c>
      <c r="P1058">
        <v>7.4347725698453004</v>
      </c>
      <c r="Q1058">
        <v>-1.3024054940757E-2</v>
      </c>
    </row>
    <row r="1059" spans="1:17" hidden="1" x14ac:dyDescent="0.3">
      <c r="A1059" t="s">
        <v>2274</v>
      </c>
      <c r="B1059" t="s">
        <v>2275</v>
      </c>
      <c r="C1059" t="s">
        <v>3144</v>
      </c>
      <c r="D1059" t="s">
        <v>120</v>
      </c>
      <c r="E1059">
        <v>2444.907631086</v>
      </c>
      <c r="F1059">
        <v>217.49</v>
      </c>
      <c r="G1059">
        <v>-21.051644740678501</v>
      </c>
      <c r="H1059">
        <v>11.9840019676724</v>
      </c>
      <c r="I1059">
        <v>-10.335498320552899</v>
      </c>
      <c r="J1059">
        <v>9.4403027535441595</v>
      </c>
      <c r="K1059">
        <v>191.775368351298</v>
      </c>
      <c r="L1059">
        <v>194.00249183861101</v>
      </c>
      <c r="M1059">
        <v>70.891857961541902</v>
      </c>
      <c r="N1059">
        <v>2.5492099831061399</v>
      </c>
      <c r="O1059">
        <v>33.2245160697043</v>
      </c>
      <c r="P1059">
        <v>45.186915887850397</v>
      </c>
      <c r="Q1059">
        <v>4.2641986262857E-2</v>
      </c>
    </row>
    <row r="1060" spans="1:17" hidden="1" x14ac:dyDescent="0.3">
      <c r="A1060" t="s">
        <v>2276</v>
      </c>
      <c r="B1060" t="s">
        <v>2277</v>
      </c>
      <c r="C1060" t="s">
        <v>3144</v>
      </c>
      <c r="D1060" t="s">
        <v>766</v>
      </c>
      <c r="E1060">
        <v>2443.3249663830002</v>
      </c>
      <c r="F1060">
        <v>21.37</v>
      </c>
      <c r="G1060">
        <v>-36.589457816792603</v>
      </c>
      <c r="H1060">
        <v>33.788922700635098</v>
      </c>
      <c r="I1060">
        <v>2.3800698447314499</v>
      </c>
      <c r="J1060">
        <v>-0.56926167167795705</v>
      </c>
      <c r="K1060">
        <v>19.790588938981902</v>
      </c>
      <c r="L1060">
        <v>18.511993346818201</v>
      </c>
      <c r="M1060">
        <v>44.529266147174702</v>
      </c>
      <c r="N1060">
        <v>0.77445609094370704</v>
      </c>
      <c r="O1060">
        <v>28.6850725315863</v>
      </c>
      <c r="P1060">
        <v>51.452870304748402</v>
      </c>
      <c r="Q1060">
        <v>9.4184233937167003E-2</v>
      </c>
    </row>
    <row r="1061" spans="1:17" hidden="1" x14ac:dyDescent="0.3">
      <c r="A1061" t="s">
        <v>2278</v>
      </c>
      <c r="B1061" t="s">
        <v>2279</v>
      </c>
      <c r="C1061" t="s">
        <v>3144</v>
      </c>
      <c r="D1061" t="s">
        <v>995</v>
      </c>
      <c r="E1061">
        <v>2437.2991100250001</v>
      </c>
      <c r="F1061">
        <v>379.35</v>
      </c>
      <c r="G1061">
        <v>-10.0376983399607</v>
      </c>
      <c r="H1061">
        <v>-0.22090074283824401</v>
      </c>
      <c r="I1061">
        <v>-1.40053450310779</v>
      </c>
      <c r="J1061">
        <v>6.9024867554632703</v>
      </c>
      <c r="K1061">
        <v>392.94266823406599</v>
      </c>
      <c r="M1061">
        <v>29.1535764554861</v>
      </c>
      <c r="N1061">
        <v>0.38870989279302998</v>
      </c>
      <c r="O1061">
        <v>25.187821273230501</v>
      </c>
      <c r="P1061">
        <v>34.425939050318902</v>
      </c>
    </row>
    <row r="1062" spans="1:17" hidden="1" x14ac:dyDescent="0.3">
      <c r="A1062" t="s">
        <v>2280</v>
      </c>
      <c r="B1062" t="s">
        <v>2281</v>
      </c>
      <c r="C1062" t="s">
        <v>3144</v>
      </c>
      <c r="D1062" t="s">
        <v>540</v>
      </c>
      <c r="E1062">
        <v>2429.1111744200002</v>
      </c>
      <c r="F1062">
        <v>78.06</v>
      </c>
      <c r="G1062">
        <v>0.14586240133048201</v>
      </c>
      <c r="H1062">
        <v>-11.764648280090301</v>
      </c>
      <c r="I1062">
        <v>-21.0173994752388</v>
      </c>
      <c r="J1062">
        <v>-5.54651231724712</v>
      </c>
      <c r="K1062">
        <v>84.660072566559293</v>
      </c>
      <c r="L1062">
        <v>77.812699402814701</v>
      </c>
      <c r="M1062">
        <v>24.213850116688899</v>
      </c>
      <c r="N1062">
        <v>0.74686136459414398</v>
      </c>
      <c r="O1062">
        <v>49.6925441967716</v>
      </c>
      <c r="P1062">
        <v>51.572815533980503</v>
      </c>
      <c r="Q1062">
        <v>0.14298993979090999</v>
      </c>
    </row>
    <row r="1063" spans="1:17" hidden="1" x14ac:dyDescent="0.3">
      <c r="A1063" t="s">
        <v>2282</v>
      </c>
      <c r="B1063" t="s">
        <v>2283</v>
      </c>
      <c r="C1063" t="s">
        <v>3144</v>
      </c>
      <c r="D1063" t="s">
        <v>276</v>
      </c>
      <c r="E1063">
        <v>2425.5789249999998</v>
      </c>
      <c r="F1063">
        <v>479.65</v>
      </c>
      <c r="G1063">
        <v>-16.484965872240299</v>
      </c>
      <c r="H1063">
        <v>6.81326658491174</v>
      </c>
      <c r="I1063">
        <v>-6.5891465369984701</v>
      </c>
      <c r="J1063">
        <v>-0.43560417224067899</v>
      </c>
      <c r="K1063">
        <v>462.27233303602799</v>
      </c>
      <c r="L1063">
        <v>445.75743827137302</v>
      </c>
      <c r="M1063">
        <v>53.555443127039901</v>
      </c>
      <c r="N1063">
        <v>3.07755360367188</v>
      </c>
      <c r="O1063">
        <v>10.4763890336703</v>
      </c>
      <c r="P1063">
        <v>25.710916000524101</v>
      </c>
      <c r="Q1063">
        <v>1.0048994839362E-2</v>
      </c>
    </row>
    <row r="1064" spans="1:17" hidden="1" x14ac:dyDescent="0.3">
      <c r="A1064" t="s">
        <v>2284</v>
      </c>
      <c r="B1064" t="s">
        <v>2285</v>
      </c>
      <c r="C1064" t="s">
        <v>3144</v>
      </c>
      <c r="D1064" t="s">
        <v>117</v>
      </c>
      <c r="E1064">
        <v>2423.0757726900001</v>
      </c>
      <c r="F1064">
        <v>193.01</v>
      </c>
      <c r="G1064">
        <v>7.2717121248088104</v>
      </c>
      <c r="H1064">
        <v>3.0171216257920901</v>
      </c>
      <c r="I1064">
        <v>20.8345767846059</v>
      </c>
      <c r="J1064">
        <v>5.6797967549129504</v>
      </c>
      <c r="K1064">
        <v>177.073761588049</v>
      </c>
      <c r="L1064">
        <v>161.14294707822299</v>
      </c>
      <c r="M1064">
        <v>55.550144369246503</v>
      </c>
      <c r="N1064">
        <v>1.12437822084471</v>
      </c>
      <c r="O1064">
        <v>8.7508419252888494</v>
      </c>
      <c r="P1064">
        <v>67.834782608695605</v>
      </c>
    </row>
    <row r="1065" spans="1:17" hidden="1" x14ac:dyDescent="0.3">
      <c r="A1065" t="s">
        <v>2286</v>
      </c>
      <c r="B1065" t="s">
        <v>2287</v>
      </c>
      <c r="C1065" t="s">
        <v>3144</v>
      </c>
      <c r="D1065" t="s">
        <v>77</v>
      </c>
      <c r="E1065">
        <v>2412.4754400299998</v>
      </c>
      <c r="F1065">
        <v>833.65</v>
      </c>
      <c r="G1065">
        <v>96.339401251030097</v>
      </c>
      <c r="H1065">
        <v>-17.0520114326625</v>
      </c>
      <c r="I1065">
        <v>-2.63809607218744</v>
      </c>
      <c r="J1065">
        <v>-7.0796406707769997</v>
      </c>
      <c r="K1065">
        <v>916.15788871034601</v>
      </c>
      <c r="L1065">
        <v>807.02738310904795</v>
      </c>
      <c r="M1065">
        <v>36.209836730044501</v>
      </c>
      <c r="N1065">
        <v>0.6577155812655</v>
      </c>
      <c r="O1065">
        <v>31.1941462244347</v>
      </c>
      <c r="P1065">
        <v>137.20301607625501</v>
      </c>
      <c r="Q1065">
        <v>7.5079503181507995E-2</v>
      </c>
    </row>
    <row r="1066" spans="1:17" x14ac:dyDescent="0.3">
      <c r="A1066" t="s">
        <v>2288</v>
      </c>
      <c r="B1066" t="s">
        <v>2289</v>
      </c>
      <c r="C1066" t="s">
        <v>3129</v>
      </c>
      <c r="D1066" t="s">
        <v>24</v>
      </c>
      <c r="E1066">
        <v>2410.6395810720001</v>
      </c>
      <c r="F1066">
        <v>44.75</v>
      </c>
      <c r="G1066">
        <v>-62.687523843376901</v>
      </c>
      <c r="H1066">
        <v>-8.8466323103302695</v>
      </c>
      <c r="I1066">
        <v>-36.057041698241697</v>
      </c>
      <c r="J1066">
        <v>5.1482506024929302</v>
      </c>
      <c r="K1066">
        <v>49.069113618578001</v>
      </c>
      <c r="L1066">
        <v>57.430090722837399</v>
      </c>
      <c r="M1066">
        <v>46.218616051220501</v>
      </c>
      <c r="N1066">
        <v>1.8029271921880601</v>
      </c>
      <c r="O1066">
        <v>84.134078212290504</v>
      </c>
      <c r="P1066">
        <v>1.7045454545454499</v>
      </c>
    </row>
    <row r="1067" spans="1:17" hidden="1" x14ac:dyDescent="0.3">
      <c r="A1067" t="s">
        <v>2290</v>
      </c>
      <c r="B1067" t="s">
        <v>2291</v>
      </c>
      <c r="C1067" t="s">
        <v>3144</v>
      </c>
      <c r="D1067" t="s">
        <v>375</v>
      </c>
      <c r="E1067">
        <v>2406.7336632249999</v>
      </c>
      <c r="F1067">
        <v>1092.3</v>
      </c>
      <c r="G1067">
        <v>-23.804378263506099</v>
      </c>
      <c r="H1067">
        <v>-5.9912228705013604</v>
      </c>
      <c r="I1067">
        <v>-7.6180321253511902</v>
      </c>
      <c r="J1067">
        <v>1.91140896665116</v>
      </c>
      <c r="K1067">
        <v>1115.5606644183199</v>
      </c>
      <c r="L1067">
        <v>1061.0849040979999</v>
      </c>
      <c r="M1067">
        <v>31.6784778789965</v>
      </c>
      <c r="N1067">
        <v>0.60518603310221797</v>
      </c>
      <c r="O1067">
        <v>18.813512771216701</v>
      </c>
      <c r="P1067">
        <v>27.011627906976699</v>
      </c>
      <c r="Q1067">
        <v>8.5679102303117996E-2</v>
      </c>
    </row>
    <row r="1068" spans="1:17" hidden="1" x14ac:dyDescent="0.3">
      <c r="A1068" t="s">
        <v>2292</v>
      </c>
      <c r="B1068" t="s">
        <v>2293</v>
      </c>
      <c r="C1068" t="s">
        <v>3144</v>
      </c>
      <c r="D1068" t="s">
        <v>140</v>
      </c>
      <c r="E1068">
        <v>2397.1295170899998</v>
      </c>
      <c r="F1068">
        <v>1798.3</v>
      </c>
      <c r="G1068">
        <v>-2.8103926174790099</v>
      </c>
      <c r="H1068">
        <v>2.1353990684810298</v>
      </c>
      <c r="I1068">
        <v>-5.6964491604095899</v>
      </c>
      <c r="J1068">
        <v>1.9822845863685401</v>
      </c>
      <c r="K1068">
        <v>1747.1611693928901</v>
      </c>
      <c r="L1068">
        <v>1643.4346652225199</v>
      </c>
      <c r="M1068">
        <v>59.019701231228701</v>
      </c>
      <c r="N1068">
        <v>0.73493617439736503</v>
      </c>
      <c r="O1068">
        <v>16.7213479397208</v>
      </c>
      <c r="P1068">
        <v>41.2647289866457</v>
      </c>
      <c r="Q1068">
        <v>0.12761050116134101</v>
      </c>
    </row>
    <row r="1069" spans="1:17" hidden="1" x14ac:dyDescent="0.3">
      <c r="A1069" t="s">
        <v>2294</v>
      </c>
      <c r="B1069" t="s">
        <v>2295</v>
      </c>
      <c r="C1069" t="s">
        <v>3144</v>
      </c>
      <c r="D1069" t="s">
        <v>146</v>
      </c>
      <c r="E1069">
        <v>2395.1672885399998</v>
      </c>
      <c r="F1069">
        <v>1325</v>
      </c>
      <c r="G1069">
        <v>376.73042726175697</v>
      </c>
      <c r="H1069">
        <v>-0.24323405090216901</v>
      </c>
      <c r="I1069">
        <v>114.16926881468601</v>
      </c>
      <c r="J1069">
        <v>-0.77103049228977705</v>
      </c>
      <c r="K1069">
        <v>1324.0276678369401</v>
      </c>
      <c r="M1069">
        <v>41.837982475108802</v>
      </c>
      <c r="N1069">
        <v>0.97621621621621602</v>
      </c>
      <c r="O1069">
        <v>18.415094339622598</v>
      </c>
      <c r="P1069">
        <v>472.72530797492902</v>
      </c>
    </row>
    <row r="1070" spans="1:17" hidden="1" x14ac:dyDescent="0.3">
      <c r="A1070" t="s">
        <v>2296</v>
      </c>
      <c r="B1070" t="s">
        <v>2297</v>
      </c>
      <c r="C1070" t="s">
        <v>3144</v>
      </c>
      <c r="D1070" t="s">
        <v>2298</v>
      </c>
      <c r="E1070">
        <v>2394.7938840000002</v>
      </c>
      <c r="F1070">
        <v>1014.9</v>
      </c>
      <c r="G1070">
        <v>1372.98267842632</v>
      </c>
      <c r="H1070">
        <v>50.848585301005699</v>
      </c>
      <c r="I1070">
        <v>164.93354201688601</v>
      </c>
      <c r="J1070">
        <v>-6.8157527989036799</v>
      </c>
      <c r="K1070">
        <v>817.43059615690697</v>
      </c>
      <c r="L1070">
        <v>590.44809901784004</v>
      </c>
      <c r="M1070">
        <v>55.328492732734503</v>
      </c>
      <c r="N1070">
        <v>1.5669616519173999</v>
      </c>
      <c r="O1070">
        <v>12.6465661641541</v>
      </c>
      <c r="P1070">
        <v>1479.96219281663</v>
      </c>
    </row>
    <row r="1071" spans="1:17" hidden="1" x14ac:dyDescent="0.3">
      <c r="A1071" t="s">
        <v>2299</v>
      </c>
      <c r="B1071" t="s">
        <v>2300</v>
      </c>
      <c r="C1071" t="s">
        <v>3144</v>
      </c>
      <c r="D1071" t="s">
        <v>403</v>
      </c>
      <c r="E1071">
        <v>2391.6764215200001</v>
      </c>
      <c r="F1071">
        <v>46.22</v>
      </c>
      <c r="G1071">
        <v>-63.056430055148397</v>
      </c>
      <c r="H1071">
        <v>-6.8888961530001698</v>
      </c>
      <c r="I1071">
        <v>-43.683460100297502</v>
      </c>
      <c r="J1071">
        <v>2.8631174253962701</v>
      </c>
      <c r="K1071">
        <v>49.870647198544802</v>
      </c>
      <c r="L1071">
        <v>56.791340419107598</v>
      </c>
      <c r="M1071">
        <v>41.530918594953903</v>
      </c>
      <c r="N1071">
        <v>0.93061381513005004</v>
      </c>
      <c r="O1071">
        <v>81.847684984854993</v>
      </c>
      <c r="P1071">
        <v>3.5858359480053799</v>
      </c>
    </row>
    <row r="1072" spans="1:17" hidden="1" x14ac:dyDescent="0.3">
      <c r="A1072" t="s">
        <v>2301</v>
      </c>
      <c r="B1072" t="s">
        <v>2302</v>
      </c>
      <c r="C1072" t="s">
        <v>3144</v>
      </c>
      <c r="D1072" t="s">
        <v>227</v>
      </c>
      <c r="E1072">
        <v>2387.9392770599902</v>
      </c>
      <c r="F1072">
        <v>626.79999999999995</v>
      </c>
      <c r="G1072">
        <v>-1.32842514518475</v>
      </c>
      <c r="H1072">
        <v>5.3852640315180098</v>
      </c>
      <c r="I1072">
        <v>5.7861797807446296</v>
      </c>
      <c r="J1072">
        <v>2.7389324448501502</v>
      </c>
      <c r="K1072">
        <v>612.78577519881503</v>
      </c>
      <c r="L1072">
        <v>576.64757683530001</v>
      </c>
      <c r="M1072">
        <v>58.051764980201703</v>
      </c>
      <c r="N1072">
        <v>1.8374421066244799</v>
      </c>
      <c r="O1072">
        <v>16.145500957243101</v>
      </c>
      <c r="P1072">
        <v>40.223713646532403</v>
      </c>
      <c r="Q1072">
        <v>5.2818239833140997E-2</v>
      </c>
    </row>
    <row r="1073" spans="1:17" x14ac:dyDescent="0.3">
      <c r="A1073" t="s">
        <v>2303</v>
      </c>
      <c r="B1073" t="s">
        <v>2304</v>
      </c>
      <c r="C1073" t="s">
        <v>3129</v>
      </c>
      <c r="D1073" t="s">
        <v>54</v>
      </c>
      <c r="E1073">
        <v>2381.50520388</v>
      </c>
      <c r="F1073">
        <v>229.25</v>
      </c>
      <c r="G1073">
        <v>-89.550571079668899</v>
      </c>
      <c r="H1073">
        <v>-26.943544737536001</v>
      </c>
      <c r="I1073">
        <v>-63.970941064297399</v>
      </c>
      <c r="J1073">
        <v>-3.9002025244014602</v>
      </c>
      <c r="K1073">
        <v>307.33600514545401</v>
      </c>
      <c r="L1073">
        <v>420.74301542447802</v>
      </c>
      <c r="M1073">
        <v>13.180271993880099</v>
      </c>
      <c r="N1073">
        <v>0.96727109783770404</v>
      </c>
      <c r="O1073">
        <v>194.372955288985</v>
      </c>
      <c r="P1073">
        <v>1.9931485518529899</v>
      </c>
    </row>
    <row r="1074" spans="1:17" hidden="1" x14ac:dyDescent="0.3">
      <c r="A1074" t="s">
        <v>2305</v>
      </c>
      <c r="B1074" t="s">
        <v>2306</v>
      </c>
      <c r="C1074" t="s">
        <v>3144</v>
      </c>
      <c r="D1074" t="s">
        <v>117</v>
      </c>
      <c r="E1074">
        <v>2372.5244890200001</v>
      </c>
      <c r="F1074">
        <v>284.85000000000002</v>
      </c>
      <c r="G1074">
        <v>10.987556174816</v>
      </c>
      <c r="H1074">
        <v>-0.147990635193953</v>
      </c>
      <c r="I1074">
        <v>16.2972389671712</v>
      </c>
      <c r="J1074">
        <v>-0.88214345931826699</v>
      </c>
      <c r="K1074">
        <v>287.16017612843501</v>
      </c>
      <c r="L1074">
        <v>264.192382537512</v>
      </c>
      <c r="M1074">
        <v>46.623858246433301</v>
      </c>
      <c r="N1074">
        <v>1.73257676462212</v>
      </c>
      <c r="O1074">
        <v>19.431279620853001</v>
      </c>
      <c r="P1074">
        <v>53.640776699029097</v>
      </c>
      <c r="Q1074">
        <v>9.6496461281326995E-2</v>
      </c>
    </row>
    <row r="1075" spans="1:17" hidden="1" x14ac:dyDescent="0.3">
      <c r="A1075" t="s">
        <v>2307</v>
      </c>
      <c r="B1075" t="s">
        <v>2308</v>
      </c>
      <c r="C1075" t="s">
        <v>3144</v>
      </c>
      <c r="D1075" t="s">
        <v>446</v>
      </c>
      <c r="E1075">
        <v>2368.4317995599999</v>
      </c>
      <c r="F1075">
        <v>560.5</v>
      </c>
      <c r="G1075">
        <v>-45.840701050261004</v>
      </c>
      <c r="H1075">
        <v>-13.698510321837</v>
      </c>
      <c r="I1075">
        <v>-26.0261702290899</v>
      </c>
      <c r="J1075">
        <v>-2.1325410994683498</v>
      </c>
      <c r="K1075">
        <v>600.26545505528895</v>
      </c>
      <c r="L1075">
        <v>632.43259284420697</v>
      </c>
      <c r="M1075">
        <v>31.337673129290302</v>
      </c>
      <c r="N1075">
        <v>0.31954715616423801</v>
      </c>
      <c r="O1075">
        <v>42.488849241748397</v>
      </c>
      <c r="P1075">
        <v>4.0467792834601699</v>
      </c>
      <c r="Q1075">
        <v>-3.8704707758646997E-2</v>
      </c>
    </row>
    <row r="1076" spans="1:17" hidden="1" x14ac:dyDescent="0.3">
      <c r="A1076" t="s">
        <v>2309</v>
      </c>
      <c r="B1076" t="s">
        <v>2310</v>
      </c>
      <c r="C1076" t="s">
        <v>3144</v>
      </c>
      <c r="D1076" t="s">
        <v>103</v>
      </c>
      <c r="E1076">
        <v>2367.1779080419901</v>
      </c>
      <c r="F1076">
        <v>20.65</v>
      </c>
      <c r="G1076">
        <v>39.095370769425998</v>
      </c>
      <c r="H1076">
        <v>-0.18266469899423801</v>
      </c>
      <c r="I1076">
        <v>-6.0718620960949403</v>
      </c>
      <c r="J1076">
        <v>1.1374042596115499</v>
      </c>
      <c r="K1076">
        <v>20.3446448832584</v>
      </c>
      <c r="L1076">
        <v>19.253795571376301</v>
      </c>
      <c r="M1076">
        <v>46.1448394164631</v>
      </c>
      <c r="N1076">
        <v>1.2379710987647801</v>
      </c>
      <c r="O1076">
        <v>54.405134261069598</v>
      </c>
      <c r="P1076">
        <v>85.157130655502399</v>
      </c>
      <c r="Q1076">
        <v>0.142328179785567</v>
      </c>
    </row>
    <row r="1077" spans="1:17" hidden="1" x14ac:dyDescent="0.3">
      <c r="A1077" t="s">
        <v>2311</v>
      </c>
      <c r="B1077" t="s">
        <v>2312</v>
      </c>
      <c r="C1077" t="s">
        <v>3144</v>
      </c>
      <c r="D1077" t="s">
        <v>482</v>
      </c>
      <c r="E1077">
        <v>2363.4848738599999</v>
      </c>
      <c r="F1077">
        <v>396.3</v>
      </c>
      <c r="G1077">
        <v>2.7174502464709098</v>
      </c>
      <c r="H1077">
        <v>-4.00177236145786</v>
      </c>
      <c r="I1077">
        <v>7.93230439402525</v>
      </c>
      <c r="J1077">
        <v>5.3621409655683898</v>
      </c>
      <c r="K1077">
        <v>401.45381955353997</v>
      </c>
      <c r="L1077">
        <v>372.97513310368703</v>
      </c>
      <c r="M1077">
        <v>38.141221097439598</v>
      </c>
      <c r="N1077">
        <v>0.43533023360288198</v>
      </c>
      <c r="O1077">
        <v>14.1811758768609</v>
      </c>
      <c r="P1077">
        <v>36.1855670103092</v>
      </c>
      <c r="Q1077">
        <v>2.2582233774343999E-2</v>
      </c>
    </row>
    <row r="1078" spans="1:17" hidden="1" x14ac:dyDescent="0.3">
      <c r="A1078" t="s">
        <v>2313</v>
      </c>
      <c r="B1078" t="s">
        <v>2314</v>
      </c>
      <c r="C1078" t="s">
        <v>3144</v>
      </c>
      <c r="D1078" t="s">
        <v>482</v>
      </c>
      <c r="E1078">
        <v>2360.0244289500001</v>
      </c>
      <c r="F1078">
        <v>1049.45</v>
      </c>
      <c r="G1078">
        <v>-62.134017451797199</v>
      </c>
      <c r="H1078">
        <v>4.2755396353710902</v>
      </c>
      <c r="I1078">
        <v>-27.1765089550479</v>
      </c>
      <c r="J1078">
        <v>2.9815857191776298</v>
      </c>
      <c r="K1078">
        <v>1016.29353915587</v>
      </c>
      <c r="L1078">
        <v>1176.0427402707801</v>
      </c>
      <c r="M1078">
        <v>46.301412316504901</v>
      </c>
      <c r="N1078">
        <v>1.74611251017016</v>
      </c>
      <c r="O1078">
        <v>57.306208013721402</v>
      </c>
      <c r="P1078">
        <v>12.5717350496111</v>
      </c>
      <c r="Q1078">
        <v>-0.153734793965869</v>
      </c>
    </row>
    <row r="1079" spans="1:17" hidden="1" x14ac:dyDescent="0.3">
      <c r="A1079" t="s">
        <v>2315</v>
      </c>
      <c r="B1079" t="s">
        <v>2316</v>
      </c>
      <c r="C1079" t="s">
        <v>3144</v>
      </c>
      <c r="D1079" t="s">
        <v>2317</v>
      </c>
      <c r="E1079">
        <v>2357.9217105600001</v>
      </c>
      <c r="F1079">
        <v>449.8</v>
      </c>
      <c r="G1079">
        <v>55.410610591206598</v>
      </c>
      <c r="H1079">
        <v>-12.7764847594289</v>
      </c>
      <c r="I1079">
        <v>5.2098134828312102</v>
      </c>
      <c r="J1079">
        <v>-1.71040935425014</v>
      </c>
      <c r="K1079">
        <v>490.978099231915</v>
      </c>
      <c r="L1079">
        <v>437.23102691036303</v>
      </c>
      <c r="M1079">
        <v>43.227747287036699</v>
      </c>
      <c r="N1079">
        <v>0.99728102330262003</v>
      </c>
      <c r="O1079">
        <v>37.394397510004403</v>
      </c>
      <c r="P1079">
        <v>101.478163493841</v>
      </c>
    </row>
    <row r="1080" spans="1:17" hidden="1" x14ac:dyDescent="0.3">
      <c r="A1080" t="s">
        <v>2318</v>
      </c>
      <c r="B1080" t="s">
        <v>2319</v>
      </c>
      <c r="C1080" t="s">
        <v>3144</v>
      </c>
      <c r="D1080" t="s">
        <v>1000</v>
      </c>
      <c r="E1080">
        <v>2355.8714197499999</v>
      </c>
      <c r="F1080">
        <v>126.23</v>
      </c>
      <c r="G1080">
        <v>-18.3330330750148</v>
      </c>
      <c r="H1080">
        <v>-5.5124448455631896</v>
      </c>
      <c r="I1080">
        <v>-0.63245619427102495</v>
      </c>
      <c r="J1080">
        <v>0.59910051207703496</v>
      </c>
      <c r="K1080">
        <v>130.41809273356401</v>
      </c>
      <c r="M1080">
        <v>26.261029615264501</v>
      </c>
      <c r="O1080">
        <v>25.802107264517101</v>
      </c>
      <c r="P1080">
        <v>17.8618113912231</v>
      </c>
    </row>
    <row r="1081" spans="1:17" hidden="1" x14ac:dyDescent="0.3">
      <c r="A1081" t="s">
        <v>2320</v>
      </c>
      <c r="B1081" t="s">
        <v>2321</v>
      </c>
      <c r="C1081" t="s">
        <v>3144</v>
      </c>
      <c r="D1081" t="s">
        <v>48</v>
      </c>
      <c r="E1081">
        <v>2349.974832075</v>
      </c>
      <c r="F1081">
        <v>532.70000000000005</v>
      </c>
      <c r="G1081">
        <v>-35.572916361554903</v>
      </c>
      <c r="H1081">
        <v>-7.5207303600412603</v>
      </c>
      <c r="I1081">
        <v>-23.769314659052501</v>
      </c>
      <c r="J1081">
        <v>-6.6595523376639001</v>
      </c>
      <c r="K1081">
        <v>565.22873660839002</v>
      </c>
      <c r="L1081">
        <v>569.60487326663497</v>
      </c>
      <c r="M1081">
        <v>39.794839397413597</v>
      </c>
      <c r="N1081">
        <v>0.62775563502688303</v>
      </c>
      <c r="O1081">
        <v>59.564482823352698</v>
      </c>
      <c r="P1081">
        <v>23.153392671367399</v>
      </c>
      <c r="Q1081">
        <v>0.167414003154049</v>
      </c>
    </row>
    <row r="1082" spans="1:17" hidden="1" x14ac:dyDescent="0.3">
      <c r="A1082" t="s">
        <v>2322</v>
      </c>
      <c r="B1082" t="s">
        <v>2323</v>
      </c>
      <c r="C1082" t="s">
        <v>3144</v>
      </c>
      <c r="D1082" t="s">
        <v>766</v>
      </c>
      <c r="E1082">
        <v>2345.5295999999998</v>
      </c>
      <c r="F1082">
        <v>23.58</v>
      </c>
      <c r="G1082">
        <v>31.508441309054199</v>
      </c>
      <c r="H1082">
        <v>-30.100813160749802</v>
      </c>
      <c r="I1082">
        <v>-50.372855994141297</v>
      </c>
      <c r="J1082">
        <v>-11.1315449832629</v>
      </c>
      <c r="K1082">
        <v>32.636186201689803</v>
      </c>
      <c r="L1082">
        <v>32.102494858651902</v>
      </c>
      <c r="M1082">
        <v>23.873838529709001</v>
      </c>
      <c r="N1082">
        <v>2.5882067430054998</v>
      </c>
      <c r="O1082">
        <v>91.899915182357901</v>
      </c>
      <c r="P1082">
        <v>65.444658831783798</v>
      </c>
      <c r="Q1082">
        <v>0.13413398593179099</v>
      </c>
    </row>
    <row r="1083" spans="1:17" x14ac:dyDescent="0.3">
      <c r="A1083" t="s">
        <v>2324</v>
      </c>
      <c r="B1083" t="s">
        <v>2325</v>
      </c>
      <c r="C1083" t="s">
        <v>3143</v>
      </c>
      <c r="D1083" t="s">
        <v>406</v>
      </c>
      <c r="E1083">
        <v>2342.4257527200002</v>
      </c>
      <c r="F1083">
        <v>200.2</v>
      </c>
      <c r="G1083">
        <v>-57.8966027409951</v>
      </c>
      <c r="H1083">
        <v>-8.5445877583236296</v>
      </c>
      <c r="I1083">
        <v>-26.9489764211528</v>
      </c>
      <c r="J1083">
        <v>-0.24977123334244</v>
      </c>
      <c r="K1083">
        <v>212.997744999231</v>
      </c>
      <c r="L1083">
        <v>242.92300273095</v>
      </c>
      <c r="M1083">
        <v>25.655648062778599</v>
      </c>
      <c r="N1083">
        <v>0.46899558374172401</v>
      </c>
      <c r="O1083">
        <v>115.65934065934</v>
      </c>
      <c r="P1083">
        <v>4.5430809399477701</v>
      </c>
      <c r="Q1083">
        <v>-4.0495528022564002E-2</v>
      </c>
    </row>
    <row r="1084" spans="1:17" hidden="1" x14ac:dyDescent="0.3">
      <c r="A1084" t="s">
        <v>2326</v>
      </c>
      <c r="B1084" t="s">
        <v>2327</v>
      </c>
      <c r="C1084" t="s">
        <v>3144</v>
      </c>
      <c r="D1084" t="s">
        <v>731</v>
      </c>
      <c r="E1084">
        <v>2337.3519243299902</v>
      </c>
      <c r="F1084">
        <v>434.4</v>
      </c>
      <c r="G1084">
        <v>-43.046639390003499</v>
      </c>
      <c r="H1084">
        <v>-6.9257088888469296</v>
      </c>
      <c r="I1084">
        <v>-11.547500960506399</v>
      </c>
      <c r="J1084">
        <v>-0.43891437626043101</v>
      </c>
      <c r="K1084">
        <v>458.29739563489102</v>
      </c>
      <c r="L1084">
        <v>476.39882657389398</v>
      </c>
      <c r="M1084">
        <v>37.200550849310602</v>
      </c>
      <c r="N1084">
        <v>0.54810280615066898</v>
      </c>
      <c r="O1084">
        <v>32.2283609576427</v>
      </c>
      <c r="P1084">
        <v>11.6422513492675</v>
      </c>
      <c r="Q1084">
        <v>-0.105032775481899</v>
      </c>
    </row>
    <row r="1085" spans="1:17" hidden="1" x14ac:dyDescent="0.3">
      <c r="A1085" t="s">
        <v>2328</v>
      </c>
      <c r="B1085" t="s">
        <v>2329</v>
      </c>
      <c r="C1085" t="s">
        <v>3144</v>
      </c>
      <c r="D1085" t="s">
        <v>117</v>
      </c>
      <c r="E1085">
        <v>2322.7661752250001</v>
      </c>
      <c r="F1085">
        <v>157.49</v>
      </c>
      <c r="G1085">
        <v>-30.393535776650701</v>
      </c>
      <c r="H1085">
        <v>0.96645868402500101</v>
      </c>
      <c r="I1085">
        <v>-14.4173805219614</v>
      </c>
      <c r="J1085">
        <v>-0.662078309101789</v>
      </c>
      <c r="K1085">
        <v>161.611128531247</v>
      </c>
      <c r="L1085">
        <v>163.14595189945999</v>
      </c>
      <c r="M1085">
        <v>39.023350890349398</v>
      </c>
      <c r="N1085">
        <v>0.54976094124742603</v>
      </c>
      <c r="O1085">
        <v>35.119690139056402</v>
      </c>
      <c r="P1085">
        <v>16.659259259259201</v>
      </c>
      <c r="Q1085">
        <v>3.678406695698E-3</v>
      </c>
    </row>
    <row r="1086" spans="1:17" hidden="1" x14ac:dyDescent="0.3">
      <c r="A1086" t="s">
        <v>2330</v>
      </c>
      <c r="B1086" t="s">
        <v>2331</v>
      </c>
      <c r="C1086" t="s">
        <v>3144</v>
      </c>
      <c r="D1086" t="s">
        <v>190</v>
      </c>
      <c r="E1086">
        <v>2316.46146692</v>
      </c>
      <c r="F1086">
        <v>2471.8000000000002</v>
      </c>
      <c r="G1086">
        <v>-20.885678934942199</v>
      </c>
      <c r="H1086">
        <v>-14.618446256244001</v>
      </c>
      <c r="I1086">
        <v>-12.165690134891999</v>
      </c>
      <c r="J1086">
        <v>-0.90796841342772505</v>
      </c>
      <c r="K1086">
        <v>2718.0162528825599</v>
      </c>
      <c r="L1086">
        <v>2613.1708275600399</v>
      </c>
      <c r="M1086">
        <v>15.281527465082</v>
      </c>
      <c r="N1086">
        <v>0.75044758111295795</v>
      </c>
      <c r="O1086">
        <v>22.736467351727399</v>
      </c>
      <c r="P1086">
        <v>17.760838494521199</v>
      </c>
      <c r="Q1086">
        <v>5.0781746761409001E-2</v>
      </c>
    </row>
    <row r="1087" spans="1:17" hidden="1" x14ac:dyDescent="0.3">
      <c r="A1087" t="s">
        <v>2332</v>
      </c>
      <c r="B1087" t="s">
        <v>2333</v>
      </c>
      <c r="C1087" t="s">
        <v>3144</v>
      </c>
      <c r="D1087" t="s">
        <v>612</v>
      </c>
      <c r="E1087">
        <v>2312.37345856</v>
      </c>
      <c r="F1087">
        <v>967.05</v>
      </c>
      <c r="G1087">
        <v>62262.291103144998</v>
      </c>
      <c r="H1087">
        <v>51.285735332331598</v>
      </c>
      <c r="I1087">
        <v>1643.1595798883</v>
      </c>
      <c r="J1087">
        <v>11.3907737073764</v>
      </c>
      <c r="K1087">
        <v>653.21733403946598</v>
      </c>
      <c r="L1087">
        <v>320.51160980021302</v>
      </c>
      <c r="M1087">
        <v>99.999995931506902</v>
      </c>
      <c r="N1087">
        <v>3.80779955546575</v>
      </c>
      <c r="O1087">
        <v>0</v>
      </c>
      <c r="P1087">
        <v>64369.999999999898</v>
      </c>
      <c r="Q1087">
        <v>0.31220230184319703</v>
      </c>
    </row>
    <row r="1088" spans="1:17" hidden="1" x14ac:dyDescent="0.3">
      <c r="A1088" t="s">
        <v>2334</v>
      </c>
      <c r="B1088" t="s">
        <v>2335</v>
      </c>
      <c r="C1088" t="s">
        <v>3144</v>
      </c>
      <c r="D1088" t="s">
        <v>469</v>
      </c>
      <c r="E1088">
        <v>2287.566879</v>
      </c>
      <c r="F1088">
        <v>898.4</v>
      </c>
      <c r="G1088">
        <v>47.918385406237199</v>
      </c>
      <c r="H1088">
        <v>-19.891184878366399</v>
      </c>
      <c r="I1088">
        <v>36.191157604521997</v>
      </c>
      <c r="J1088">
        <v>-2.4052454794841398</v>
      </c>
      <c r="K1088">
        <v>907.14707407123205</v>
      </c>
      <c r="L1088">
        <v>741.18207866278703</v>
      </c>
      <c r="M1088">
        <v>36.912020987574202</v>
      </c>
      <c r="N1088">
        <v>0.63478039395541497</v>
      </c>
      <c r="O1088">
        <v>26.124220837043602</v>
      </c>
      <c r="P1088">
        <v>80.274907193739296</v>
      </c>
      <c r="Q1088">
        <v>0.10615738610686699</v>
      </c>
    </row>
    <row r="1089" spans="1:17" hidden="1" x14ac:dyDescent="0.3">
      <c r="A1089" t="s">
        <v>2336</v>
      </c>
      <c r="B1089" t="s">
        <v>2337</v>
      </c>
      <c r="C1089" t="s">
        <v>3144</v>
      </c>
      <c r="D1089" t="s">
        <v>143</v>
      </c>
      <c r="E1089">
        <v>2286.3629154</v>
      </c>
      <c r="F1089">
        <v>22326.799999999999</v>
      </c>
      <c r="G1089">
        <v>685.31618465536803</v>
      </c>
      <c r="H1089">
        <v>36.754904691544198</v>
      </c>
      <c r="I1089">
        <v>280.513658195115</v>
      </c>
      <c r="J1089">
        <v>-2.9375578625573899</v>
      </c>
      <c r="K1089">
        <v>17853.304901776399</v>
      </c>
      <c r="L1089">
        <v>10208.257177632</v>
      </c>
      <c r="M1089">
        <v>46.488079666431197</v>
      </c>
      <c r="N1089">
        <v>1.37156330259778</v>
      </c>
      <c r="O1089">
        <v>24.402063887346099</v>
      </c>
      <c r="P1089">
        <v>745.29587703025004</v>
      </c>
      <c r="Q1089">
        <v>0.18208401255287701</v>
      </c>
    </row>
    <row r="1090" spans="1:17" hidden="1" x14ac:dyDescent="0.3">
      <c r="A1090" t="s">
        <v>2338</v>
      </c>
      <c r="B1090" t="s">
        <v>2339</v>
      </c>
      <c r="C1090" t="s">
        <v>3144</v>
      </c>
      <c r="D1090" t="s">
        <v>135</v>
      </c>
      <c r="E1090">
        <v>2277.5967018749998</v>
      </c>
      <c r="F1090">
        <v>662.8</v>
      </c>
      <c r="G1090">
        <v>64.561682119186898</v>
      </c>
      <c r="H1090">
        <v>-8.3370465910429896</v>
      </c>
      <c r="I1090">
        <v>-23.006706201349999</v>
      </c>
      <c r="J1090">
        <v>-3.1810637255496599</v>
      </c>
      <c r="K1090">
        <v>676.78706728773602</v>
      </c>
      <c r="L1090">
        <v>622.711757632537</v>
      </c>
      <c r="M1090">
        <v>22.920471026563501</v>
      </c>
      <c r="N1090">
        <v>0.851725125642667</v>
      </c>
      <c r="O1090">
        <v>23.536190216196498</v>
      </c>
      <c r="P1090">
        <v>102.358446585948</v>
      </c>
      <c r="Q1090">
        <v>7.0022788423504997E-2</v>
      </c>
    </row>
    <row r="1091" spans="1:17" hidden="1" x14ac:dyDescent="0.3">
      <c r="A1091" t="s">
        <v>2340</v>
      </c>
      <c r="B1091" t="s">
        <v>2341</v>
      </c>
      <c r="C1091" t="s">
        <v>3144</v>
      </c>
      <c r="D1091" t="s">
        <v>51</v>
      </c>
      <c r="E1091">
        <v>2277.1738146150001</v>
      </c>
      <c r="F1091">
        <v>1634.75</v>
      </c>
      <c r="G1091">
        <v>17.603266375131</v>
      </c>
      <c r="H1091">
        <v>-4.9687458723560596</v>
      </c>
      <c r="I1091">
        <v>-9.5821023943326793</v>
      </c>
      <c r="J1091">
        <v>1.11261161504291</v>
      </c>
      <c r="K1091">
        <v>1632.2902489686001</v>
      </c>
      <c r="L1091">
        <v>1509.4092892249701</v>
      </c>
      <c r="M1091">
        <v>28.1504091313628</v>
      </c>
      <c r="N1091">
        <v>0.79208624206671097</v>
      </c>
      <c r="O1091">
        <v>15.855635418259601</v>
      </c>
      <c r="P1091">
        <v>48.451689066472902</v>
      </c>
      <c r="Q1091">
        <v>9.1101345812778997E-2</v>
      </c>
    </row>
    <row r="1092" spans="1:17" hidden="1" x14ac:dyDescent="0.3">
      <c r="A1092" t="s">
        <v>2342</v>
      </c>
      <c r="B1092" t="s">
        <v>2343</v>
      </c>
      <c r="C1092" t="s">
        <v>3144</v>
      </c>
      <c r="D1092" t="s">
        <v>469</v>
      </c>
      <c r="E1092">
        <v>2274.4024159999999</v>
      </c>
      <c r="F1092">
        <v>283.45</v>
      </c>
      <c r="G1092">
        <v>-20.194308011846001</v>
      </c>
      <c r="H1092">
        <v>-9.9894279840183895</v>
      </c>
      <c r="I1092">
        <v>1.0443449601642101</v>
      </c>
      <c r="J1092">
        <v>-0.32185761303065602</v>
      </c>
      <c r="K1092">
        <v>301.242532857257</v>
      </c>
      <c r="L1092">
        <v>285.508701855894</v>
      </c>
      <c r="M1092">
        <v>36.392152117672801</v>
      </c>
      <c r="N1092">
        <v>0.34769270922213602</v>
      </c>
      <c r="O1092">
        <v>27.7121185394249</v>
      </c>
      <c r="P1092">
        <v>24.9504077584306</v>
      </c>
      <c r="Q1092">
        <v>-7.6073060606523996E-2</v>
      </c>
    </row>
    <row r="1093" spans="1:17" hidden="1" x14ac:dyDescent="0.3">
      <c r="A1093" t="s">
        <v>2344</v>
      </c>
      <c r="B1093" t="s">
        <v>2345</v>
      </c>
      <c r="C1093" t="s">
        <v>3144</v>
      </c>
      <c r="D1093" t="s">
        <v>190</v>
      </c>
      <c r="E1093">
        <v>2257.8299960499999</v>
      </c>
      <c r="F1093">
        <v>413.1</v>
      </c>
      <c r="G1093">
        <v>-11.254092341136699</v>
      </c>
      <c r="H1093">
        <v>-5.7704226401025203</v>
      </c>
      <c r="I1093">
        <v>5.1085293093375199</v>
      </c>
      <c r="J1093">
        <v>-2.9619369518999101</v>
      </c>
      <c r="K1093">
        <v>434.16853239450001</v>
      </c>
      <c r="L1093">
        <v>404.68459590184898</v>
      </c>
      <c r="M1093">
        <v>17.714349681086599</v>
      </c>
      <c r="N1093">
        <v>0.64681392405205995</v>
      </c>
      <c r="O1093">
        <v>18.373275236020302</v>
      </c>
      <c r="P1093">
        <v>31.959750838524201</v>
      </c>
      <c r="Q1093">
        <v>2.3782596512609E-2</v>
      </c>
    </row>
    <row r="1094" spans="1:17" hidden="1" x14ac:dyDescent="0.3">
      <c r="A1094" t="s">
        <v>2346</v>
      </c>
      <c r="B1094" t="s">
        <v>2347</v>
      </c>
      <c r="C1094" t="s">
        <v>3144</v>
      </c>
      <c r="D1094" t="s">
        <v>562</v>
      </c>
      <c r="E1094">
        <v>2250.7734289700002</v>
      </c>
      <c r="F1094">
        <v>239.9</v>
      </c>
      <c r="G1094">
        <v>-38.766361221077503</v>
      </c>
      <c r="H1094">
        <v>-1.38548510546458</v>
      </c>
      <c r="I1094">
        <v>-14.9242591399841</v>
      </c>
      <c r="J1094">
        <v>-2.4668899792066399</v>
      </c>
      <c r="K1094">
        <v>250.425400703816</v>
      </c>
      <c r="L1094">
        <v>256.30097511549201</v>
      </c>
      <c r="M1094">
        <v>35.375757873637397</v>
      </c>
      <c r="N1094">
        <v>0.71703455530370697</v>
      </c>
      <c r="O1094">
        <v>32.138390996248397</v>
      </c>
      <c r="P1094">
        <v>12.629107981220599</v>
      </c>
      <c r="Q1094">
        <v>6.438962821567E-2</v>
      </c>
    </row>
    <row r="1095" spans="1:17" hidden="1" x14ac:dyDescent="0.3">
      <c r="A1095" t="s">
        <v>2348</v>
      </c>
      <c r="B1095" t="s">
        <v>2349</v>
      </c>
      <c r="C1095" t="s">
        <v>3144</v>
      </c>
      <c r="D1095" t="s">
        <v>322</v>
      </c>
      <c r="E1095">
        <v>2239.1783481900002</v>
      </c>
      <c r="F1095">
        <v>878.5</v>
      </c>
      <c r="G1095">
        <v>47.703669529258498</v>
      </c>
      <c r="H1095">
        <v>-15.194412579268</v>
      </c>
      <c r="I1095">
        <v>37.8766067614484</v>
      </c>
      <c r="J1095">
        <v>-2.3011267606502299</v>
      </c>
      <c r="K1095">
        <v>921.45933246822995</v>
      </c>
      <c r="L1095">
        <v>774.70044547569796</v>
      </c>
      <c r="M1095">
        <v>30.386188111593501</v>
      </c>
      <c r="N1095">
        <v>0.55711152326206703</v>
      </c>
      <c r="O1095">
        <v>38.303927148548603</v>
      </c>
      <c r="P1095">
        <v>102.886836027713</v>
      </c>
      <c r="Q1095">
        <v>0.103836868153455</v>
      </c>
    </row>
    <row r="1096" spans="1:17" hidden="1" x14ac:dyDescent="0.3">
      <c r="A1096" t="s">
        <v>2350</v>
      </c>
      <c r="B1096" t="s">
        <v>2351</v>
      </c>
      <c r="C1096" t="s">
        <v>3144</v>
      </c>
      <c r="D1096" t="s">
        <v>482</v>
      </c>
      <c r="E1096">
        <v>2234.9271520000002</v>
      </c>
      <c r="F1096">
        <v>1963.75</v>
      </c>
      <c r="G1096">
        <v>-18.712580848603899</v>
      </c>
      <c r="H1096">
        <v>-6.7821514317420997</v>
      </c>
      <c r="I1096">
        <v>-3.5821508912017701</v>
      </c>
      <c r="J1096">
        <v>3.4726594055175801</v>
      </c>
      <c r="K1096">
        <v>1960.66279748477</v>
      </c>
      <c r="L1096">
        <v>1855.80158171978</v>
      </c>
      <c r="M1096">
        <v>37.647452138659403</v>
      </c>
      <c r="N1096">
        <v>0.79201448396630003</v>
      </c>
      <c r="O1096">
        <v>23.572246976448099</v>
      </c>
      <c r="P1096">
        <v>29.620462046204601</v>
      </c>
    </row>
    <row r="1097" spans="1:17" hidden="1" x14ac:dyDescent="0.3">
      <c r="A1097" t="s">
        <v>2352</v>
      </c>
      <c r="B1097" t="s">
        <v>2353</v>
      </c>
      <c r="C1097" t="s">
        <v>3144</v>
      </c>
      <c r="D1097" t="s">
        <v>217</v>
      </c>
      <c r="E1097">
        <v>2232.7898815499998</v>
      </c>
      <c r="F1097">
        <v>128.13</v>
      </c>
      <c r="G1097">
        <v>53.997219757985803</v>
      </c>
      <c r="H1097">
        <v>45.242535657194502</v>
      </c>
      <c r="I1097">
        <v>53.308946123891403</v>
      </c>
      <c r="J1097">
        <v>7.8885594299127098</v>
      </c>
      <c r="K1097">
        <v>107.969718371985</v>
      </c>
      <c r="L1097">
        <v>82.250124451979104</v>
      </c>
      <c r="M1097">
        <v>62.373371041015503</v>
      </c>
      <c r="N1097">
        <v>3.1363812577742398</v>
      </c>
      <c r="O1097">
        <v>29.860298134706898</v>
      </c>
      <c r="P1097">
        <v>148.02555168408799</v>
      </c>
    </row>
    <row r="1098" spans="1:17" hidden="1" x14ac:dyDescent="0.3">
      <c r="A1098" t="s">
        <v>2354</v>
      </c>
      <c r="B1098" t="s">
        <v>2355</v>
      </c>
      <c r="C1098" t="s">
        <v>3144</v>
      </c>
      <c r="D1098" t="s">
        <v>86</v>
      </c>
      <c r="E1098">
        <v>2231.1529780599999</v>
      </c>
      <c r="F1098">
        <v>32.07</v>
      </c>
      <c r="G1098">
        <v>80.509534969427904</v>
      </c>
      <c r="H1098">
        <v>7.8573501213095804</v>
      </c>
      <c r="I1098">
        <v>32.202432713929703</v>
      </c>
      <c r="J1098">
        <v>16.976430722849798</v>
      </c>
      <c r="K1098">
        <v>27.367139673900901</v>
      </c>
      <c r="L1098">
        <v>24.463531077067699</v>
      </c>
      <c r="M1098">
        <v>33.611683183187203</v>
      </c>
      <c r="N1098">
        <v>2.3590927932886698</v>
      </c>
      <c r="O1098">
        <v>4.6149048955409899</v>
      </c>
      <c r="P1098">
        <v>198.44536006756999</v>
      </c>
      <c r="Q1098">
        <v>6.3787111265702995E-2</v>
      </c>
    </row>
    <row r="1099" spans="1:17" hidden="1" x14ac:dyDescent="0.3">
      <c r="A1099" t="s">
        <v>2356</v>
      </c>
      <c r="B1099" t="s">
        <v>2357</v>
      </c>
      <c r="C1099" t="s">
        <v>3144</v>
      </c>
      <c r="D1099" t="s">
        <v>2358</v>
      </c>
      <c r="E1099">
        <v>2229.9841583099901</v>
      </c>
      <c r="F1099">
        <v>1375.35</v>
      </c>
      <c r="G1099">
        <v>-13.0068057597442</v>
      </c>
      <c r="H1099">
        <v>10.336332479035301</v>
      </c>
      <c r="I1099">
        <v>4.6937711209995303</v>
      </c>
      <c r="J1099">
        <v>-1.3532669790890299</v>
      </c>
      <c r="M1099">
        <v>51.128233715060603</v>
      </c>
      <c r="O1099">
        <v>6.7219253280982896</v>
      </c>
      <c r="P1099">
        <v>23.8886636940953</v>
      </c>
    </row>
    <row r="1100" spans="1:17" hidden="1" x14ac:dyDescent="0.3">
      <c r="A1100" t="s">
        <v>2359</v>
      </c>
      <c r="B1100" t="s">
        <v>2360</v>
      </c>
      <c r="C1100" t="s">
        <v>3144</v>
      </c>
      <c r="D1100" t="s">
        <v>406</v>
      </c>
      <c r="E1100">
        <v>2226.6750633400002</v>
      </c>
      <c r="F1100">
        <v>1099.25</v>
      </c>
      <c r="G1100">
        <v>-44.374704288579601</v>
      </c>
      <c r="H1100">
        <v>-8.8159980323275597</v>
      </c>
      <c r="I1100">
        <v>-22.667915651900799</v>
      </c>
      <c r="J1100">
        <v>-4.7025743482111997</v>
      </c>
      <c r="K1100">
        <v>1203.3728628141801</v>
      </c>
      <c r="L1100">
        <v>1211.1669198332499</v>
      </c>
      <c r="M1100">
        <v>28.319722634906899</v>
      </c>
      <c r="N1100">
        <v>0.78633640267812199</v>
      </c>
      <c r="O1100">
        <v>34.127814418922</v>
      </c>
      <c r="P1100">
        <v>33.234349433367598</v>
      </c>
      <c r="Q1100">
        <v>-3.6305390128939997E-2</v>
      </c>
    </row>
    <row r="1101" spans="1:17" hidden="1" x14ac:dyDescent="0.3">
      <c r="A1101" t="s">
        <v>2361</v>
      </c>
      <c r="B1101" t="s">
        <v>2362</v>
      </c>
      <c r="C1101" t="s">
        <v>3144</v>
      </c>
      <c r="D1101" t="s">
        <v>287</v>
      </c>
      <c r="E1101">
        <v>2226.2214731700001</v>
      </c>
      <c r="F1101">
        <v>1662.3</v>
      </c>
      <c r="G1101">
        <v>-1.30280478534977</v>
      </c>
      <c r="H1101">
        <v>-3.1450398891020099</v>
      </c>
      <c r="I1101">
        <v>-9.6708545978461</v>
      </c>
      <c r="J1101">
        <v>4.0216731090734896</v>
      </c>
      <c r="K1101">
        <v>1540.64195748051</v>
      </c>
      <c r="L1101">
        <v>1501.0450398514099</v>
      </c>
      <c r="M1101">
        <v>48.120831234578297</v>
      </c>
      <c r="N1101">
        <v>1.8022021741616401</v>
      </c>
      <c r="O1101">
        <v>17.620164831859402</v>
      </c>
      <c r="P1101">
        <v>53.179137486177602</v>
      </c>
      <c r="Q1101">
        <v>-2.0887340996760002E-3</v>
      </c>
    </row>
    <row r="1102" spans="1:17" hidden="1" x14ac:dyDescent="0.3">
      <c r="A1102" t="s">
        <v>2363</v>
      </c>
      <c r="B1102" t="s">
        <v>2364</v>
      </c>
      <c r="C1102" t="s">
        <v>3144</v>
      </c>
      <c r="D1102" t="s">
        <v>540</v>
      </c>
      <c r="E1102">
        <v>2222.4126299549998</v>
      </c>
      <c r="F1102">
        <v>654.45000000000005</v>
      </c>
      <c r="G1102">
        <v>1.83259631669956</v>
      </c>
      <c r="H1102">
        <v>-6.3900721064016404</v>
      </c>
      <c r="I1102">
        <v>15.295359098419601</v>
      </c>
      <c r="J1102">
        <v>-1.7808394278629001</v>
      </c>
      <c r="K1102">
        <v>693.99093565769294</v>
      </c>
      <c r="L1102">
        <v>627.13822705086602</v>
      </c>
      <c r="M1102">
        <v>25.616501575503101</v>
      </c>
      <c r="N1102">
        <v>0.403134188719593</v>
      </c>
      <c r="O1102">
        <v>43.326457330582897</v>
      </c>
      <c r="P1102">
        <v>69.987012987013003</v>
      </c>
      <c r="Q1102">
        <v>0.142258433377323</v>
      </c>
    </row>
    <row r="1103" spans="1:17" hidden="1" x14ac:dyDescent="0.3">
      <c r="A1103" t="s">
        <v>2365</v>
      </c>
      <c r="B1103" t="s">
        <v>2366</v>
      </c>
      <c r="C1103" t="s">
        <v>3144</v>
      </c>
      <c r="D1103" t="s">
        <v>77</v>
      </c>
      <c r="E1103">
        <v>2222.1521173199999</v>
      </c>
      <c r="F1103">
        <v>2872.25</v>
      </c>
      <c r="G1103">
        <v>-28.556170996026001</v>
      </c>
      <c r="H1103">
        <v>2.6683535217988998</v>
      </c>
      <c r="I1103">
        <v>-9.6685213108714798</v>
      </c>
      <c r="J1103">
        <v>0.23547886311396499</v>
      </c>
      <c r="K1103">
        <v>2891.2515840276701</v>
      </c>
      <c r="L1103">
        <v>2835.08735398508</v>
      </c>
      <c r="M1103">
        <v>50.9504657253473</v>
      </c>
      <c r="N1103">
        <v>0.95632827894218697</v>
      </c>
      <c r="O1103">
        <v>10.406475759421999</v>
      </c>
      <c r="P1103">
        <v>22.450067145567299</v>
      </c>
      <c r="Q1103">
        <v>-0.13332613796808501</v>
      </c>
    </row>
    <row r="1104" spans="1:17" hidden="1" x14ac:dyDescent="0.3">
      <c r="A1104" t="s">
        <v>2367</v>
      </c>
      <c r="B1104" t="s">
        <v>2368</v>
      </c>
      <c r="C1104" t="s">
        <v>3144</v>
      </c>
      <c r="D1104" t="s">
        <v>1964</v>
      </c>
      <c r="E1104">
        <v>2221.0542816000002</v>
      </c>
      <c r="F1104">
        <v>509.75</v>
      </c>
      <c r="G1104">
        <v>1070.9571147613999</v>
      </c>
      <c r="H1104">
        <v>-19.904886921216399</v>
      </c>
      <c r="I1104">
        <v>43.741942058547103</v>
      </c>
      <c r="J1104">
        <v>-8.8843777487925202</v>
      </c>
      <c r="K1104">
        <v>607.51417683033105</v>
      </c>
      <c r="L1104">
        <v>465.01166350589199</v>
      </c>
      <c r="M1104">
        <v>44.742078489977501</v>
      </c>
      <c r="N1104">
        <v>1.1039604682247099</v>
      </c>
      <c r="O1104">
        <v>86.110838646395294</v>
      </c>
    </row>
    <row r="1105" spans="1:17" hidden="1" x14ac:dyDescent="0.3">
      <c r="A1105" t="s">
        <v>2369</v>
      </c>
      <c r="B1105" t="s">
        <v>2370</v>
      </c>
      <c r="C1105" t="s">
        <v>3144</v>
      </c>
      <c r="D1105" t="s">
        <v>1025</v>
      </c>
      <c r="E1105">
        <v>2221.0289640000001</v>
      </c>
      <c r="F1105">
        <v>996.15</v>
      </c>
      <c r="G1105">
        <v>3.90018265480927</v>
      </c>
      <c r="H1105">
        <v>-18.3117259601818</v>
      </c>
      <c r="I1105">
        <v>22.5954404534547</v>
      </c>
      <c r="J1105">
        <v>-0.50524187792056197</v>
      </c>
      <c r="K1105">
        <v>1038.3644591238401</v>
      </c>
      <c r="L1105">
        <v>885.58928345402103</v>
      </c>
      <c r="M1105">
        <v>24.256337486246199</v>
      </c>
      <c r="N1105">
        <v>0.54569248130439996</v>
      </c>
      <c r="O1105">
        <v>34.015961451588602</v>
      </c>
      <c r="P1105">
        <v>55.030736907633603</v>
      </c>
      <c r="Q1105">
        <v>1.4324885382568001E-2</v>
      </c>
    </row>
    <row r="1106" spans="1:17" hidden="1" x14ac:dyDescent="0.3">
      <c r="A1106" t="s">
        <v>2371</v>
      </c>
      <c r="B1106" t="s">
        <v>2372</v>
      </c>
      <c r="C1106" t="s">
        <v>3144</v>
      </c>
      <c r="D1106" t="s">
        <v>51</v>
      </c>
      <c r="E1106">
        <v>2220.4571547599999</v>
      </c>
      <c r="F1106">
        <v>770.1</v>
      </c>
      <c r="G1106">
        <v>0.65095210967801598</v>
      </c>
      <c r="H1106">
        <v>-5.6870233540378301</v>
      </c>
      <c r="I1106">
        <v>5.0053282258862302</v>
      </c>
      <c r="J1106">
        <v>-1.39435860741982</v>
      </c>
      <c r="K1106">
        <v>775.98088081432002</v>
      </c>
      <c r="L1106">
        <v>721.97367541722804</v>
      </c>
      <c r="M1106">
        <v>43.378426398301301</v>
      </c>
      <c r="N1106">
        <v>2.1128986612742899</v>
      </c>
      <c r="O1106">
        <v>12.011427087391199</v>
      </c>
      <c r="P1106">
        <v>36.566767157297399</v>
      </c>
      <c r="Q1106">
        <v>-5.1545328012043E-2</v>
      </c>
    </row>
    <row r="1107" spans="1:17" hidden="1" x14ac:dyDescent="0.3">
      <c r="A1107" t="s">
        <v>2373</v>
      </c>
      <c r="B1107" t="s">
        <v>2374</v>
      </c>
      <c r="C1107" t="s">
        <v>3144</v>
      </c>
      <c r="D1107" t="s">
        <v>446</v>
      </c>
      <c r="E1107">
        <v>2219.4419751</v>
      </c>
      <c r="F1107">
        <v>14.43</v>
      </c>
      <c r="G1107">
        <v>-7.2783394248335398</v>
      </c>
      <c r="H1107">
        <v>-12.6597289191777</v>
      </c>
      <c r="I1107">
        <v>1.52956449687549</v>
      </c>
      <c r="J1107">
        <v>2.8803548674777302</v>
      </c>
      <c r="K1107">
        <v>13.4137769267676</v>
      </c>
      <c r="L1107">
        <v>12.5647301333232</v>
      </c>
      <c r="M1107">
        <v>43.258494255208397</v>
      </c>
      <c r="N1107">
        <v>0.53974647568380096</v>
      </c>
      <c r="O1107">
        <v>21.6216216216216</v>
      </c>
      <c r="P1107">
        <v>45.757575757575701</v>
      </c>
      <c r="Q1107">
        <v>0.11512724391233101</v>
      </c>
    </row>
    <row r="1108" spans="1:17" hidden="1" x14ac:dyDescent="0.3">
      <c r="A1108" t="s">
        <v>2375</v>
      </c>
      <c r="B1108" t="s">
        <v>2376</v>
      </c>
      <c r="C1108" t="s">
        <v>3144</v>
      </c>
      <c r="D1108" t="s">
        <v>284</v>
      </c>
      <c r="E1108">
        <v>2217.7890000000002</v>
      </c>
      <c r="F1108">
        <v>5051.6499999999996</v>
      </c>
      <c r="G1108">
        <v>78.672970308682693</v>
      </c>
      <c r="H1108">
        <v>22.7799726636431</v>
      </c>
      <c r="I1108">
        <v>40.852734982439898</v>
      </c>
      <c r="J1108">
        <v>4.2556755221444398</v>
      </c>
      <c r="K1108">
        <v>4183.7906525545804</v>
      </c>
      <c r="L1108">
        <v>3467.48225251341</v>
      </c>
      <c r="M1108">
        <v>66.9841487277223</v>
      </c>
      <c r="N1108">
        <v>1.3800830459567801</v>
      </c>
      <c r="O1108">
        <v>1.9468886403452399</v>
      </c>
      <c r="P1108">
        <v>111.36610878661</v>
      </c>
      <c r="Q1108">
        <v>0.21833909528637699</v>
      </c>
    </row>
    <row r="1109" spans="1:17" hidden="1" x14ac:dyDescent="0.3">
      <c r="A1109" t="s">
        <v>2377</v>
      </c>
      <c r="B1109" t="s">
        <v>2378</v>
      </c>
      <c r="C1109" t="s">
        <v>3144</v>
      </c>
      <c r="D1109" t="s">
        <v>135</v>
      </c>
      <c r="E1109">
        <v>2216.7870204000001</v>
      </c>
      <c r="F1109">
        <v>122.3</v>
      </c>
      <c r="G1109">
        <v>34.084111047042398</v>
      </c>
      <c r="H1109">
        <v>15.882150115820499</v>
      </c>
      <c r="I1109">
        <v>22.603881989291999</v>
      </c>
      <c r="J1109">
        <v>-11.219314788469401</v>
      </c>
      <c r="K1109">
        <v>113.736754188212</v>
      </c>
      <c r="L1109">
        <v>98.445336846710404</v>
      </c>
      <c r="M1109">
        <v>58.892515662433603</v>
      </c>
      <c r="N1109">
        <v>1.87614706417198</v>
      </c>
      <c r="O1109">
        <v>20.768601798855201</v>
      </c>
      <c r="P1109">
        <v>74.689330095700598</v>
      </c>
      <c r="Q1109">
        <v>6.9865522291273005E-2</v>
      </c>
    </row>
    <row r="1110" spans="1:17" hidden="1" x14ac:dyDescent="0.3">
      <c r="A1110" t="s">
        <v>2379</v>
      </c>
      <c r="B1110" t="s">
        <v>2380</v>
      </c>
      <c r="C1110" t="s">
        <v>3144</v>
      </c>
      <c r="D1110" t="s">
        <v>1500</v>
      </c>
      <c r="E1110">
        <v>2211.5255120369902</v>
      </c>
      <c r="F1110">
        <v>160.86000000000001</v>
      </c>
      <c r="G1110">
        <v>5.6842332230446804</v>
      </c>
      <c r="H1110">
        <v>-14.9073360468639</v>
      </c>
      <c r="I1110">
        <v>36.372245755425404</v>
      </c>
      <c r="J1110">
        <v>-0.39377462973940203</v>
      </c>
      <c r="K1110">
        <v>156.49083897970601</v>
      </c>
      <c r="L1110">
        <v>127.696818723197</v>
      </c>
      <c r="M1110">
        <v>33.866210399531496</v>
      </c>
      <c r="N1110">
        <v>0.33553707294308299</v>
      </c>
      <c r="O1110">
        <v>26.756185502921699</v>
      </c>
      <c r="P1110">
        <v>77.647708448371006</v>
      </c>
      <c r="Q1110">
        <v>6.8487721512979993E-2</v>
      </c>
    </row>
    <row r="1111" spans="1:17" hidden="1" x14ac:dyDescent="0.3">
      <c r="A1111" t="s">
        <v>2381</v>
      </c>
      <c r="B1111" t="s">
        <v>2382</v>
      </c>
      <c r="C1111" t="s">
        <v>3144</v>
      </c>
      <c r="D1111" t="s">
        <v>120</v>
      </c>
      <c r="E1111">
        <v>2210.0087381449998</v>
      </c>
      <c r="F1111">
        <v>1991.7</v>
      </c>
      <c r="G1111">
        <v>510.53857700450101</v>
      </c>
      <c r="H1111">
        <v>12.8794720913499</v>
      </c>
      <c r="I1111">
        <v>458.80754773036</v>
      </c>
      <c r="J1111">
        <v>10.2408696842241</v>
      </c>
      <c r="K1111">
        <v>1563.5231277543101</v>
      </c>
      <c r="L1111">
        <v>931.79150192045199</v>
      </c>
      <c r="M1111">
        <v>63.345994539181198</v>
      </c>
      <c r="N1111">
        <v>0.95786114522839605</v>
      </c>
      <c r="O1111">
        <v>30.976050610031599</v>
      </c>
      <c r="P1111">
        <v>835.07042253521104</v>
      </c>
      <c r="Q1111">
        <v>0.23071229834260401</v>
      </c>
    </row>
    <row r="1112" spans="1:17" hidden="1" x14ac:dyDescent="0.3">
      <c r="A1112" t="s">
        <v>2383</v>
      </c>
      <c r="B1112" t="s">
        <v>2384</v>
      </c>
      <c r="C1112" t="s">
        <v>3144</v>
      </c>
      <c r="D1112" t="s">
        <v>446</v>
      </c>
      <c r="E1112">
        <v>2209.8257430399999</v>
      </c>
      <c r="F1112">
        <v>702.6</v>
      </c>
      <c r="G1112">
        <v>-10.5987514429853</v>
      </c>
      <c r="H1112">
        <v>-8.1388552950790896</v>
      </c>
      <c r="I1112">
        <v>17.588990140723801</v>
      </c>
      <c r="J1112">
        <v>6.4580550189998904</v>
      </c>
      <c r="K1112">
        <v>728.64323054085105</v>
      </c>
      <c r="L1112">
        <v>645.60768048524801</v>
      </c>
      <c r="M1112">
        <v>35.070860303317701</v>
      </c>
      <c r="N1112">
        <v>0.46762239503765601</v>
      </c>
      <c r="O1112">
        <v>26.494449188727501</v>
      </c>
      <c r="P1112">
        <v>59.663674582433799</v>
      </c>
      <c r="Q1112">
        <v>0.13963788784240999</v>
      </c>
    </row>
    <row r="1113" spans="1:17" hidden="1" x14ac:dyDescent="0.3">
      <c r="A1113" t="s">
        <v>2385</v>
      </c>
      <c r="B1113" t="s">
        <v>2386</v>
      </c>
      <c r="C1113" t="s">
        <v>3144</v>
      </c>
      <c r="D1113" t="s">
        <v>217</v>
      </c>
      <c r="E1113">
        <v>2202.1135749949999</v>
      </c>
      <c r="F1113">
        <v>286.75</v>
      </c>
      <c r="G1113">
        <v>-45.023806346579498</v>
      </c>
      <c r="H1113">
        <v>0.39944854849210198</v>
      </c>
      <c r="I1113">
        <v>-15.662693290251999</v>
      </c>
      <c r="J1113">
        <v>1.69029111169687</v>
      </c>
      <c r="K1113">
        <v>294.00566028594199</v>
      </c>
      <c r="L1113">
        <v>310.42126567223698</v>
      </c>
      <c r="M1113">
        <v>33.275185792969197</v>
      </c>
      <c r="N1113">
        <v>0.38795247095611501</v>
      </c>
      <c r="O1113">
        <v>30.775937227550099</v>
      </c>
      <c r="P1113">
        <v>16.826237522917001</v>
      </c>
    </row>
    <row r="1114" spans="1:17" hidden="1" x14ac:dyDescent="0.3">
      <c r="A1114" t="s">
        <v>2387</v>
      </c>
      <c r="B1114" t="s">
        <v>2388</v>
      </c>
      <c r="C1114" t="s">
        <v>3144</v>
      </c>
      <c r="D1114" t="s">
        <v>398</v>
      </c>
      <c r="E1114">
        <v>2197.10337037</v>
      </c>
      <c r="F1114">
        <v>1711.7</v>
      </c>
      <c r="G1114">
        <v>338.37179225462103</v>
      </c>
      <c r="H1114">
        <v>8.31733530100575</v>
      </c>
      <c r="I1114">
        <v>113.42073336752399</v>
      </c>
      <c r="J1114">
        <v>-1.5103979168767601</v>
      </c>
      <c r="K1114">
        <v>1538.69961274654</v>
      </c>
      <c r="L1114">
        <v>1106.48175644205</v>
      </c>
      <c r="M1114">
        <v>47.396057065247703</v>
      </c>
      <c r="N1114">
        <v>0.51653696750135403</v>
      </c>
      <c r="O1114">
        <v>9.2481159081614805</v>
      </c>
      <c r="P1114">
        <v>376.79665738161498</v>
      </c>
      <c r="Q1114">
        <v>0.14293141503548101</v>
      </c>
    </row>
    <row r="1115" spans="1:17" hidden="1" x14ac:dyDescent="0.3">
      <c r="A1115" t="s">
        <v>2389</v>
      </c>
      <c r="B1115" t="s">
        <v>2390</v>
      </c>
      <c r="C1115" t="s">
        <v>3144</v>
      </c>
      <c r="D1115" t="s">
        <v>607</v>
      </c>
      <c r="E1115">
        <v>2190.3746104799998</v>
      </c>
      <c r="F1115">
        <v>424.65</v>
      </c>
      <c r="G1115">
        <v>-4.35301528957506</v>
      </c>
      <c r="H1115">
        <v>4.9648479537646697</v>
      </c>
      <c r="I1115">
        <v>-16.423337594193399</v>
      </c>
      <c r="J1115">
        <v>-1.7739352022086801</v>
      </c>
      <c r="K1115">
        <v>427.50533025629602</v>
      </c>
      <c r="L1115">
        <v>409.136468419332</v>
      </c>
      <c r="M1115">
        <v>45.286682838757898</v>
      </c>
      <c r="N1115">
        <v>1.86342575443958</v>
      </c>
      <c r="O1115">
        <v>48.3456964559048</v>
      </c>
      <c r="P1115">
        <v>55.123287671232802</v>
      </c>
      <c r="Q1115">
        <v>9.1106301524932001E-2</v>
      </c>
    </row>
    <row r="1116" spans="1:17" hidden="1" x14ac:dyDescent="0.3">
      <c r="A1116" t="s">
        <v>2391</v>
      </c>
      <c r="B1116" t="s">
        <v>2392</v>
      </c>
      <c r="C1116" t="s">
        <v>3144</v>
      </c>
      <c r="D1116" t="s">
        <v>190</v>
      </c>
      <c r="E1116">
        <v>2188.6636100699998</v>
      </c>
      <c r="F1116">
        <v>237.32</v>
      </c>
      <c r="G1116">
        <v>-37.8128878784024</v>
      </c>
      <c r="H1116">
        <v>-10.720382300541599</v>
      </c>
      <c r="I1116">
        <v>1.1654583188158301</v>
      </c>
      <c r="J1116">
        <v>-2.0622109633328001</v>
      </c>
      <c r="K1116">
        <v>231.58293100293201</v>
      </c>
      <c r="L1116">
        <v>216.81050165994699</v>
      </c>
      <c r="M1116">
        <v>38.094677720403602</v>
      </c>
      <c r="N1116">
        <v>0.57927924695115796</v>
      </c>
      <c r="O1116">
        <v>23.293443451879298</v>
      </c>
      <c r="P1116">
        <v>37.457283521575398</v>
      </c>
      <c r="Q1116">
        <v>8.2946182019043996E-2</v>
      </c>
    </row>
    <row r="1117" spans="1:17" hidden="1" x14ac:dyDescent="0.3">
      <c r="A1117" t="s">
        <v>2393</v>
      </c>
      <c r="B1117" t="s">
        <v>2394</v>
      </c>
      <c r="C1117" t="s">
        <v>3144</v>
      </c>
      <c r="D1117" t="s">
        <v>945</v>
      </c>
      <c r="E1117">
        <v>2186.8785087599999</v>
      </c>
      <c r="F1117">
        <v>304.95</v>
      </c>
      <c r="G1117">
        <v>263.245975702968</v>
      </c>
      <c r="H1117">
        <v>-20.9483259518944</v>
      </c>
      <c r="I1117">
        <v>52.222404284647602</v>
      </c>
      <c r="J1117">
        <v>-2.85007379984956</v>
      </c>
      <c r="K1117">
        <v>345.00842742790798</v>
      </c>
      <c r="L1117">
        <v>258.26470505851302</v>
      </c>
      <c r="M1117">
        <v>40.318290779053797</v>
      </c>
      <c r="N1117">
        <v>0.77977068476188804</v>
      </c>
      <c r="O1117">
        <v>42.695523856369903</v>
      </c>
      <c r="Q1117">
        <v>0.15745188672569499</v>
      </c>
    </row>
    <row r="1118" spans="1:17" hidden="1" x14ac:dyDescent="0.3">
      <c r="A1118" t="s">
        <v>2395</v>
      </c>
      <c r="B1118" t="s">
        <v>2396</v>
      </c>
      <c r="C1118" t="s">
        <v>3144</v>
      </c>
      <c r="D1118" t="s">
        <v>607</v>
      </c>
      <c r="E1118">
        <v>2185.47713896</v>
      </c>
      <c r="F1118">
        <v>524.04999999999995</v>
      </c>
      <c r="G1118">
        <v>-32.888049758680403</v>
      </c>
      <c r="H1118">
        <v>4.7067778422701601</v>
      </c>
      <c r="I1118">
        <v>0.86154580537893999</v>
      </c>
      <c r="J1118">
        <v>8.5408276710257205</v>
      </c>
      <c r="K1118">
        <v>490.011852662477</v>
      </c>
      <c r="L1118">
        <v>495.34268038298399</v>
      </c>
      <c r="M1118">
        <v>49.160656678470303</v>
      </c>
      <c r="N1118">
        <v>1.6128633491091999</v>
      </c>
      <c r="O1118">
        <v>9.1880545749451592</v>
      </c>
      <c r="P1118">
        <v>27.941894531249901</v>
      </c>
      <c r="Q1118">
        <v>5.889648607438E-3</v>
      </c>
    </row>
    <row r="1119" spans="1:17" x14ac:dyDescent="0.3">
      <c r="A1119" t="s">
        <v>2397</v>
      </c>
      <c r="B1119" t="s">
        <v>2398</v>
      </c>
      <c r="C1119" t="s">
        <v>3138</v>
      </c>
      <c r="D1119" t="s">
        <v>1221</v>
      </c>
      <c r="E1119">
        <v>2184.0740929499998</v>
      </c>
      <c r="F1119">
        <v>290.5</v>
      </c>
      <c r="G1119">
        <v>-72.358805978491503</v>
      </c>
      <c r="H1119">
        <v>-19.0837636000931</v>
      </c>
      <c r="I1119">
        <v>-37.560359537239201</v>
      </c>
      <c r="J1119">
        <v>-4.5908994879229601</v>
      </c>
      <c r="K1119">
        <v>355.95941410393198</v>
      </c>
      <c r="L1119">
        <v>404.19559366115999</v>
      </c>
      <c r="M1119">
        <v>9.3305393582837297</v>
      </c>
      <c r="N1119">
        <v>1.00159424672143</v>
      </c>
      <c r="O1119">
        <v>90.843373493975804</v>
      </c>
      <c r="P1119">
        <v>3.3623910336238998</v>
      </c>
      <c r="Q1119">
        <v>-5.0405481007717003E-2</v>
      </c>
    </row>
    <row r="1120" spans="1:17" hidden="1" x14ac:dyDescent="0.3">
      <c r="A1120" t="s">
        <v>2399</v>
      </c>
      <c r="B1120" t="s">
        <v>2400</v>
      </c>
      <c r="C1120" t="s">
        <v>3144</v>
      </c>
      <c r="D1120" t="s">
        <v>745</v>
      </c>
      <c r="E1120">
        <v>2180.653534008</v>
      </c>
      <c r="F1120">
        <v>277.55</v>
      </c>
      <c r="G1120">
        <v>1.49530988084947</v>
      </c>
      <c r="H1120">
        <v>0.54927239789683402</v>
      </c>
      <c r="I1120">
        <v>0.90712591259916797</v>
      </c>
      <c r="J1120">
        <v>0.86408768390426804</v>
      </c>
      <c r="K1120">
        <v>277.935575932961</v>
      </c>
      <c r="L1120">
        <v>257.39055372428999</v>
      </c>
      <c r="M1120">
        <v>58.290846172297002</v>
      </c>
      <c r="N1120">
        <v>1.19631769102297</v>
      </c>
      <c r="O1120">
        <v>6.3952441001621203</v>
      </c>
      <c r="P1120">
        <v>33.952702702702702</v>
      </c>
      <c r="Q1120">
        <v>3.2968413234804997E-2</v>
      </c>
    </row>
    <row r="1121" spans="1:17" hidden="1" x14ac:dyDescent="0.3">
      <c r="A1121" t="s">
        <v>2401</v>
      </c>
      <c r="B1121" t="s">
        <v>2402</v>
      </c>
      <c r="C1121" t="s">
        <v>3144</v>
      </c>
      <c r="D1121" t="s">
        <v>233</v>
      </c>
      <c r="E1121">
        <v>2180.1656581919901</v>
      </c>
      <c r="F1121">
        <v>111.85</v>
      </c>
      <c r="G1121">
        <v>-51.505752267525502</v>
      </c>
      <c r="H1121">
        <v>1.97619848191303</v>
      </c>
      <c r="I1121">
        <v>-20.650015436594</v>
      </c>
      <c r="J1121">
        <v>3.2037035450832798</v>
      </c>
      <c r="K1121">
        <v>114.125809932967</v>
      </c>
      <c r="L1121">
        <v>113.638712470261</v>
      </c>
      <c r="M1121">
        <v>34.197120510319401</v>
      </c>
      <c r="N1121">
        <v>0.55518369583467997</v>
      </c>
      <c r="O1121">
        <v>35.6995976754582</v>
      </c>
      <c r="P1121">
        <v>29.366180892898399</v>
      </c>
      <c r="Q1121">
        <v>0.18373150678688399</v>
      </c>
    </row>
    <row r="1122" spans="1:17" hidden="1" x14ac:dyDescent="0.3">
      <c r="A1122" t="s">
        <v>2403</v>
      </c>
      <c r="B1122" t="s">
        <v>2404</v>
      </c>
      <c r="C1122" t="s">
        <v>3144</v>
      </c>
      <c r="D1122" t="s">
        <v>446</v>
      </c>
      <c r="E1122">
        <v>2178.6627521400001</v>
      </c>
      <c r="F1122">
        <v>352.15</v>
      </c>
      <c r="G1122">
        <v>56.678724440581703</v>
      </c>
      <c r="H1122">
        <v>-11.8013972009031</v>
      </c>
      <c r="I1122">
        <v>-17.549975840059599</v>
      </c>
      <c r="J1122">
        <v>3.6656128130900498</v>
      </c>
      <c r="K1122">
        <v>389.71999195730899</v>
      </c>
      <c r="L1122">
        <v>368.69818521534</v>
      </c>
      <c r="M1122">
        <v>14.7385276436064</v>
      </c>
      <c r="N1122">
        <v>1.1552471207136801</v>
      </c>
      <c r="O1122">
        <v>45.875337214255303</v>
      </c>
      <c r="P1122">
        <v>87.763263129831998</v>
      </c>
      <c r="Q1122">
        <v>0.113658325051954</v>
      </c>
    </row>
    <row r="1123" spans="1:17" hidden="1" x14ac:dyDescent="0.3">
      <c r="A1123" t="s">
        <v>2405</v>
      </c>
      <c r="B1123" t="s">
        <v>2406</v>
      </c>
      <c r="C1123" t="s">
        <v>3144</v>
      </c>
      <c r="D1123" t="s">
        <v>1221</v>
      </c>
      <c r="E1123">
        <v>2176.9195756599902</v>
      </c>
      <c r="F1123">
        <v>776.45</v>
      </c>
      <c r="G1123">
        <v>-8.7428002839850993</v>
      </c>
      <c r="H1123">
        <v>-11.086414482992801</v>
      </c>
      <c r="I1123">
        <v>-29.387455219351398</v>
      </c>
      <c r="J1123">
        <v>-4.49044941807899E-2</v>
      </c>
      <c r="K1123">
        <v>827.24495419163202</v>
      </c>
      <c r="L1123">
        <v>835.71038497308598</v>
      </c>
      <c r="M1123">
        <v>18.656155432156499</v>
      </c>
      <c r="N1123">
        <v>0.57261927457855399</v>
      </c>
      <c r="O1123">
        <v>48.232339493850198</v>
      </c>
      <c r="P1123">
        <v>30.924879858359301</v>
      </c>
      <c r="Q1123">
        <v>-1.1621892549525999E-2</v>
      </c>
    </row>
    <row r="1124" spans="1:17" hidden="1" x14ac:dyDescent="0.3">
      <c r="A1124" t="s">
        <v>2407</v>
      </c>
      <c r="B1124" t="s">
        <v>2408</v>
      </c>
      <c r="C1124" t="s">
        <v>3144</v>
      </c>
      <c r="D1124" t="s">
        <v>72</v>
      </c>
      <c r="E1124">
        <v>2171.5212390400002</v>
      </c>
      <c r="F1124">
        <v>123.75</v>
      </c>
      <c r="G1124">
        <v>123.186549296442</v>
      </c>
      <c r="H1124">
        <v>72.5771919318301</v>
      </c>
      <c r="I1124">
        <v>29.420652175627399</v>
      </c>
      <c r="J1124">
        <v>-5.9660880248761998</v>
      </c>
      <c r="K1124">
        <v>95.442390771296303</v>
      </c>
      <c r="L1124">
        <v>79.409613576031305</v>
      </c>
      <c r="M1124">
        <v>68.807425728352698</v>
      </c>
      <c r="N1124">
        <v>2.171548944315</v>
      </c>
      <c r="O1124">
        <v>16.202020202020201</v>
      </c>
      <c r="P1124">
        <v>181.12221717401101</v>
      </c>
      <c r="Q1124">
        <v>0.35903866594077399</v>
      </c>
    </row>
    <row r="1125" spans="1:17" hidden="1" x14ac:dyDescent="0.3">
      <c r="A1125" t="s">
        <v>2409</v>
      </c>
      <c r="B1125" t="s">
        <v>2410</v>
      </c>
      <c r="C1125" t="s">
        <v>3144</v>
      </c>
      <c r="D1125" t="s">
        <v>287</v>
      </c>
      <c r="E1125">
        <v>2165.4280171999999</v>
      </c>
      <c r="F1125">
        <v>3267.65</v>
      </c>
      <c r="G1125">
        <v>1380.5788641434301</v>
      </c>
      <c r="H1125">
        <v>-8.9029545540666994</v>
      </c>
      <c r="I1125">
        <v>268.48314992546</v>
      </c>
      <c r="J1125">
        <v>-6.8638998164990799</v>
      </c>
      <c r="K1125">
        <v>3467.1287089044199</v>
      </c>
      <c r="L1125">
        <v>2214.8204981603999</v>
      </c>
      <c r="M1125">
        <v>34.968300669994001</v>
      </c>
      <c r="N1125">
        <v>0.88543689320388297</v>
      </c>
      <c r="O1125">
        <v>27.767661775281901</v>
      </c>
      <c r="P1125">
        <v>1474.39171284027</v>
      </c>
    </row>
    <row r="1126" spans="1:17" hidden="1" x14ac:dyDescent="0.3">
      <c r="A1126" t="s">
        <v>2411</v>
      </c>
      <c r="B1126" t="s">
        <v>2412</v>
      </c>
      <c r="C1126" t="s">
        <v>3144</v>
      </c>
      <c r="D1126" t="s">
        <v>482</v>
      </c>
      <c r="E1126">
        <v>2164.2678552000002</v>
      </c>
      <c r="F1126">
        <v>425.45</v>
      </c>
      <c r="G1126">
        <v>-43.808969334255998</v>
      </c>
      <c r="H1126">
        <v>-2.6255870734234499</v>
      </c>
      <c r="I1126">
        <v>-19.848127331440899</v>
      </c>
      <c r="J1126">
        <v>3.93740239886949</v>
      </c>
      <c r="K1126">
        <v>435.03880856479901</v>
      </c>
      <c r="L1126">
        <v>450.50133333494199</v>
      </c>
      <c r="M1126">
        <v>32.540978608249802</v>
      </c>
      <c r="N1126">
        <v>0.55294982023276196</v>
      </c>
      <c r="O1126">
        <v>32.412739452344503</v>
      </c>
      <c r="P1126">
        <v>11.083550913838099</v>
      </c>
      <c r="Q1126">
        <v>-2.4558605953418002E-2</v>
      </c>
    </row>
    <row r="1127" spans="1:17" x14ac:dyDescent="0.3">
      <c r="A1127" t="s">
        <v>2413</v>
      </c>
      <c r="B1127" t="s">
        <v>2414</v>
      </c>
      <c r="C1127" t="s">
        <v>3137</v>
      </c>
      <c r="D1127" t="s">
        <v>77</v>
      </c>
      <c r="E1127">
        <v>2160.6386640000001</v>
      </c>
      <c r="F1127">
        <v>82.91</v>
      </c>
      <c r="G1127">
        <v>-65.077794888150393</v>
      </c>
      <c r="H1127">
        <v>-5.4282646069661702</v>
      </c>
      <c r="I1127">
        <v>-27.337907626410502</v>
      </c>
      <c r="J1127">
        <v>0.92764650614232202</v>
      </c>
      <c r="K1127">
        <v>88.110776719068895</v>
      </c>
      <c r="L1127">
        <v>95.509524836887294</v>
      </c>
      <c r="M1127">
        <v>32.306078193088297</v>
      </c>
      <c r="N1127">
        <v>0.551391527989334</v>
      </c>
      <c r="O1127">
        <v>88.155831624653203</v>
      </c>
      <c r="P1127">
        <v>3.6375000000000002</v>
      </c>
      <c r="Q1127">
        <v>1.9048466453502999E-2</v>
      </c>
    </row>
    <row r="1128" spans="1:17" hidden="1" x14ac:dyDescent="0.3">
      <c r="A1128" t="s">
        <v>2415</v>
      </c>
      <c r="B1128" t="s">
        <v>2416</v>
      </c>
      <c r="C1128" t="s">
        <v>3144</v>
      </c>
      <c r="D1128" t="s">
        <v>217</v>
      </c>
      <c r="E1128">
        <v>2157.3302735060001</v>
      </c>
      <c r="F1128">
        <v>99.19</v>
      </c>
      <c r="G1128">
        <v>170.463146155766</v>
      </c>
      <c r="H1128">
        <v>21.2369803897335</v>
      </c>
      <c r="I1128">
        <v>126.965750098299</v>
      </c>
      <c r="J1128">
        <v>4.0940683076307298</v>
      </c>
      <c r="K1128">
        <v>89.580289102605306</v>
      </c>
      <c r="L1128">
        <v>65.535111562991105</v>
      </c>
      <c r="M1128">
        <v>47.603278107299403</v>
      </c>
      <c r="N1128">
        <v>0.71524458078797004</v>
      </c>
      <c r="O1128">
        <v>15.7273918741808</v>
      </c>
      <c r="P1128">
        <v>226.282894736842</v>
      </c>
      <c r="Q1128">
        <v>0.14453486566415499</v>
      </c>
    </row>
    <row r="1129" spans="1:17" hidden="1" x14ac:dyDescent="0.3">
      <c r="A1129" t="s">
        <v>2417</v>
      </c>
      <c r="B1129" t="s">
        <v>2418</v>
      </c>
      <c r="C1129" t="s">
        <v>3144</v>
      </c>
      <c r="D1129" t="s">
        <v>562</v>
      </c>
      <c r="E1129">
        <v>2151.8411418360001</v>
      </c>
      <c r="F1129">
        <v>121.35</v>
      </c>
      <c r="G1129">
        <v>15.493064191159499</v>
      </c>
      <c r="H1129">
        <v>-4.2753350251162798</v>
      </c>
      <c r="I1129">
        <v>-4.1629216167788901</v>
      </c>
      <c r="J1129">
        <v>0.138938892617396</v>
      </c>
      <c r="K1129">
        <v>123.179349076424</v>
      </c>
      <c r="L1129">
        <v>112.984900249394</v>
      </c>
      <c r="M1129">
        <v>30.048695433534899</v>
      </c>
      <c r="N1129">
        <v>0.54383756545940798</v>
      </c>
      <c r="O1129">
        <v>22.785331685208</v>
      </c>
      <c r="P1129">
        <v>52.449748743718501</v>
      </c>
      <c r="Q1129">
        <v>5.9934581442597001E-2</v>
      </c>
    </row>
    <row r="1130" spans="1:17" hidden="1" x14ac:dyDescent="0.3">
      <c r="A1130" t="s">
        <v>2419</v>
      </c>
      <c r="B1130" t="s">
        <v>2420</v>
      </c>
      <c r="C1130" t="s">
        <v>3144</v>
      </c>
      <c r="D1130" t="s">
        <v>271</v>
      </c>
      <c r="E1130">
        <v>2140.0143465599999</v>
      </c>
      <c r="F1130">
        <v>582</v>
      </c>
      <c r="G1130">
        <v>-2.9911939036278499</v>
      </c>
      <c r="H1130">
        <v>-7.8330712030592702</v>
      </c>
      <c r="I1130">
        <v>-25.429368890738299</v>
      </c>
      <c r="J1130">
        <v>-4.7309416546436802</v>
      </c>
      <c r="K1130">
        <v>611.98794192277705</v>
      </c>
      <c r="L1130">
        <v>609.86792674559501</v>
      </c>
      <c r="M1130">
        <v>37.599998163664303</v>
      </c>
      <c r="N1130">
        <v>0.51042633711269803</v>
      </c>
      <c r="O1130">
        <v>60.652920962199303</v>
      </c>
      <c r="P1130">
        <v>33.900839756125599</v>
      </c>
      <c r="Q1130">
        <v>6.2974485220197995E-2</v>
      </c>
    </row>
    <row r="1131" spans="1:17" hidden="1" x14ac:dyDescent="0.3">
      <c r="A1131" t="s">
        <v>2421</v>
      </c>
      <c r="B1131" t="s">
        <v>2422</v>
      </c>
      <c r="C1131" t="s">
        <v>3144</v>
      </c>
      <c r="D1131" t="s">
        <v>195</v>
      </c>
      <c r="E1131">
        <v>2136.6423507599902</v>
      </c>
      <c r="F1131">
        <v>80.959999999999994</v>
      </c>
      <c r="G1131">
        <v>263.45788420197999</v>
      </c>
      <c r="H1131">
        <v>-7.0482667505153902</v>
      </c>
      <c r="I1131">
        <v>-49.754768932160701</v>
      </c>
      <c r="J1131">
        <v>1.74022327580314</v>
      </c>
      <c r="K1131">
        <v>86.305920088430398</v>
      </c>
      <c r="L1131">
        <v>83.4828304876104</v>
      </c>
      <c r="M1131">
        <v>14.924656244767601</v>
      </c>
      <c r="N1131">
        <v>0.49903489789655398</v>
      </c>
      <c r="O1131">
        <v>72.924901185770693</v>
      </c>
      <c r="P1131">
        <v>309.92405063291102</v>
      </c>
      <c r="Q1131">
        <v>0.17841371209221299</v>
      </c>
    </row>
    <row r="1132" spans="1:17" hidden="1" x14ac:dyDescent="0.3">
      <c r="A1132" t="s">
        <v>2423</v>
      </c>
      <c r="B1132" t="s">
        <v>2424</v>
      </c>
      <c r="C1132" t="s">
        <v>3144</v>
      </c>
      <c r="D1132" t="s">
        <v>190</v>
      </c>
      <c r="E1132">
        <v>2131.5206779999999</v>
      </c>
      <c r="F1132">
        <v>1309.05</v>
      </c>
      <c r="G1132">
        <v>28.740977589672902</v>
      </c>
      <c r="H1132">
        <v>-10.1300700285875</v>
      </c>
      <c r="I1132">
        <v>39.884258024236303</v>
      </c>
      <c r="J1132">
        <v>-0.14285731924825901</v>
      </c>
      <c r="K1132">
        <v>1350.9632903715501</v>
      </c>
      <c r="L1132">
        <v>1148.986873518</v>
      </c>
      <c r="M1132">
        <v>35.235639078360002</v>
      </c>
      <c r="N1132">
        <v>0.71652034504552697</v>
      </c>
      <c r="O1132">
        <v>17.787708643672801</v>
      </c>
      <c r="P1132">
        <v>68.789891045064707</v>
      </c>
      <c r="Q1132">
        <v>5.2938893521454998E-2</v>
      </c>
    </row>
    <row r="1133" spans="1:17" hidden="1" x14ac:dyDescent="0.3">
      <c r="A1133" t="s">
        <v>2425</v>
      </c>
      <c r="B1133" t="s">
        <v>2426</v>
      </c>
      <c r="C1133" t="s">
        <v>3144</v>
      </c>
      <c r="D1133" t="s">
        <v>1500</v>
      </c>
      <c r="E1133">
        <v>2130.4135477750001</v>
      </c>
      <c r="F1133">
        <v>273.55</v>
      </c>
      <c r="G1133">
        <v>17.3192132543691</v>
      </c>
      <c r="H1133">
        <v>-21.590710676005699</v>
      </c>
      <c r="I1133">
        <v>28.315830247296802</v>
      </c>
      <c r="J1133">
        <v>-7.7384398039353401</v>
      </c>
      <c r="K1133">
        <v>297.72536702230798</v>
      </c>
      <c r="L1133">
        <v>254.11975793370499</v>
      </c>
      <c r="M1133">
        <v>37.888300490573997</v>
      </c>
      <c r="N1133">
        <v>0.53908818772244904</v>
      </c>
      <c r="O1133">
        <v>31.694388594406799</v>
      </c>
      <c r="P1133">
        <v>102.62962962962899</v>
      </c>
      <c r="Q1133">
        <v>7.4465170302071004E-2</v>
      </c>
    </row>
    <row r="1134" spans="1:17" hidden="1" x14ac:dyDescent="0.3">
      <c r="A1134" t="s">
        <v>2427</v>
      </c>
      <c r="B1134" t="s">
        <v>2428</v>
      </c>
      <c r="C1134" t="s">
        <v>3144</v>
      </c>
      <c r="D1134" t="s">
        <v>271</v>
      </c>
      <c r="E1134">
        <v>2126.89372</v>
      </c>
      <c r="F1134">
        <v>1544.95</v>
      </c>
      <c r="G1134">
        <v>0.60715697112658795</v>
      </c>
      <c r="H1134">
        <v>0.83740219063786803</v>
      </c>
      <c r="I1134">
        <v>-1.8486480476941201</v>
      </c>
      <c r="J1134">
        <v>-1.71303352672366</v>
      </c>
      <c r="K1134">
        <v>1525.3117266204399</v>
      </c>
      <c r="L1134">
        <v>1398.6458065415</v>
      </c>
      <c r="M1134">
        <v>46.3107251816012</v>
      </c>
      <c r="N1134">
        <v>1.01562023332906</v>
      </c>
      <c r="O1134">
        <v>12.0359882196834</v>
      </c>
      <c r="P1134">
        <v>50.265039147984197</v>
      </c>
      <c r="Q1134">
        <v>3.1131809717713E-2</v>
      </c>
    </row>
    <row r="1135" spans="1:17" hidden="1" x14ac:dyDescent="0.3">
      <c r="A1135" t="s">
        <v>2429</v>
      </c>
      <c r="B1135" t="s">
        <v>2430</v>
      </c>
      <c r="C1135" t="s">
        <v>3144</v>
      </c>
      <c r="D1135" t="s">
        <v>230</v>
      </c>
      <c r="E1135">
        <v>2125.4699013660002</v>
      </c>
      <c r="F1135">
        <v>44.14</v>
      </c>
      <c r="G1135">
        <v>7.7839071152372501</v>
      </c>
      <c r="H1135">
        <v>-12.545137193493099</v>
      </c>
      <c r="I1135">
        <v>-13.765597622247499</v>
      </c>
      <c r="J1135">
        <v>-4.7837446234556404</v>
      </c>
      <c r="K1135">
        <v>48.418855715267298</v>
      </c>
      <c r="L1135">
        <v>44.664581233618399</v>
      </c>
      <c r="M1135">
        <v>34.231074392250299</v>
      </c>
      <c r="N1135">
        <v>0.57064758218707801</v>
      </c>
      <c r="O1135">
        <v>56.048935206162199</v>
      </c>
      <c r="P1135">
        <v>51.267991775188399</v>
      </c>
      <c r="Q1135">
        <v>5.1884148311068003E-2</v>
      </c>
    </row>
    <row r="1136" spans="1:17" hidden="1" x14ac:dyDescent="0.3">
      <c r="A1136" t="s">
        <v>2431</v>
      </c>
      <c r="B1136" t="s">
        <v>2432</v>
      </c>
      <c r="C1136" t="s">
        <v>3144</v>
      </c>
      <c r="D1136" t="s">
        <v>117</v>
      </c>
      <c r="E1136">
        <v>2120.944962349</v>
      </c>
      <c r="F1136">
        <v>53.87</v>
      </c>
      <c r="G1136">
        <v>163.94684228304999</v>
      </c>
      <c r="H1136">
        <v>14.2672182548257</v>
      </c>
      <c r="I1136">
        <v>72.279268872121804</v>
      </c>
      <c r="J1136">
        <v>-0.70217943071881095</v>
      </c>
      <c r="K1136">
        <v>46.163492471642797</v>
      </c>
      <c r="L1136">
        <v>32.846643092788703</v>
      </c>
      <c r="M1136">
        <v>48.0486556586416</v>
      </c>
      <c r="N1136">
        <v>0.742964582377029</v>
      </c>
      <c r="O1136">
        <v>19.769816224243499</v>
      </c>
      <c r="P1136">
        <v>218.757396449704</v>
      </c>
      <c r="Q1136">
        <v>0.137248556123653</v>
      </c>
    </row>
    <row r="1137" spans="1:17" hidden="1" x14ac:dyDescent="0.3">
      <c r="A1137" t="s">
        <v>2433</v>
      </c>
      <c r="B1137" t="s">
        <v>2434</v>
      </c>
      <c r="C1137" t="s">
        <v>3144</v>
      </c>
      <c r="D1137" t="s">
        <v>176</v>
      </c>
      <c r="E1137">
        <v>2118.3688284780001</v>
      </c>
      <c r="F1137">
        <v>201.88</v>
      </c>
      <c r="G1137">
        <v>50.6233897564898</v>
      </c>
      <c r="H1137">
        <v>4.8465055689400698</v>
      </c>
      <c r="I1137">
        <v>23.2317854540334</v>
      </c>
      <c r="J1137">
        <v>0.66173327873869203</v>
      </c>
      <c r="K1137">
        <v>183.736261702463</v>
      </c>
      <c r="L1137">
        <v>155.98584972624101</v>
      </c>
      <c r="M1137">
        <v>39.6398930727376</v>
      </c>
      <c r="N1137">
        <v>0.62831191555654498</v>
      </c>
      <c r="O1137">
        <v>7.7025956013473396</v>
      </c>
      <c r="P1137">
        <v>86.322104291647406</v>
      </c>
      <c r="Q1137">
        <v>4.7702127823345E-2</v>
      </c>
    </row>
    <row r="1138" spans="1:17" hidden="1" x14ac:dyDescent="0.3">
      <c r="A1138" t="s">
        <v>2435</v>
      </c>
      <c r="B1138" t="s">
        <v>2436</v>
      </c>
      <c r="C1138" t="s">
        <v>3144</v>
      </c>
      <c r="D1138" t="s">
        <v>264</v>
      </c>
      <c r="E1138">
        <v>2117.1938340000002</v>
      </c>
      <c r="F1138">
        <v>902.85</v>
      </c>
      <c r="G1138">
        <v>133.32327716767699</v>
      </c>
      <c r="H1138">
        <v>-4.6087132641156501</v>
      </c>
      <c r="I1138">
        <v>130.55757323331699</v>
      </c>
      <c r="J1138">
        <v>10.992226290408199</v>
      </c>
      <c r="K1138">
        <v>834.97355319845303</v>
      </c>
      <c r="M1138">
        <v>64.670035496138098</v>
      </c>
      <c r="N1138">
        <v>0.65248904818797204</v>
      </c>
      <c r="O1138">
        <v>25.3475106606856</v>
      </c>
      <c r="P1138">
        <v>284.191489361702</v>
      </c>
    </row>
    <row r="1139" spans="1:17" hidden="1" x14ac:dyDescent="0.3">
      <c r="A1139" t="s">
        <v>2437</v>
      </c>
      <c r="B1139" t="s">
        <v>2438</v>
      </c>
      <c r="C1139" t="s">
        <v>3144</v>
      </c>
      <c r="D1139" t="s">
        <v>634</v>
      </c>
      <c r="E1139">
        <v>2115.3054155999998</v>
      </c>
      <c r="F1139">
        <v>332.3</v>
      </c>
      <c r="G1139">
        <v>-37.720293915421102</v>
      </c>
      <c r="H1139">
        <v>-3.4108271296106598</v>
      </c>
      <c r="I1139">
        <v>-7.4834849586174297</v>
      </c>
      <c r="J1139">
        <v>1.01729844413021</v>
      </c>
      <c r="K1139">
        <v>343.99386637494098</v>
      </c>
      <c r="L1139">
        <v>336.92908440580999</v>
      </c>
      <c r="M1139">
        <v>30.6610201579837</v>
      </c>
      <c r="N1139">
        <v>0.43792032153122501</v>
      </c>
      <c r="O1139">
        <v>16.551309058080001</v>
      </c>
      <c r="P1139">
        <v>18.678571428571399</v>
      </c>
      <c r="Q1139">
        <v>6.3464970123787004E-2</v>
      </c>
    </row>
    <row r="1140" spans="1:17" hidden="1" x14ac:dyDescent="0.3">
      <c r="A1140" t="s">
        <v>2439</v>
      </c>
      <c r="B1140" t="s">
        <v>2440</v>
      </c>
      <c r="C1140" t="s">
        <v>3144</v>
      </c>
      <c r="D1140" t="s">
        <v>51</v>
      </c>
      <c r="E1140">
        <v>2110.1869261536599</v>
      </c>
      <c r="F1140">
        <v>21.88</v>
      </c>
      <c r="G1140">
        <v>111.094205559961</v>
      </c>
      <c r="H1140">
        <v>-8.7285830663411694</v>
      </c>
      <c r="I1140">
        <v>53.564230466738699</v>
      </c>
      <c r="J1140">
        <v>2.0102034532534998</v>
      </c>
      <c r="K1140">
        <v>20.254815459495902</v>
      </c>
      <c r="L1140">
        <v>15.6720093255389</v>
      </c>
      <c r="M1140">
        <v>50.867776541346799</v>
      </c>
      <c r="N1140">
        <v>0.48584051970994002</v>
      </c>
      <c r="O1140">
        <v>27.5137111517367</v>
      </c>
      <c r="P1140">
        <v>201.79310344827499</v>
      </c>
    </row>
    <row r="1141" spans="1:17" hidden="1" x14ac:dyDescent="0.3">
      <c r="A1141" t="s">
        <v>2441</v>
      </c>
      <c r="B1141" t="s">
        <v>2442</v>
      </c>
      <c r="C1141" t="s">
        <v>3144</v>
      </c>
      <c r="D1141" t="s">
        <v>287</v>
      </c>
      <c r="E1141">
        <v>2104.712384256</v>
      </c>
      <c r="F1141">
        <v>212.91</v>
      </c>
      <c r="G1141">
        <v>-26.684371635714701</v>
      </c>
      <c r="H1141">
        <v>4.8514389353333502</v>
      </c>
      <c r="I1141">
        <v>-8.9837947549709707</v>
      </c>
      <c r="J1141">
        <v>2.1041976110940399</v>
      </c>
      <c r="M1141">
        <v>35.674943302619397</v>
      </c>
      <c r="O1141">
        <v>23.991357850735</v>
      </c>
      <c r="P1141">
        <v>13.7947621592731</v>
      </c>
    </row>
    <row r="1142" spans="1:17" hidden="1" x14ac:dyDescent="0.3">
      <c r="A1142" t="s">
        <v>2443</v>
      </c>
      <c r="B1142" t="s">
        <v>2444</v>
      </c>
      <c r="C1142" t="s">
        <v>3144</v>
      </c>
      <c r="D1142" t="s">
        <v>607</v>
      </c>
      <c r="E1142">
        <v>2102.9090999999999</v>
      </c>
      <c r="F1142">
        <v>377.5</v>
      </c>
      <c r="G1142">
        <v>6.5016657642859901</v>
      </c>
      <c r="H1142">
        <v>-8.2412291556065504</v>
      </c>
      <c r="I1142">
        <v>-4.4254440336271497</v>
      </c>
      <c r="J1142">
        <v>6.1457671787436903</v>
      </c>
      <c r="K1142">
        <v>398.97476604733902</v>
      </c>
      <c r="L1142">
        <v>367.011232145836</v>
      </c>
      <c r="M1142">
        <v>18.855472243734798</v>
      </c>
      <c r="N1142">
        <v>0.30330162190093901</v>
      </c>
      <c r="O1142">
        <v>25.562913907284699</v>
      </c>
      <c r="P1142">
        <v>44.913627639155401</v>
      </c>
      <c r="Q1142">
        <v>5.2063508862507997E-2</v>
      </c>
    </row>
    <row r="1143" spans="1:17" hidden="1" x14ac:dyDescent="0.3">
      <c r="A1143" t="s">
        <v>2445</v>
      </c>
      <c r="B1143" t="s">
        <v>2446</v>
      </c>
      <c r="C1143" t="s">
        <v>3144</v>
      </c>
      <c r="D1143" t="s">
        <v>18</v>
      </c>
      <c r="E1143">
        <v>2099.0140724339999</v>
      </c>
      <c r="F1143">
        <v>227.83</v>
      </c>
      <c r="G1143">
        <v>-52.4409001942415</v>
      </c>
      <c r="H1143">
        <v>2.2710390047094702</v>
      </c>
      <c r="I1143">
        <v>-6.7011530642523098</v>
      </c>
      <c r="J1143">
        <v>11.105054367986501</v>
      </c>
      <c r="K1143">
        <v>213.62669806124401</v>
      </c>
      <c r="L1143">
        <v>228.32462381433601</v>
      </c>
      <c r="M1143">
        <v>60.203272582872998</v>
      </c>
      <c r="N1143">
        <v>1.2123411889436599</v>
      </c>
      <c r="O1143">
        <v>51.011719264363698</v>
      </c>
      <c r="P1143">
        <v>24.872567826801799</v>
      </c>
    </row>
    <row r="1144" spans="1:17" hidden="1" x14ac:dyDescent="0.3">
      <c r="A1144" t="s">
        <v>1827</v>
      </c>
      <c r="B1144" t="s">
        <v>2447</v>
      </c>
      <c r="C1144" t="s">
        <v>3144</v>
      </c>
      <c r="D1144" t="s">
        <v>1829</v>
      </c>
      <c r="E1144">
        <v>2091.9342556299998</v>
      </c>
      <c r="F1144">
        <v>33.47</v>
      </c>
      <c r="G1144">
        <v>-26.4533287899804</v>
      </c>
      <c r="H1144">
        <v>-14.5320875741254</v>
      </c>
      <c r="I1144">
        <v>-10.865818895778</v>
      </c>
      <c r="J1144">
        <v>-1.40096964284843</v>
      </c>
      <c r="K1144">
        <v>36.701986307446298</v>
      </c>
      <c r="L1144">
        <v>35.497156188143101</v>
      </c>
      <c r="M1144">
        <v>49.333103027404697</v>
      </c>
      <c r="N1144">
        <v>0.58197087971877304</v>
      </c>
      <c r="O1144">
        <v>37.287122796534199</v>
      </c>
      <c r="P1144">
        <v>23.278084714548701</v>
      </c>
      <c r="Q1144">
        <v>7.0291434656782004E-2</v>
      </c>
    </row>
    <row r="1145" spans="1:17" hidden="1" x14ac:dyDescent="0.3">
      <c r="A1145" t="s">
        <v>2448</v>
      </c>
      <c r="B1145" t="s">
        <v>2449</v>
      </c>
      <c r="C1145" t="s">
        <v>3144</v>
      </c>
      <c r="D1145" t="s">
        <v>403</v>
      </c>
      <c r="E1145">
        <v>2090.8828512</v>
      </c>
      <c r="F1145">
        <v>865.9</v>
      </c>
      <c r="G1145">
        <v>-24.3619174881748</v>
      </c>
      <c r="H1145">
        <v>5.2087547606603604</v>
      </c>
      <c r="I1145">
        <v>10.301587538857699</v>
      </c>
      <c r="J1145">
        <v>5.6819288895062003</v>
      </c>
      <c r="K1145">
        <v>833.55573573575805</v>
      </c>
      <c r="L1145">
        <v>810.05901873780203</v>
      </c>
      <c r="M1145">
        <v>62.248789894626</v>
      </c>
      <c r="N1145">
        <v>0.66713025874413201</v>
      </c>
      <c r="O1145">
        <v>25.880586672825899</v>
      </c>
      <c r="P1145">
        <v>34.3626348048723</v>
      </c>
      <c r="Q1145">
        <v>-6.2543539055262998E-2</v>
      </c>
    </row>
    <row r="1146" spans="1:17" hidden="1" x14ac:dyDescent="0.3">
      <c r="A1146" t="s">
        <v>2450</v>
      </c>
      <c r="B1146" t="s">
        <v>2451</v>
      </c>
      <c r="C1146" t="s">
        <v>3144</v>
      </c>
      <c r="D1146" t="s">
        <v>276</v>
      </c>
      <c r="E1146">
        <v>2087.69442273</v>
      </c>
      <c r="F1146">
        <v>378.75</v>
      </c>
      <c r="G1146">
        <v>43.1936581237224</v>
      </c>
      <c r="H1146">
        <v>-8.0009998393387693</v>
      </c>
      <c r="I1146">
        <v>82.172276000672596</v>
      </c>
      <c r="J1146">
        <v>4.6579730415902398</v>
      </c>
      <c r="K1146">
        <v>365.04481334353301</v>
      </c>
      <c r="M1146">
        <v>40.334886771735398</v>
      </c>
      <c r="N1146">
        <v>0.30281661490856998</v>
      </c>
      <c r="O1146">
        <v>15.9603960396039</v>
      </c>
      <c r="P1146">
        <v>127.136431784107</v>
      </c>
    </row>
    <row r="1147" spans="1:17" hidden="1" x14ac:dyDescent="0.3">
      <c r="A1147" t="s">
        <v>2452</v>
      </c>
      <c r="B1147" t="s">
        <v>2453</v>
      </c>
      <c r="C1147" t="s">
        <v>3144</v>
      </c>
      <c r="D1147" t="s">
        <v>271</v>
      </c>
      <c r="E1147">
        <v>2082.7038315599998</v>
      </c>
      <c r="F1147">
        <v>457.65</v>
      </c>
      <c r="G1147">
        <v>-46.945368357695102</v>
      </c>
      <c r="H1147">
        <v>-6.1382293976159303</v>
      </c>
      <c r="I1147">
        <v>-28.556577381665601</v>
      </c>
      <c r="J1147">
        <v>0.48718226638829498</v>
      </c>
      <c r="K1147">
        <v>485.80150126348599</v>
      </c>
      <c r="L1147">
        <v>519.09411534912294</v>
      </c>
      <c r="M1147">
        <v>22.015613356408199</v>
      </c>
      <c r="N1147">
        <v>0.65120286544492201</v>
      </c>
      <c r="O1147">
        <v>39.440620561564501</v>
      </c>
      <c r="P1147">
        <v>2.4627784618828898</v>
      </c>
    </row>
    <row r="1148" spans="1:17" hidden="1" x14ac:dyDescent="0.3">
      <c r="A1148" t="s">
        <v>2454</v>
      </c>
      <c r="B1148" t="s">
        <v>2455</v>
      </c>
      <c r="C1148" t="s">
        <v>3144</v>
      </c>
      <c r="D1148" t="s">
        <v>995</v>
      </c>
      <c r="E1148">
        <v>2081.82687975</v>
      </c>
      <c r="F1148">
        <v>558.1</v>
      </c>
      <c r="G1148">
        <v>43.718022422917699</v>
      </c>
      <c r="H1148">
        <v>-14.8549296861647</v>
      </c>
      <c r="I1148">
        <v>67.294815484988504</v>
      </c>
      <c r="J1148">
        <v>-7.6213872928009998</v>
      </c>
      <c r="K1148">
        <v>605.46091295614201</v>
      </c>
      <c r="L1148">
        <v>474.94282736780298</v>
      </c>
      <c r="M1148">
        <v>25.0181771138969</v>
      </c>
      <c r="N1148">
        <v>0.45338386654528701</v>
      </c>
      <c r="O1148">
        <v>30.5859165024189</v>
      </c>
      <c r="P1148">
        <v>118.776950215601</v>
      </c>
      <c r="Q1148">
        <v>0.14477565850825799</v>
      </c>
    </row>
    <row r="1149" spans="1:17" hidden="1" x14ac:dyDescent="0.3">
      <c r="A1149" t="s">
        <v>2456</v>
      </c>
      <c r="B1149" t="s">
        <v>2457</v>
      </c>
      <c r="C1149" t="s">
        <v>3144</v>
      </c>
      <c r="D1149" t="s">
        <v>634</v>
      </c>
      <c r="E1149">
        <v>2074.40523424</v>
      </c>
      <c r="F1149">
        <v>101.83</v>
      </c>
      <c r="G1149">
        <v>-38.761730853351501</v>
      </c>
      <c r="H1149">
        <v>-10.2605270242464</v>
      </c>
      <c r="I1149">
        <v>-9.7282529213201894</v>
      </c>
      <c r="J1149">
        <v>8.8046625572505602E-2</v>
      </c>
      <c r="K1149">
        <v>108.105288993309</v>
      </c>
      <c r="L1149">
        <v>107.74703871258301</v>
      </c>
      <c r="M1149">
        <v>38.203245487263899</v>
      </c>
      <c r="N1149">
        <v>0.45891857829792299</v>
      </c>
      <c r="O1149">
        <v>32.554257095158597</v>
      </c>
      <c r="P1149">
        <v>9.4828513063111401</v>
      </c>
      <c r="Q1149">
        <v>8.7309570461270997E-2</v>
      </c>
    </row>
    <row r="1150" spans="1:17" hidden="1" x14ac:dyDescent="0.3">
      <c r="A1150" t="s">
        <v>2458</v>
      </c>
      <c r="B1150" t="s">
        <v>2459</v>
      </c>
      <c r="C1150" t="s">
        <v>3144</v>
      </c>
      <c r="D1150" t="s">
        <v>48</v>
      </c>
      <c r="E1150">
        <v>2072.46992</v>
      </c>
      <c r="F1150">
        <v>88.73</v>
      </c>
      <c r="G1150">
        <v>5.2968470678466399</v>
      </c>
      <c r="H1150">
        <v>-12.3210053772851</v>
      </c>
      <c r="I1150">
        <v>15.9751492026605</v>
      </c>
      <c r="J1150">
        <v>5.0591005120770198</v>
      </c>
      <c r="K1150">
        <v>99.652432010843796</v>
      </c>
      <c r="L1150">
        <v>85.337248023910107</v>
      </c>
      <c r="M1150">
        <v>26.862050195053801</v>
      </c>
      <c r="N1150">
        <v>0.51481535440946302</v>
      </c>
      <c r="O1150">
        <v>35.985574213907299</v>
      </c>
      <c r="P1150">
        <v>50.645161290322498</v>
      </c>
      <c r="Q1150">
        <v>0.108404932835793</v>
      </c>
    </row>
    <row r="1151" spans="1:17" hidden="1" x14ac:dyDescent="0.3">
      <c r="A1151" t="s">
        <v>2460</v>
      </c>
      <c r="B1151" t="s">
        <v>2461</v>
      </c>
      <c r="C1151" t="s">
        <v>3144</v>
      </c>
      <c r="D1151" t="s">
        <v>135</v>
      </c>
      <c r="E1151">
        <v>2067.4028793520001</v>
      </c>
      <c r="F1151">
        <v>122.52</v>
      </c>
      <c r="G1151">
        <v>11.1167337434642</v>
      </c>
      <c r="H1151">
        <v>-10.777188055268899</v>
      </c>
      <c r="I1151">
        <v>-14.1613558784302</v>
      </c>
      <c r="J1151">
        <v>-0.120107408715044</v>
      </c>
      <c r="K1151">
        <v>124.21198556682</v>
      </c>
      <c r="L1151">
        <v>115.30859409156901</v>
      </c>
      <c r="M1151">
        <v>30.846213501055502</v>
      </c>
      <c r="N1151">
        <v>0.65461204288088504</v>
      </c>
      <c r="O1151">
        <v>20.470127326150799</v>
      </c>
      <c r="P1151">
        <v>49.051094890510903</v>
      </c>
      <c r="Q1151">
        <v>2.9092668387051001E-2</v>
      </c>
    </row>
    <row r="1152" spans="1:17" hidden="1" x14ac:dyDescent="0.3">
      <c r="A1152" t="s">
        <v>2462</v>
      </c>
      <c r="B1152" t="s">
        <v>2463</v>
      </c>
      <c r="C1152" t="s">
        <v>3144</v>
      </c>
      <c r="D1152" t="s">
        <v>77</v>
      </c>
      <c r="E1152">
        <v>2067.1841457800001</v>
      </c>
      <c r="F1152">
        <v>229.12</v>
      </c>
      <c r="G1152">
        <v>2.3355210773775301</v>
      </c>
      <c r="H1152">
        <v>-8.9649227635103692</v>
      </c>
      <c r="I1152">
        <v>-5.82919024312078</v>
      </c>
      <c r="J1152">
        <v>-5.4721043023338796</v>
      </c>
      <c r="K1152">
        <v>240.78548479202601</v>
      </c>
      <c r="L1152">
        <v>230.446076888721</v>
      </c>
      <c r="M1152">
        <v>37.8663349794505</v>
      </c>
      <c r="N1152">
        <v>1.3903017813616401</v>
      </c>
      <c r="O1152">
        <v>19.806215083798801</v>
      </c>
      <c r="P1152">
        <v>31.981566820276502</v>
      </c>
      <c r="Q1152">
        <v>-7.1867661111803996E-2</v>
      </c>
    </row>
    <row r="1153" spans="1:17" hidden="1" x14ac:dyDescent="0.3">
      <c r="A1153" t="s">
        <v>2464</v>
      </c>
      <c r="B1153" t="s">
        <v>2465</v>
      </c>
      <c r="C1153" t="s">
        <v>3144</v>
      </c>
      <c r="D1153" t="s">
        <v>1629</v>
      </c>
      <c r="E1153">
        <v>2065.974349824</v>
      </c>
      <c r="F1153">
        <v>92.6</v>
      </c>
      <c r="G1153">
        <v>-34.6376297946506</v>
      </c>
      <c r="H1153">
        <v>-14.966074837242999</v>
      </c>
      <c r="I1153">
        <v>-25.063865628611602</v>
      </c>
      <c r="J1153">
        <v>1.5208026397365999</v>
      </c>
      <c r="K1153">
        <v>95.4242710962789</v>
      </c>
      <c r="L1153">
        <v>96.369914639858607</v>
      </c>
      <c r="M1153">
        <v>50.741775503337799</v>
      </c>
      <c r="N1153">
        <v>0.42528045416436999</v>
      </c>
      <c r="O1153">
        <v>39.8488120950324</v>
      </c>
      <c r="P1153">
        <v>11.5662650602409</v>
      </c>
      <c r="Q1153">
        <v>3.9773231969521997E-2</v>
      </c>
    </row>
    <row r="1154" spans="1:17" hidden="1" x14ac:dyDescent="0.3">
      <c r="A1154" t="s">
        <v>2466</v>
      </c>
      <c r="B1154" t="s">
        <v>2467</v>
      </c>
      <c r="C1154" t="s">
        <v>3144</v>
      </c>
      <c r="D1154" t="s">
        <v>135</v>
      </c>
      <c r="E1154">
        <v>2057.6310749999998</v>
      </c>
      <c r="F1154">
        <v>120.44</v>
      </c>
      <c r="G1154">
        <v>47.026662034736297</v>
      </c>
      <c r="H1154">
        <v>-1.29473366451148</v>
      </c>
      <c r="I1154">
        <v>3.5603523356791702</v>
      </c>
      <c r="J1154">
        <v>5.6702712001914097</v>
      </c>
      <c r="K1154">
        <v>118.114286657302</v>
      </c>
      <c r="L1154">
        <v>105.918893767157</v>
      </c>
      <c r="M1154">
        <v>45.385597008983403</v>
      </c>
      <c r="N1154">
        <v>0.45618147116171198</v>
      </c>
      <c r="O1154">
        <v>34.880438392560599</v>
      </c>
      <c r="P1154">
        <v>75.824817518248096</v>
      </c>
      <c r="Q1154">
        <v>3.8864487714490997E-2</v>
      </c>
    </row>
    <row r="1155" spans="1:17" hidden="1" x14ac:dyDescent="0.3">
      <c r="A1155" t="s">
        <v>2468</v>
      </c>
      <c r="B1155" t="s">
        <v>2469</v>
      </c>
      <c r="C1155" t="s">
        <v>3144</v>
      </c>
      <c r="D1155" t="s">
        <v>276</v>
      </c>
      <c r="E1155">
        <v>2034.70285205</v>
      </c>
      <c r="F1155">
        <v>421.85</v>
      </c>
      <c r="G1155">
        <v>-45.047313046522802</v>
      </c>
      <c r="H1155">
        <v>-12.4794996006195</v>
      </c>
      <c r="I1155">
        <v>-19.9021760749233</v>
      </c>
      <c r="J1155">
        <v>-0.66360117647830097</v>
      </c>
      <c r="K1155">
        <v>438.37040222016998</v>
      </c>
      <c r="L1155">
        <v>443.08902700980099</v>
      </c>
      <c r="M1155">
        <v>24.033831604594301</v>
      </c>
      <c r="N1155">
        <v>0.43825857990980899</v>
      </c>
      <c r="O1155">
        <v>51.914187507407803</v>
      </c>
      <c r="P1155">
        <v>27.8333333333333</v>
      </c>
      <c r="Q1155">
        <v>4.2863414718126998E-2</v>
      </c>
    </row>
    <row r="1156" spans="1:17" hidden="1" x14ac:dyDescent="0.3">
      <c r="A1156" t="s">
        <v>2470</v>
      </c>
      <c r="B1156" t="s">
        <v>2471</v>
      </c>
      <c r="C1156" t="s">
        <v>3144</v>
      </c>
      <c r="D1156" t="s">
        <v>130</v>
      </c>
      <c r="E1156">
        <v>2028.2069866899999</v>
      </c>
      <c r="F1156">
        <v>134.9</v>
      </c>
      <c r="G1156">
        <v>13.195490674057</v>
      </c>
      <c r="H1156">
        <v>-5.6404111778674704</v>
      </c>
      <c r="I1156">
        <v>-6.2815369479805003</v>
      </c>
      <c r="J1156">
        <v>-2.89408353270953</v>
      </c>
      <c r="K1156">
        <v>140.386502416767</v>
      </c>
      <c r="L1156">
        <v>124.22682868024</v>
      </c>
      <c r="M1156">
        <v>32.528238938827201</v>
      </c>
      <c r="N1156">
        <v>0.63532699783212898</v>
      </c>
      <c r="O1156">
        <v>32.468495181615999</v>
      </c>
      <c r="P1156">
        <v>52.429378531073397</v>
      </c>
      <c r="Q1156">
        <v>0.15314624903076399</v>
      </c>
    </row>
    <row r="1157" spans="1:17" hidden="1" x14ac:dyDescent="0.3">
      <c r="A1157" t="s">
        <v>2472</v>
      </c>
      <c r="B1157" t="s">
        <v>2473</v>
      </c>
      <c r="C1157" t="s">
        <v>3144</v>
      </c>
      <c r="D1157" t="s">
        <v>190</v>
      </c>
      <c r="E1157">
        <v>2022.74395972</v>
      </c>
      <c r="F1157">
        <v>636.20000000000005</v>
      </c>
      <c r="G1157">
        <v>-24.6683580850376</v>
      </c>
      <c r="H1157">
        <v>-10.850180802908699</v>
      </c>
      <c r="I1157">
        <v>30.9526880992284</v>
      </c>
      <c r="J1157">
        <v>2.5839803671152399</v>
      </c>
      <c r="K1157">
        <v>641.69318515494695</v>
      </c>
      <c r="L1157">
        <v>565.76373504717196</v>
      </c>
      <c r="M1157">
        <v>38.487423682995399</v>
      </c>
      <c r="N1157">
        <v>0.30142229854477998</v>
      </c>
      <c r="O1157">
        <v>24.512731845331601</v>
      </c>
      <c r="P1157">
        <v>58.258706467661703</v>
      </c>
      <c r="Q1157">
        <v>1.6254496434295999E-2</v>
      </c>
    </row>
    <row r="1158" spans="1:17" hidden="1" x14ac:dyDescent="0.3">
      <c r="A1158" t="s">
        <v>2474</v>
      </c>
      <c r="B1158" t="s">
        <v>2475</v>
      </c>
      <c r="C1158" t="s">
        <v>3144</v>
      </c>
      <c r="D1158" t="s">
        <v>271</v>
      </c>
      <c r="E1158">
        <v>2016.8154528349901</v>
      </c>
      <c r="F1158">
        <v>569.04999999999995</v>
      </c>
      <c r="G1158">
        <v>28.537514108051798</v>
      </c>
      <c r="H1158">
        <v>17.625974124655301</v>
      </c>
      <c r="I1158">
        <v>49.156207003914801</v>
      </c>
      <c r="J1158">
        <v>6.1680290835056102</v>
      </c>
      <c r="K1158">
        <v>513.03106170362298</v>
      </c>
      <c r="L1158">
        <v>420.85599928748701</v>
      </c>
      <c r="M1158">
        <v>46.597854366805699</v>
      </c>
      <c r="N1158">
        <v>0.88175188608791899</v>
      </c>
      <c r="O1158">
        <v>12.4417889464897</v>
      </c>
      <c r="P1158">
        <v>86.972235912600595</v>
      </c>
      <c r="Q1158">
        <v>9.5743932130596995E-2</v>
      </c>
    </row>
    <row r="1159" spans="1:17" hidden="1" x14ac:dyDescent="0.3">
      <c r="A1159" t="s">
        <v>2476</v>
      </c>
      <c r="B1159" t="s">
        <v>2477</v>
      </c>
      <c r="C1159" t="s">
        <v>3144</v>
      </c>
      <c r="D1159" t="s">
        <v>54</v>
      </c>
      <c r="E1159">
        <v>2015.7504242130001</v>
      </c>
      <c r="F1159">
        <v>184.04</v>
      </c>
      <c r="G1159">
        <v>-48.394956513561397</v>
      </c>
      <c r="H1159">
        <v>-13.632122151878299</v>
      </c>
      <c r="I1159">
        <v>-35.426545715048597</v>
      </c>
      <c r="J1159">
        <v>-1.07470675490558</v>
      </c>
      <c r="K1159">
        <v>205.09207426738899</v>
      </c>
      <c r="L1159">
        <v>218.568492645341</v>
      </c>
      <c r="M1159">
        <v>4.41121154357492</v>
      </c>
      <c r="N1159">
        <v>0.95179578337245696</v>
      </c>
      <c r="O1159">
        <v>54.0697674418604</v>
      </c>
      <c r="P1159">
        <v>4.5088018171493403</v>
      </c>
      <c r="Q1159">
        <v>8.7003909919515995E-2</v>
      </c>
    </row>
    <row r="1160" spans="1:17" hidden="1" x14ac:dyDescent="0.3">
      <c r="A1160" t="s">
        <v>2478</v>
      </c>
      <c r="B1160" t="s">
        <v>2479</v>
      </c>
      <c r="C1160" t="s">
        <v>3144</v>
      </c>
      <c r="D1160" t="s">
        <v>125</v>
      </c>
      <c r="E1160">
        <v>2015.7454152779901</v>
      </c>
      <c r="F1160">
        <v>124.79</v>
      </c>
      <c r="G1160">
        <v>-37.308104181354103</v>
      </c>
      <c r="H1160">
        <v>-13.7278386608348</v>
      </c>
      <c r="I1160">
        <v>-27.192992558111001</v>
      </c>
      <c r="J1160">
        <v>-2.9861934263938701</v>
      </c>
      <c r="K1160">
        <v>133.99147537292399</v>
      </c>
      <c r="L1160">
        <v>140.78816609736</v>
      </c>
      <c r="M1160">
        <v>31.187624618389901</v>
      </c>
      <c r="N1160">
        <v>0.40390049064439798</v>
      </c>
      <c r="O1160">
        <v>55.461174773619597</v>
      </c>
      <c r="P1160">
        <v>4.7687012005709102</v>
      </c>
    </row>
    <row r="1161" spans="1:17" hidden="1" x14ac:dyDescent="0.3">
      <c r="A1161" t="s">
        <v>2480</v>
      </c>
      <c r="B1161" t="s">
        <v>2481</v>
      </c>
      <c r="C1161" t="s">
        <v>3144</v>
      </c>
      <c r="D1161" t="s">
        <v>233</v>
      </c>
      <c r="E1161">
        <v>2009.27264323499</v>
      </c>
      <c r="F1161">
        <v>860.3</v>
      </c>
      <c r="G1161">
        <v>7.6026273116076704</v>
      </c>
      <c r="H1161">
        <v>2.9079087542303199</v>
      </c>
      <c r="I1161">
        <v>32.652080367167301</v>
      </c>
      <c r="J1161">
        <v>-1.76332686835887E-2</v>
      </c>
      <c r="K1161">
        <v>862.70902775044397</v>
      </c>
      <c r="L1161">
        <v>712.22298124062502</v>
      </c>
      <c r="M1161">
        <v>35.625546402803501</v>
      </c>
      <c r="N1161">
        <v>0.993345672899837</v>
      </c>
      <c r="O1161">
        <v>21.9342089968615</v>
      </c>
      <c r="P1161">
        <v>85.393500560296502</v>
      </c>
      <c r="Q1161">
        <v>3.0999608060416E-2</v>
      </c>
    </row>
    <row r="1162" spans="1:17" hidden="1" x14ac:dyDescent="0.3">
      <c r="A1162" t="s">
        <v>2482</v>
      </c>
      <c r="B1162" t="s">
        <v>2483</v>
      </c>
      <c r="C1162" t="s">
        <v>3144</v>
      </c>
      <c r="D1162" t="s">
        <v>766</v>
      </c>
      <c r="E1162">
        <v>2008.4305571349901</v>
      </c>
      <c r="F1162">
        <v>9.4499999999999993</v>
      </c>
      <c r="G1162">
        <v>-72.279265110766801</v>
      </c>
      <c r="H1162">
        <v>8.0647579814181096</v>
      </c>
      <c r="I1162">
        <v>-50.896938355252601</v>
      </c>
      <c r="J1162">
        <v>-1.9613814156338201</v>
      </c>
      <c r="K1162">
        <v>10.5503603448312</v>
      </c>
      <c r="L1162">
        <v>15.7597469456979</v>
      </c>
      <c r="M1162">
        <v>99.612058987503104</v>
      </c>
      <c r="N1162">
        <v>1.3372172731172101</v>
      </c>
      <c r="O1162">
        <v>142.85714285714201</v>
      </c>
      <c r="P1162">
        <v>38.970588235294102</v>
      </c>
      <c r="Q1162">
        <v>-4.0783642206639999E-2</v>
      </c>
    </row>
    <row r="1163" spans="1:17" hidden="1" x14ac:dyDescent="0.3">
      <c r="A1163" t="s">
        <v>2484</v>
      </c>
      <c r="B1163" t="s">
        <v>2485</v>
      </c>
      <c r="C1163" t="s">
        <v>3144</v>
      </c>
      <c r="D1163" t="s">
        <v>469</v>
      </c>
      <c r="E1163">
        <v>1996.0218245999999</v>
      </c>
      <c r="F1163">
        <v>236.99</v>
      </c>
      <c r="G1163">
        <v>-27.115960552438199</v>
      </c>
      <c r="H1163">
        <v>-2.2621548884961702</v>
      </c>
      <c r="I1163">
        <v>-0.76548221903370794</v>
      </c>
      <c r="J1163">
        <v>0.92385563974551399</v>
      </c>
      <c r="K1163">
        <v>247.46358909785499</v>
      </c>
      <c r="L1163">
        <v>239.36405377778999</v>
      </c>
      <c r="M1163">
        <v>33.669864245981003</v>
      </c>
      <c r="N1163">
        <v>0.50669676809118203</v>
      </c>
      <c r="O1163">
        <v>30.596227688932</v>
      </c>
      <c r="P1163">
        <v>31.260038770423598</v>
      </c>
      <c r="Q1163">
        <v>6.6445405830622001E-2</v>
      </c>
    </row>
    <row r="1164" spans="1:17" hidden="1" x14ac:dyDescent="0.3">
      <c r="A1164" t="s">
        <v>2486</v>
      </c>
      <c r="B1164" t="s">
        <v>2487</v>
      </c>
      <c r="C1164" t="s">
        <v>3144</v>
      </c>
      <c r="D1164" t="s">
        <v>562</v>
      </c>
      <c r="E1164">
        <v>1995.05634255</v>
      </c>
      <c r="F1164">
        <v>93.55</v>
      </c>
      <c r="G1164">
        <v>72.439967908617206</v>
      </c>
      <c r="H1164">
        <v>8.4437089273793795</v>
      </c>
      <c r="I1164">
        <v>6.8556207384819396</v>
      </c>
      <c r="J1164">
        <v>-3.5421736738597298</v>
      </c>
      <c r="K1164">
        <v>96.5567829288794</v>
      </c>
      <c r="L1164">
        <v>80.781135590475103</v>
      </c>
      <c r="M1164">
        <v>39.599674616553202</v>
      </c>
      <c r="N1164">
        <v>1.0510479395196299</v>
      </c>
      <c r="O1164">
        <v>38.963121325494399</v>
      </c>
      <c r="P1164">
        <v>133.875</v>
      </c>
      <c r="Q1164">
        <v>0.18746433668541601</v>
      </c>
    </row>
    <row r="1165" spans="1:17" hidden="1" x14ac:dyDescent="0.3">
      <c r="A1165" t="s">
        <v>2488</v>
      </c>
      <c r="B1165" t="s">
        <v>2489</v>
      </c>
      <c r="C1165" t="s">
        <v>3144</v>
      </c>
      <c r="D1165" t="s">
        <v>524</v>
      </c>
      <c r="E1165">
        <v>1993.030866525</v>
      </c>
      <c r="F1165">
        <v>2375.35</v>
      </c>
      <c r="G1165">
        <v>14.3158587496279</v>
      </c>
      <c r="H1165">
        <v>-6.9921630762178504</v>
      </c>
      <c r="I1165">
        <v>35.799520789393704</v>
      </c>
      <c r="J1165">
        <v>-2.2080250615566701</v>
      </c>
      <c r="K1165">
        <v>2441.9170163379499</v>
      </c>
      <c r="L1165">
        <v>2121.0876953752199</v>
      </c>
      <c r="M1165">
        <v>33.889503720096997</v>
      </c>
      <c r="N1165">
        <v>0.39207119330064899</v>
      </c>
      <c r="O1165">
        <v>42.252720651693402</v>
      </c>
      <c r="P1165">
        <v>83.729744363228505</v>
      </c>
      <c r="Q1165">
        <v>-2.6803239783925001E-2</v>
      </c>
    </row>
    <row r="1166" spans="1:17" hidden="1" x14ac:dyDescent="0.3">
      <c r="A1166" t="s">
        <v>2490</v>
      </c>
      <c r="B1166" t="s">
        <v>2491</v>
      </c>
      <c r="C1166" t="s">
        <v>3144</v>
      </c>
      <c r="D1166" t="s">
        <v>1684</v>
      </c>
      <c r="E1166">
        <v>1984.1380216</v>
      </c>
      <c r="F1166">
        <v>63.4</v>
      </c>
      <c r="G1166">
        <v>1.0139122820630899</v>
      </c>
      <c r="H1166">
        <v>4.2380419567165202</v>
      </c>
      <c r="I1166">
        <v>-5.9859368274351601</v>
      </c>
      <c r="J1166">
        <v>1.6096737999605</v>
      </c>
      <c r="K1166">
        <v>62.090633258223399</v>
      </c>
      <c r="L1166">
        <v>58.969065022563797</v>
      </c>
      <c r="M1166">
        <v>58.880462682991599</v>
      </c>
      <c r="N1166">
        <v>2.0048959384536298</v>
      </c>
      <c r="O1166">
        <v>2.5867507886435401</v>
      </c>
      <c r="P1166">
        <v>29.918032786885199</v>
      </c>
      <c r="Q1166">
        <v>-2.8254867209200001E-2</v>
      </c>
    </row>
    <row r="1167" spans="1:17" hidden="1" x14ac:dyDescent="0.3">
      <c r="A1167" t="s">
        <v>2492</v>
      </c>
      <c r="B1167" t="s">
        <v>2493</v>
      </c>
      <c r="C1167" t="s">
        <v>3144</v>
      </c>
      <c r="D1167" t="s">
        <v>287</v>
      </c>
      <c r="E1167">
        <v>1983.5778415899999</v>
      </c>
      <c r="F1167">
        <v>1294.5</v>
      </c>
      <c r="G1167">
        <v>-34.402112739319797</v>
      </c>
      <c r="H1167">
        <v>-1.5092816335478001</v>
      </c>
      <c r="I1167">
        <v>-10.773123268894</v>
      </c>
      <c r="J1167">
        <v>2.5279047252120899</v>
      </c>
      <c r="K1167">
        <v>1305.31119229003</v>
      </c>
      <c r="L1167">
        <v>1313.44202749491</v>
      </c>
      <c r="M1167">
        <v>28.848129255629399</v>
      </c>
      <c r="N1167">
        <v>0.551542588937177</v>
      </c>
      <c r="O1167">
        <v>17.701815372730699</v>
      </c>
      <c r="P1167">
        <v>12.9679727724932</v>
      </c>
      <c r="Q1167">
        <v>2.5668004907470001E-3</v>
      </c>
    </row>
    <row r="1168" spans="1:17" hidden="1" x14ac:dyDescent="0.3">
      <c r="A1168" t="s">
        <v>2494</v>
      </c>
      <c r="B1168" t="s">
        <v>2495</v>
      </c>
      <c r="C1168" t="s">
        <v>3144</v>
      </c>
      <c r="D1168" t="s">
        <v>1386</v>
      </c>
      <c r="E1168">
        <v>1982.5688769000001</v>
      </c>
      <c r="F1168">
        <v>780.55</v>
      </c>
      <c r="G1168">
        <v>81.906661284145201</v>
      </c>
      <c r="H1168">
        <v>9.2501972342321803</v>
      </c>
      <c r="I1168">
        <v>38.359450842640399</v>
      </c>
      <c r="J1168">
        <v>6.1432536300025298</v>
      </c>
      <c r="K1168">
        <v>705.88482388192301</v>
      </c>
      <c r="L1168">
        <v>582.876143518606</v>
      </c>
      <c r="M1168">
        <v>42.341117879574497</v>
      </c>
      <c r="N1168">
        <v>0.47728005722731198</v>
      </c>
      <c r="O1168">
        <v>15.5595413490487</v>
      </c>
      <c r="P1168">
        <v>119.904211860825</v>
      </c>
      <c r="Q1168">
        <v>6.5405268524032001E-2</v>
      </c>
    </row>
    <row r="1169" spans="1:17" hidden="1" x14ac:dyDescent="0.3">
      <c r="A1169" t="s">
        <v>2496</v>
      </c>
      <c r="B1169" t="s">
        <v>2497</v>
      </c>
      <c r="C1169" t="s">
        <v>3144</v>
      </c>
      <c r="D1169" t="s">
        <v>167</v>
      </c>
      <c r="E1169">
        <v>1981.4838749999999</v>
      </c>
      <c r="F1169">
        <v>1966.1</v>
      </c>
      <c r="G1169">
        <v>-27.095607601405401</v>
      </c>
      <c r="H1169">
        <v>-10.754423958253399</v>
      </c>
      <c r="I1169">
        <v>-13.6097101139306</v>
      </c>
      <c r="J1169">
        <v>4.4366969757290098E-2</v>
      </c>
      <c r="K1169">
        <v>2099.7913478924002</v>
      </c>
      <c r="L1169">
        <v>2085.5523009560702</v>
      </c>
      <c r="M1169">
        <v>23.107782003116998</v>
      </c>
      <c r="N1169">
        <v>0.75187653096186602</v>
      </c>
      <c r="O1169">
        <v>41.330552871166198</v>
      </c>
      <c r="P1169">
        <v>16.337278106508801</v>
      </c>
      <c r="Q1169">
        <v>9.0770388991429002E-2</v>
      </c>
    </row>
    <row r="1170" spans="1:17" hidden="1" x14ac:dyDescent="0.3">
      <c r="A1170" t="s">
        <v>2498</v>
      </c>
      <c r="B1170" t="s">
        <v>2499</v>
      </c>
      <c r="C1170" t="s">
        <v>3144</v>
      </c>
      <c r="D1170" t="s">
        <v>21</v>
      </c>
      <c r="E1170">
        <v>1978.9450997849999</v>
      </c>
      <c r="F1170">
        <v>225.16</v>
      </c>
      <c r="G1170">
        <v>-66.512351817087193</v>
      </c>
      <c r="H1170">
        <v>-5.7655103698327403</v>
      </c>
      <c r="I1170">
        <v>-41.284595804929403</v>
      </c>
      <c r="J1170">
        <v>1.7408505789756099</v>
      </c>
      <c r="K1170">
        <v>234.69851921481001</v>
      </c>
      <c r="M1170">
        <v>27.0549545052416</v>
      </c>
      <c r="N1170">
        <v>0.66895943511091704</v>
      </c>
      <c r="O1170">
        <v>88.177296144963506</v>
      </c>
      <c r="P1170">
        <v>9.8341463414634198</v>
      </c>
    </row>
    <row r="1171" spans="1:17" hidden="1" x14ac:dyDescent="0.3">
      <c r="A1171" t="s">
        <v>2500</v>
      </c>
      <c r="B1171" t="s">
        <v>2501</v>
      </c>
      <c r="C1171" t="s">
        <v>3144</v>
      </c>
      <c r="D1171" t="s">
        <v>271</v>
      </c>
      <c r="E1171">
        <v>1969.28</v>
      </c>
      <c r="F1171">
        <v>634.9</v>
      </c>
      <c r="G1171">
        <v>75.592640524227207</v>
      </c>
      <c r="H1171">
        <v>8.6168540773226603</v>
      </c>
      <c r="I1171">
        <v>7.6583207149209001</v>
      </c>
      <c r="J1171">
        <v>4.7315032397144101</v>
      </c>
      <c r="K1171">
        <v>579.586086388588</v>
      </c>
      <c r="L1171">
        <v>511.25618382093302</v>
      </c>
      <c r="M1171">
        <v>65.479290929059502</v>
      </c>
      <c r="N1171">
        <v>3.8876954554669299</v>
      </c>
      <c r="O1171">
        <v>5.0559143172152998</v>
      </c>
      <c r="P1171">
        <v>122.07065407485101</v>
      </c>
      <c r="Q1171">
        <v>0.14939475905927299</v>
      </c>
    </row>
    <row r="1172" spans="1:17" hidden="1" x14ac:dyDescent="0.3">
      <c r="A1172" t="s">
        <v>2502</v>
      </c>
      <c r="B1172" t="s">
        <v>2503</v>
      </c>
      <c r="C1172" t="s">
        <v>3144</v>
      </c>
      <c r="D1172" t="s">
        <v>1361</v>
      </c>
      <c r="E1172">
        <v>1964.4920622249999</v>
      </c>
      <c r="F1172">
        <v>744.5</v>
      </c>
      <c r="G1172">
        <v>-18.004136925256301</v>
      </c>
      <c r="H1172">
        <v>-6.0452368708107302</v>
      </c>
      <c r="I1172">
        <v>23.982648000477301</v>
      </c>
      <c r="J1172">
        <v>-0.49674364376711699</v>
      </c>
      <c r="K1172">
        <v>790.34201539298397</v>
      </c>
      <c r="L1172">
        <v>722.10282085986103</v>
      </c>
      <c r="M1172">
        <v>41.394760788691997</v>
      </c>
      <c r="N1172">
        <v>0.37508002597011397</v>
      </c>
      <c r="O1172">
        <v>34.116856950973798</v>
      </c>
      <c r="P1172">
        <v>64.894795127353206</v>
      </c>
      <c r="Q1172">
        <v>-3.4608623694817001E-2</v>
      </c>
    </row>
    <row r="1173" spans="1:17" hidden="1" x14ac:dyDescent="0.3">
      <c r="A1173" t="s">
        <v>2504</v>
      </c>
      <c r="B1173" t="s">
        <v>2505</v>
      </c>
      <c r="C1173" t="s">
        <v>3144</v>
      </c>
      <c r="D1173" t="s">
        <v>436</v>
      </c>
      <c r="E1173">
        <v>1963.3721969639901</v>
      </c>
      <c r="F1173">
        <v>126.2</v>
      </c>
      <c r="G1173">
        <v>89.930525954084004</v>
      </c>
      <c r="H1173">
        <v>-11.9429283266202</v>
      </c>
      <c r="I1173">
        <v>10.0889467088407</v>
      </c>
      <c r="J1173">
        <v>2.8797925750764999</v>
      </c>
      <c r="K1173">
        <v>135.03547635468399</v>
      </c>
      <c r="L1173">
        <v>115.320054859832</v>
      </c>
      <c r="M1173">
        <v>33.050817667168999</v>
      </c>
      <c r="N1173">
        <v>0.30433405419415399</v>
      </c>
      <c r="O1173">
        <v>30.269413629159999</v>
      </c>
      <c r="P1173">
        <v>126.77448337825599</v>
      </c>
      <c r="Q1173">
        <v>0.102297669918158</v>
      </c>
    </row>
    <row r="1174" spans="1:17" hidden="1" x14ac:dyDescent="0.3">
      <c r="A1174" t="s">
        <v>2506</v>
      </c>
      <c r="B1174" t="s">
        <v>2507</v>
      </c>
      <c r="C1174" t="s">
        <v>3144</v>
      </c>
      <c r="D1174" t="s">
        <v>766</v>
      </c>
      <c r="E1174">
        <v>1962.102771075</v>
      </c>
      <c r="F1174">
        <v>767</v>
      </c>
      <c r="G1174">
        <v>12.457578274190899</v>
      </c>
      <c r="H1174">
        <v>-10.1030382845776</v>
      </c>
      <c r="I1174">
        <v>-31.885490238426801</v>
      </c>
      <c r="J1174">
        <v>0.65148695670866497</v>
      </c>
      <c r="K1174">
        <v>812.42336331918398</v>
      </c>
      <c r="L1174">
        <v>805.67229896619199</v>
      </c>
      <c r="M1174">
        <v>25.952468629623599</v>
      </c>
      <c r="N1174">
        <v>0.60471086438985799</v>
      </c>
      <c r="O1174">
        <v>69.491525423728802</v>
      </c>
      <c r="P1174">
        <v>52.182539682539598</v>
      </c>
      <c r="Q1174">
        <v>0.17967270009575101</v>
      </c>
    </row>
    <row r="1175" spans="1:17" hidden="1" x14ac:dyDescent="0.3">
      <c r="A1175" t="s">
        <v>2508</v>
      </c>
      <c r="B1175" t="s">
        <v>2509</v>
      </c>
      <c r="C1175" t="s">
        <v>3144</v>
      </c>
      <c r="D1175" t="s">
        <v>190</v>
      </c>
      <c r="E1175">
        <v>1958.94284025</v>
      </c>
      <c r="F1175">
        <v>326.45</v>
      </c>
      <c r="G1175">
        <v>31.7846258795743</v>
      </c>
      <c r="H1175">
        <v>-4.6538471113531203</v>
      </c>
      <c r="I1175">
        <v>9.7316223669884891</v>
      </c>
      <c r="J1175">
        <v>1.3423066189472601</v>
      </c>
      <c r="K1175">
        <v>336.30446211036201</v>
      </c>
      <c r="L1175">
        <v>304.388768593473</v>
      </c>
      <c r="M1175">
        <v>23.134895913119099</v>
      </c>
      <c r="N1175">
        <v>0.23791020691935</v>
      </c>
      <c r="O1175">
        <v>21.243682034002099</v>
      </c>
      <c r="P1175">
        <v>70.907282341238599</v>
      </c>
      <c r="Q1175">
        <v>0.154483540168947</v>
      </c>
    </row>
    <row r="1176" spans="1:17" hidden="1" x14ac:dyDescent="0.3">
      <c r="A1176" t="s">
        <v>2510</v>
      </c>
      <c r="B1176" t="s">
        <v>2511</v>
      </c>
      <c r="C1176" t="s">
        <v>3144</v>
      </c>
      <c r="D1176" t="s">
        <v>485</v>
      </c>
      <c r="E1176">
        <v>1955.24319375</v>
      </c>
      <c r="F1176">
        <v>966</v>
      </c>
      <c r="G1176">
        <v>306.67375053099801</v>
      </c>
      <c r="H1176">
        <v>-9.2865249931118807</v>
      </c>
      <c r="I1176">
        <v>62.415880496476198</v>
      </c>
      <c r="J1176">
        <v>10.5719385700763</v>
      </c>
      <c r="K1176">
        <v>927.38496480798904</v>
      </c>
      <c r="L1176">
        <v>674.66415472172605</v>
      </c>
      <c r="M1176">
        <v>62.039491694878798</v>
      </c>
      <c r="N1176">
        <v>0.88277755553216097</v>
      </c>
      <c r="O1176">
        <v>25.7867494824016</v>
      </c>
      <c r="P1176">
        <v>329.81090100111197</v>
      </c>
      <c r="Q1176">
        <v>0.20976770326549701</v>
      </c>
    </row>
    <row r="1177" spans="1:17" hidden="1" x14ac:dyDescent="0.3">
      <c r="A1177" t="s">
        <v>2512</v>
      </c>
      <c r="B1177" t="s">
        <v>2513</v>
      </c>
      <c r="C1177" t="s">
        <v>3144</v>
      </c>
      <c r="D1177" t="s">
        <v>482</v>
      </c>
      <c r="E1177">
        <v>1950.4441296699999</v>
      </c>
      <c r="F1177">
        <v>53.29</v>
      </c>
      <c r="G1177">
        <v>-40.715269241103698</v>
      </c>
      <c r="H1177">
        <v>-10.724906659280601</v>
      </c>
      <c r="I1177">
        <v>-10.361081790736501</v>
      </c>
      <c r="J1177">
        <v>-1.9202645672880401</v>
      </c>
      <c r="K1177">
        <v>58.162350739940699</v>
      </c>
      <c r="L1177">
        <v>59.257449631639702</v>
      </c>
      <c r="M1177">
        <v>40.225541161397402</v>
      </c>
      <c r="N1177">
        <v>0.27871908410784502</v>
      </c>
      <c r="O1177">
        <v>58.663603909769897</v>
      </c>
      <c r="P1177">
        <v>41.199733926029701</v>
      </c>
    </row>
    <row r="1178" spans="1:17" hidden="1" x14ac:dyDescent="0.3">
      <c r="A1178" t="s">
        <v>2514</v>
      </c>
      <c r="B1178" t="s">
        <v>2515</v>
      </c>
      <c r="C1178" t="s">
        <v>3144</v>
      </c>
      <c r="D1178" t="s">
        <v>406</v>
      </c>
      <c r="E1178">
        <v>1943.7432504999999</v>
      </c>
      <c r="F1178">
        <v>1567.45</v>
      </c>
      <c r="G1178">
        <v>55.360355891685998</v>
      </c>
      <c r="H1178">
        <v>-0.35469793711421299</v>
      </c>
      <c r="I1178">
        <v>80.240527952025005</v>
      </c>
      <c r="J1178">
        <v>5.5154089621718896</v>
      </c>
      <c r="K1178">
        <v>1469.90921431845</v>
      </c>
      <c r="L1178">
        <v>1194.6774783762301</v>
      </c>
      <c r="M1178">
        <v>53.239715855375103</v>
      </c>
      <c r="N1178">
        <v>0.33651023474394798</v>
      </c>
      <c r="O1178">
        <v>5.2633257839165504</v>
      </c>
      <c r="P1178">
        <v>123.985424406973</v>
      </c>
      <c r="Q1178">
        <v>3.1327897784815997E-2</v>
      </c>
    </row>
    <row r="1179" spans="1:17" hidden="1" x14ac:dyDescent="0.3">
      <c r="A1179" t="s">
        <v>2516</v>
      </c>
      <c r="B1179" t="s">
        <v>2517</v>
      </c>
      <c r="C1179" t="s">
        <v>3144</v>
      </c>
      <c r="D1179" t="s">
        <v>2518</v>
      </c>
      <c r="E1179">
        <v>1937.680387165</v>
      </c>
      <c r="F1179">
        <v>1767.55</v>
      </c>
      <c r="G1179">
        <v>319.90313983386102</v>
      </c>
      <c r="H1179">
        <v>-12.3385861120972</v>
      </c>
      <c r="I1179">
        <v>25.796790088748399</v>
      </c>
      <c r="J1179">
        <v>-7.0811085044256599</v>
      </c>
      <c r="K1179">
        <v>1856.4742931655001</v>
      </c>
      <c r="L1179">
        <v>1521.90668888092</v>
      </c>
      <c r="M1179">
        <v>37.322347909677802</v>
      </c>
      <c r="N1179">
        <v>0.71278142329347005</v>
      </c>
      <c r="O1179">
        <v>27.8605980028853</v>
      </c>
      <c r="P1179">
        <v>401.78850248403103</v>
      </c>
      <c r="Q1179">
        <v>0.23913984882314401</v>
      </c>
    </row>
    <row r="1180" spans="1:17" hidden="1" x14ac:dyDescent="0.3">
      <c r="A1180" t="s">
        <v>2519</v>
      </c>
      <c r="B1180" t="s">
        <v>2520</v>
      </c>
      <c r="C1180" t="s">
        <v>3144</v>
      </c>
      <c r="D1180" t="s">
        <v>398</v>
      </c>
      <c r="E1180">
        <v>1919.075004</v>
      </c>
      <c r="F1180">
        <v>812.35</v>
      </c>
      <c r="G1180">
        <v>118.845896759083</v>
      </c>
      <c r="H1180">
        <v>-11.8286190051753</v>
      </c>
      <c r="I1180">
        <v>-2.0175672860702201</v>
      </c>
      <c r="J1180">
        <v>-5.4516207901963298</v>
      </c>
      <c r="K1180">
        <v>871.29444316250397</v>
      </c>
      <c r="L1180">
        <v>725.75876249476903</v>
      </c>
      <c r="M1180">
        <v>22.924385387737399</v>
      </c>
      <c r="N1180">
        <v>0.260677368554526</v>
      </c>
      <c r="O1180">
        <v>27.4081368868098</v>
      </c>
      <c r="P1180">
        <v>170.78333333333299</v>
      </c>
      <c r="Q1180">
        <v>0.15694029349871599</v>
      </c>
    </row>
    <row r="1181" spans="1:17" hidden="1" x14ac:dyDescent="0.3">
      <c r="A1181" t="s">
        <v>2521</v>
      </c>
      <c r="B1181" t="s">
        <v>2522</v>
      </c>
      <c r="C1181" t="s">
        <v>3144</v>
      </c>
      <c r="D1181" t="s">
        <v>325</v>
      </c>
      <c r="E1181">
        <v>1913.9692600000001</v>
      </c>
      <c r="F1181">
        <v>1404.3</v>
      </c>
      <c r="G1181">
        <v>382.25195273241002</v>
      </c>
      <c r="H1181">
        <v>1.3795994519491599</v>
      </c>
      <c r="I1181">
        <v>47.793184506145302</v>
      </c>
      <c r="J1181">
        <v>-0.27457606931580403</v>
      </c>
      <c r="K1181">
        <v>1368.7629060265001</v>
      </c>
      <c r="L1181">
        <v>995.15740790529799</v>
      </c>
      <c r="M1181">
        <v>49.548127688237102</v>
      </c>
      <c r="N1181">
        <v>0.62202761832001097</v>
      </c>
      <c r="O1181">
        <v>15.3528448337249</v>
      </c>
      <c r="P1181">
        <v>435.89009730967302</v>
      </c>
      <c r="Q1181">
        <v>0.207515428810297</v>
      </c>
    </row>
    <row r="1182" spans="1:17" hidden="1" x14ac:dyDescent="0.3">
      <c r="A1182" t="s">
        <v>2523</v>
      </c>
      <c r="B1182" t="s">
        <v>2524</v>
      </c>
      <c r="C1182" t="s">
        <v>3144</v>
      </c>
      <c r="D1182" t="s">
        <v>190</v>
      </c>
      <c r="E1182">
        <v>1911.62488248</v>
      </c>
      <c r="F1182">
        <v>859.3</v>
      </c>
      <c r="G1182">
        <v>151.415676971397</v>
      </c>
      <c r="H1182">
        <v>-49.256215355359998</v>
      </c>
      <c r="I1182">
        <v>89.855470958930695</v>
      </c>
      <c r="J1182">
        <v>-3.1825882946689599</v>
      </c>
      <c r="K1182">
        <v>762.83554068991396</v>
      </c>
      <c r="L1182">
        <v>538.15104313842505</v>
      </c>
      <c r="M1182">
        <v>33.042616403869502</v>
      </c>
      <c r="N1182">
        <v>0.51095001079347402</v>
      </c>
      <c r="O1182">
        <v>21.0229256371465</v>
      </c>
      <c r="P1182">
        <v>204.41944911876701</v>
      </c>
      <c r="Q1182">
        <v>0.20302579189683401</v>
      </c>
    </row>
    <row r="1183" spans="1:17" hidden="1" x14ac:dyDescent="0.3">
      <c r="A1183" t="s">
        <v>2525</v>
      </c>
      <c r="B1183" t="s">
        <v>2526</v>
      </c>
      <c r="C1183" t="s">
        <v>3144</v>
      </c>
      <c r="D1183" t="s">
        <v>190</v>
      </c>
      <c r="E1183">
        <v>1910.635254</v>
      </c>
      <c r="F1183">
        <v>430.3</v>
      </c>
      <c r="G1183">
        <v>-33.105379992977703</v>
      </c>
      <c r="H1183">
        <v>-3.13288681996473</v>
      </c>
      <c r="I1183">
        <v>-6.3560304973786703</v>
      </c>
      <c r="J1183">
        <v>0.36389229758758801</v>
      </c>
      <c r="K1183">
        <v>433.170244944248</v>
      </c>
      <c r="L1183">
        <v>424.98106593385398</v>
      </c>
      <c r="M1183">
        <v>48.7526809602047</v>
      </c>
      <c r="N1183">
        <v>0.72113697912191899</v>
      </c>
      <c r="O1183">
        <v>20.613525447362299</v>
      </c>
      <c r="P1183">
        <v>20.464725643896902</v>
      </c>
      <c r="Q1183">
        <v>-3.6146410774951003E-2</v>
      </c>
    </row>
    <row r="1184" spans="1:17" hidden="1" x14ac:dyDescent="0.3">
      <c r="A1184" t="s">
        <v>2527</v>
      </c>
      <c r="B1184" t="s">
        <v>2528</v>
      </c>
      <c r="C1184" t="s">
        <v>3144</v>
      </c>
      <c r="D1184" t="s">
        <v>1684</v>
      </c>
      <c r="E1184">
        <v>1906.0882018</v>
      </c>
      <c r="F1184">
        <v>64.95</v>
      </c>
      <c r="G1184">
        <v>1.1194471369574399</v>
      </c>
      <c r="H1184">
        <v>4.7908632971553002</v>
      </c>
      <c r="I1184">
        <v>-6.8249245237860299</v>
      </c>
      <c r="J1184">
        <v>2.5363787623807998</v>
      </c>
      <c r="K1184">
        <v>63.635113567886897</v>
      </c>
      <c r="L1184">
        <v>60.461535400253702</v>
      </c>
      <c r="M1184">
        <v>59.453032016997597</v>
      </c>
      <c r="N1184">
        <v>1.1292551870249099</v>
      </c>
      <c r="O1184">
        <v>4.0030792917628899</v>
      </c>
      <c r="P1184">
        <v>29.770229770229701</v>
      </c>
      <c r="Q1184">
        <v>-2.8326200589973E-2</v>
      </c>
    </row>
    <row r="1185" spans="1:17" hidden="1" x14ac:dyDescent="0.3">
      <c r="A1185" t="s">
        <v>2529</v>
      </c>
      <c r="B1185" t="s">
        <v>2530</v>
      </c>
      <c r="C1185" t="s">
        <v>3144</v>
      </c>
      <c r="D1185" t="s">
        <v>1684</v>
      </c>
      <c r="E1185">
        <v>1905.052968</v>
      </c>
      <c r="F1185">
        <v>64.94</v>
      </c>
      <c r="G1185">
        <v>0.66451932902425803</v>
      </c>
      <c r="H1185">
        <v>4.7219674535943197</v>
      </c>
      <c r="I1185">
        <v>-6.0096154788413196</v>
      </c>
      <c r="J1185">
        <v>2.4762477047932601</v>
      </c>
      <c r="K1185">
        <v>63.626678839222699</v>
      </c>
      <c r="L1185">
        <v>60.439633268720797</v>
      </c>
      <c r="M1185">
        <v>55.931821315525497</v>
      </c>
      <c r="N1185">
        <v>1.13710201246441</v>
      </c>
      <c r="O1185">
        <v>5.9439482599322497</v>
      </c>
      <c r="P1185">
        <v>30.6114239742558</v>
      </c>
      <c r="Q1185">
        <v>-2.9924776916618E-2</v>
      </c>
    </row>
    <row r="1186" spans="1:17" hidden="1" x14ac:dyDescent="0.3">
      <c r="A1186" t="s">
        <v>2531</v>
      </c>
      <c r="B1186" t="s">
        <v>2532</v>
      </c>
      <c r="C1186" t="s">
        <v>3144</v>
      </c>
      <c r="D1186" t="s">
        <v>745</v>
      </c>
      <c r="E1186">
        <v>1901.11000107</v>
      </c>
      <c r="F1186">
        <v>804.7</v>
      </c>
      <c r="G1186">
        <v>42.973898958190397</v>
      </c>
      <c r="H1186">
        <v>0.80591119690267099</v>
      </c>
      <c r="I1186">
        <v>10.044871643457499</v>
      </c>
      <c r="J1186">
        <v>1.7921054381854</v>
      </c>
      <c r="K1186">
        <v>794.69343591817699</v>
      </c>
      <c r="L1186">
        <v>706.63486169164401</v>
      </c>
      <c r="M1186">
        <v>43.078312623575101</v>
      </c>
      <c r="N1186">
        <v>1.33597834408576</v>
      </c>
      <c r="O1186">
        <v>3.1440288306200999</v>
      </c>
      <c r="P1186">
        <v>81.422613008679903</v>
      </c>
      <c r="Q1186">
        <v>-3.6227040049000002E-5</v>
      </c>
    </row>
    <row r="1187" spans="1:17" hidden="1" x14ac:dyDescent="0.3">
      <c r="A1187" t="s">
        <v>2533</v>
      </c>
      <c r="B1187" t="s">
        <v>2534</v>
      </c>
      <c r="C1187" t="s">
        <v>3144</v>
      </c>
      <c r="D1187" t="s">
        <v>1971</v>
      </c>
      <c r="E1187">
        <v>1892.19061435</v>
      </c>
      <c r="F1187">
        <v>165.31</v>
      </c>
      <c r="G1187">
        <v>-32.559343512275497</v>
      </c>
      <c r="H1187">
        <v>-1.34958199222731</v>
      </c>
      <c r="I1187">
        <v>-18.440961764484101</v>
      </c>
      <c r="J1187">
        <v>2.0814364542805301</v>
      </c>
      <c r="K1187">
        <v>167.41260542142899</v>
      </c>
      <c r="L1187">
        <v>169.47041293531601</v>
      </c>
      <c r="M1187">
        <v>50.492201486151103</v>
      </c>
      <c r="N1187">
        <v>1.2722478549393801</v>
      </c>
      <c r="O1187">
        <v>31.752465065634201</v>
      </c>
      <c r="P1187">
        <v>11.5452091767881</v>
      </c>
      <c r="Q1187">
        <v>-9.2201180843781996E-2</v>
      </c>
    </row>
    <row r="1188" spans="1:17" hidden="1" x14ac:dyDescent="0.3">
      <c r="A1188" t="s">
        <v>2535</v>
      </c>
      <c r="B1188" t="s">
        <v>2536</v>
      </c>
      <c r="C1188" t="s">
        <v>3144</v>
      </c>
      <c r="D1188" t="s">
        <v>161</v>
      </c>
      <c r="E1188">
        <v>1887.0146999999999</v>
      </c>
      <c r="F1188">
        <v>1865.4</v>
      </c>
      <c r="G1188">
        <v>276.65449711749</v>
      </c>
      <c r="H1188">
        <v>-17.035755914419799</v>
      </c>
      <c r="I1188">
        <v>30.024992687845899</v>
      </c>
      <c r="J1188">
        <v>3.8163243081110201</v>
      </c>
      <c r="K1188">
        <v>1898.3922047881799</v>
      </c>
      <c r="L1188">
        <v>1512.09324064103</v>
      </c>
      <c r="M1188">
        <v>31.438534730682399</v>
      </c>
      <c r="N1188">
        <v>0.82219793576203404</v>
      </c>
      <c r="O1188">
        <v>25.747828883885401</v>
      </c>
      <c r="P1188">
        <v>322.03619909502203</v>
      </c>
      <c r="Q1188">
        <v>0.17159877683591701</v>
      </c>
    </row>
    <row r="1189" spans="1:17" hidden="1" x14ac:dyDescent="0.3">
      <c r="A1189" t="s">
        <v>2537</v>
      </c>
      <c r="B1189" t="s">
        <v>2538</v>
      </c>
      <c r="C1189" t="s">
        <v>3144</v>
      </c>
      <c r="D1189" t="s">
        <v>524</v>
      </c>
      <c r="E1189">
        <v>1881.62291712</v>
      </c>
      <c r="F1189">
        <v>291.14999999999998</v>
      </c>
      <c r="G1189">
        <v>43.941351796958301</v>
      </c>
      <c r="H1189">
        <v>13.4648762846123</v>
      </c>
      <c r="I1189">
        <v>91.226731779350303</v>
      </c>
      <c r="J1189">
        <v>-8.6972249806120896</v>
      </c>
      <c r="K1189">
        <v>251.970728020438</v>
      </c>
      <c r="L1189">
        <v>184.06429236469401</v>
      </c>
      <c r="M1189">
        <v>53.435773139585898</v>
      </c>
      <c r="N1189">
        <v>0.66909022266427698</v>
      </c>
      <c r="O1189">
        <v>26.1445990039498</v>
      </c>
      <c r="P1189">
        <v>159.145527369826</v>
      </c>
      <c r="Q1189">
        <v>1.2359414576749999E-2</v>
      </c>
    </row>
    <row r="1190" spans="1:17" hidden="1" x14ac:dyDescent="0.3">
      <c r="A1190" t="s">
        <v>2539</v>
      </c>
      <c r="B1190" t="s">
        <v>2540</v>
      </c>
      <c r="C1190" t="s">
        <v>3144</v>
      </c>
      <c r="D1190" t="s">
        <v>562</v>
      </c>
      <c r="E1190">
        <v>1877.0727636900001</v>
      </c>
      <c r="F1190">
        <v>379.7</v>
      </c>
      <c r="G1190">
        <v>-18.497365283213799</v>
      </c>
      <c r="H1190">
        <v>-33.212150328238003</v>
      </c>
      <c r="I1190">
        <v>-20.429160356588302</v>
      </c>
      <c r="J1190">
        <v>-1.3375170764625499</v>
      </c>
      <c r="K1190">
        <v>455.96648434644402</v>
      </c>
      <c r="L1190">
        <v>425.868238098272</v>
      </c>
      <c r="M1190">
        <v>35.503224778181398</v>
      </c>
      <c r="N1190">
        <v>0.54890512422612103</v>
      </c>
      <c r="O1190">
        <v>64.603634448248599</v>
      </c>
      <c r="P1190">
        <v>46.038461538461497</v>
      </c>
    </row>
    <row r="1191" spans="1:17" hidden="1" x14ac:dyDescent="0.3">
      <c r="A1191" t="s">
        <v>2541</v>
      </c>
      <c r="B1191" t="s">
        <v>2542</v>
      </c>
      <c r="C1191" t="s">
        <v>3144</v>
      </c>
      <c r="D1191" t="s">
        <v>292</v>
      </c>
      <c r="E1191">
        <v>1871.6396257500001</v>
      </c>
      <c r="F1191">
        <v>306</v>
      </c>
      <c r="G1191">
        <v>1.32806593675815</v>
      </c>
      <c r="H1191">
        <v>-5.9772626889439797</v>
      </c>
      <c r="I1191">
        <v>-30.581096084610699</v>
      </c>
      <c r="J1191">
        <v>-0.14521928160446099</v>
      </c>
      <c r="K1191">
        <v>317.18665186787501</v>
      </c>
      <c r="L1191">
        <v>313.84761213155002</v>
      </c>
      <c r="M1191">
        <v>24.1246649382953</v>
      </c>
      <c r="N1191">
        <v>0.48750573025489502</v>
      </c>
      <c r="O1191">
        <v>38.120915032679697</v>
      </c>
      <c r="P1191">
        <v>43.864598025387799</v>
      </c>
      <c r="Q1191">
        <v>8.1435457585420007E-2</v>
      </c>
    </row>
    <row r="1192" spans="1:17" hidden="1" x14ac:dyDescent="0.3">
      <c r="A1192" t="s">
        <v>2543</v>
      </c>
      <c r="B1192" t="s">
        <v>2544</v>
      </c>
      <c r="C1192" t="s">
        <v>3144</v>
      </c>
      <c r="D1192" t="s">
        <v>543</v>
      </c>
      <c r="E1192">
        <v>1870.064159064</v>
      </c>
      <c r="F1192">
        <v>183</v>
      </c>
      <c r="G1192">
        <v>10.1338679132161</v>
      </c>
      <c r="H1192">
        <v>-13.412824178092</v>
      </c>
      <c r="I1192">
        <v>34.964851663248197</v>
      </c>
      <c r="J1192">
        <v>-4.2893141834438397</v>
      </c>
      <c r="K1192">
        <v>191.49111101292701</v>
      </c>
      <c r="L1192">
        <v>161.81882272036</v>
      </c>
      <c r="M1192">
        <v>18.639248838405699</v>
      </c>
      <c r="N1192">
        <v>0.48827778823904999</v>
      </c>
      <c r="O1192">
        <v>26.169398907103801</v>
      </c>
      <c r="P1192">
        <v>66.970802919708007</v>
      </c>
      <c r="Q1192">
        <v>0.109832713302651</v>
      </c>
    </row>
    <row r="1193" spans="1:17" hidden="1" x14ac:dyDescent="0.3">
      <c r="A1193" t="s">
        <v>2545</v>
      </c>
      <c r="B1193" t="s">
        <v>2546</v>
      </c>
      <c r="C1193" t="s">
        <v>3144</v>
      </c>
      <c r="D1193" t="s">
        <v>143</v>
      </c>
      <c r="E1193">
        <v>1865.0263395720001</v>
      </c>
      <c r="F1193">
        <v>108.46</v>
      </c>
      <c r="G1193">
        <v>1.08757011890025</v>
      </c>
      <c r="H1193">
        <v>-16.285026903718599</v>
      </c>
      <c r="I1193">
        <v>-30.9602456614818</v>
      </c>
      <c r="J1193">
        <v>0.91139409005868299</v>
      </c>
      <c r="K1193">
        <v>118.90006836683899</v>
      </c>
      <c r="L1193">
        <v>124.317300797735</v>
      </c>
      <c r="M1193">
        <v>22.886646675498099</v>
      </c>
      <c r="N1193">
        <v>0.45755543482341199</v>
      </c>
      <c r="O1193">
        <v>152.99649640420401</v>
      </c>
      <c r="P1193">
        <v>34.399008674101502</v>
      </c>
    </row>
    <row r="1194" spans="1:17" hidden="1" x14ac:dyDescent="0.3">
      <c r="A1194" t="s">
        <v>2547</v>
      </c>
      <c r="B1194" t="s">
        <v>2548</v>
      </c>
      <c r="C1194" t="s">
        <v>3144</v>
      </c>
      <c r="D1194" t="s">
        <v>190</v>
      </c>
      <c r="E1194">
        <v>1851.556668945</v>
      </c>
      <c r="F1194">
        <v>1105.2</v>
      </c>
      <c r="G1194">
        <v>6.0865978593575303</v>
      </c>
      <c r="H1194">
        <v>-11.402253707733699</v>
      </c>
      <c r="I1194">
        <v>37.068405862324902</v>
      </c>
      <c r="J1194">
        <v>2.0713812138314101</v>
      </c>
      <c r="K1194">
        <v>1118.0631471440099</v>
      </c>
      <c r="L1194">
        <v>928.46908851398496</v>
      </c>
      <c r="M1194">
        <v>37.464610383798899</v>
      </c>
      <c r="N1194">
        <v>0.18187908246898399</v>
      </c>
      <c r="O1194">
        <v>38.3460007238508</v>
      </c>
      <c r="P1194">
        <v>75.150554675118798</v>
      </c>
      <c r="Q1194">
        <v>0.102576956304571</v>
      </c>
    </row>
    <row r="1195" spans="1:17" hidden="1" x14ac:dyDescent="0.3">
      <c r="A1195" t="s">
        <v>2549</v>
      </c>
      <c r="B1195" t="s">
        <v>2550</v>
      </c>
      <c r="C1195" t="s">
        <v>3144</v>
      </c>
      <c r="D1195" t="s">
        <v>51</v>
      </c>
      <c r="E1195">
        <v>1847.4829908449999</v>
      </c>
      <c r="F1195">
        <v>895.7</v>
      </c>
      <c r="G1195">
        <v>117.73611750602601</v>
      </c>
      <c r="H1195">
        <v>-3.8459756609629099</v>
      </c>
      <c r="I1195">
        <v>52.820283351452503</v>
      </c>
      <c r="J1195">
        <v>4.1026073100142</v>
      </c>
      <c r="K1195">
        <v>833.85761728363002</v>
      </c>
      <c r="L1195">
        <v>663.75660443496099</v>
      </c>
      <c r="M1195">
        <v>62.138015408708</v>
      </c>
      <c r="N1195">
        <v>0.46370443023019903</v>
      </c>
      <c r="O1195">
        <v>6.29675114435637</v>
      </c>
      <c r="P1195">
        <v>187.451861360718</v>
      </c>
      <c r="Q1195">
        <v>9.5410195515054003E-2</v>
      </c>
    </row>
    <row r="1196" spans="1:17" hidden="1" x14ac:dyDescent="0.3">
      <c r="A1196" t="s">
        <v>2551</v>
      </c>
      <c r="B1196" t="s">
        <v>2552</v>
      </c>
      <c r="C1196" t="s">
        <v>3144</v>
      </c>
      <c r="D1196" t="s">
        <v>406</v>
      </c>
      <c r="E1196">
        <v>1846.82156938499</v>
      </c>
      <c r="F1196">
        <v>472.5</v>
      </c>
      <c r="G1196">
        <v>7.3359483700718</v>
      </c>
      <c r="H1196">
        <v>-3.4790294556177601</v>
      </c>
      <c r="I1196">
        <v>33.987975373265897</v>
      </c>
      <c r="J1196">
        <v>2.2854163015507201</v>
      </c>
      <c r="K1196">
        <v>458.80648934547401</v>
      </c>
      <c r="L1196">
        <v>398.79108397257602</v>
      </c>
      <c r="M1196">
        <v>33.602226215452802</v>
      </c>
      <c r="N1196">
        <v>0.39181188177314402</v>
      </c>
      <c r="O1196">
        <v>12.5396825396825</v>
      </c>
      <c r="P1196">
        <v>68.509272467903003</v>
      </c>
      <c r="Q1196">
        <v>-7.9534468185224E-2</v>
      </c>
    </row>
    <row r="1197" spans="1:17" hidden="1" x14ac:dyDescent="0.3">
      <c r="A1197" t="s">
        <v>2553</v>
      </c>
      <c r="B1197" t="s">
        <v>2554</v>
      </c>
      <c r="C1197" t="s">
        <v>3144</v>
      </c>
      <c r="D1197" t="s">
        <v>436</v>
      </c>
      <c r="E1197">
        <v>1844.00649</v>
      </c>
      <c r="F1197">
        <v>3118.95</v>
      </c>
      <c r="G1197">
        <v>176.61298430879901</v>
      </c>
      <c r="H1197">
        <v>-5.6531610703694302</v>
      </c>
      <c r="I1197">
        <v>53.638817857057198</v>
      </c>
      <c r="J1197">
        <v>7.2754580162928901</v>
      </c>
      <c r="K1197">
        <v>3128.8990342952502</v>
      </c>
      <c r="L1197">
        <v>2536.6306047806302</v>
      </c>
      <c r="M1197">
        <v>56.311118858675599</v>
      </c>
      <c r="N1197">
        <v>1.1246994974106099</v>
      </c>
      <c r="O1197">
        <v>30.981580339537299</v>
      </c>
      <c r="P1197">
        <v>215.36400404448901</v>
      </c>
      <c r="Q1197">
        <v>0.114364067610649</v>
      </c>
    </row>
    <row r="1198" spans="1:17" hidden="1" x14ac:dyDescent="0.3">
      <c r="A1198" t="s">
        <v>2555</v>
      </c>
      <c r="B1198" t="s">
        <v>2556</v>
      </c>
      <c r="C1198" t="s">
        <v>3144</v>
      </c>
      <c r="D1198" t="s">
        <v>57</v>
      </c>
      <c r="E1198">
        <v>1842.4099988799901</v>
      </c>
      <c r="F1198">
        <v>19.350000000000001</v>
      </c>
      <c r="G1198">
        <v>-3.1927678227279901</v>
      </c>
      <c r="H1198">
        <v>2.4702860319207698</v>
      </c>
      <c r="I1198">
        <v>-7.4490362993305498E-2</v>
      </c>
      <c r="J1198">
        <v>-0.10620561037194701</v>
      </c>
      <c r="K1198">
        <v>19.214383255942501</v>
      </c>
      <c r="L1198">
        <v>18.610853058476302</v>
      </c>
      <c r="M1198">
        <v>43.515293489800698</v>
      </c>
      <c r="N1198">
        <v>1.19734150591602</v>
      </c>
      <c r="O1198">
        <v>44.9612403100775</v>
      </c>
      <c r="P1198">
        <v>38.214285714285701</v>
      </c>
      <c r="Q1198">
        <v>2.1768149960589001E-2</v>
      </c>
    </row>
    <row r="1199" spans="1:17" hidden="1" x14ac:dyDescent="0.3">
      <c r="A1199" t="s">
        <v>2557</v>
      </c>
      <c r="B1199" t="s">
        <v>2558</v>
      </c>
      <c r="C1199" t="s">
        <v>3144</v>
      </c>
      <c r="D1199" t="s">
        <v>2559</v>
      </c>
      <c r="E1199">
        <v>1833.3077350000001</v>
      </c>
      <c r="F1199">
        <v>1700</v>
      </c>
      <c r="G1199">
        <v>-13.5533630220328</v>
      </c>
      <c r="H1199">
        <v>11.707782862796</v>
      </c>
      <c r="I1199">
        <v>14.211223922720899</v>
      </c>
      <c r="J1199">
        <v>2.7606941375750398</v>
      </c>
      <c r="K1199">
        <v>1558.0170978143301</v>
      </c>
      <c r="L1199">
        <v>1416.5908185169901</v>
      </c>
      <c r="M1199">
        <v>45.746722200847401</v>
      </c>
      <c r="N1199">
        <v>0.60076020492480497</v>
      </c>
      <c r="O1199">
        <v>10.529411764705801</v>
      </c>
      <c r="P1199">
        <v>69.154228855721399</v>
      </c>
      <c r="Q1199">
        <v>0.24506772000569799</v>
      </c>
    </row>
    <row r="1200" spans="1:17" hidden="1" x14ac:dyDescent="0.3">
      <c r="A1200" t="s">
        <v>2560</v>
      </c>
      <c r="B1200" t="s">
        <v>2561</v>
      </c>
      <c r="C1200" t="s">
        <v>3144</v>
      </c>
      <c r="D1200" t="s">
        <v>48</v>
      </c>
      <c r="E1200">
        <v>1832.2867000000001</v>
      </c>
      <c r="F1200">
        <v>150.16999999999999</v>
      </c>
      <c r="G1200">
        <v>172.30852249985199</v>
      </c>
      <c r="H1200">
        <v>-7.66819524561802</v>
      </c>
      <c r="I1200">
        <v>60.026444814515798</v>
      </c>
      <c r="J1200">
        <v>-0.93423282125628804</v>
      </c>
      <c r="K1200">
        <v>158.42974901246399</v>
      </c>
      <c r="L1200">
        <v>127.07493890217199</v>
      </c>
      <c r="M1200">
        <v>26.528274196433699</v>
      </c>
      <c r="N1200">
        <v>0.53820209633028004</v>
      </c>
      <c r="O1200">
        <v>35.846041153359501</v>
      </c>
      <c r="P1200">
        <v>212.69130661113999</v>
      </c>
      <c r="Q1200">
        <v>0.18263891351910999</v>
      </c>
    </row>
    <row r="1201" spans="1:17" hidden="1" x14ac:dyDescent="0.3">
      <c r="A1201" t="s">
        <v>2562</v>
      </c>
      <c r="B1201" t="s">
        <v>2563</v>
      </c>
      <c r="C1201" t="s">
        <v>3144</v>
      </c>
      <c r="D1201" t="s">
        <v>135</v>
      </c>
      <c r="E1201">
        <v>1831.6244392799999</v>
      </c>
      <c r="F1201">
        <v>131.88999999999999</v>
      </c>
      <c r="G1201">
        <v>221.809371306218</v>
      </c>
      <c r="H1201">
        <v>4.3088607247345703</v>
      </c>
      <c r="I1201">
        <v>33.183789260901001</v>
      </c>
      <c r="J1201">
        <v>17.3257671787437</v>
      </c>
      <c r="K1201">
        <v>116.950076278591</v>
      </c>
      <c r="L1201">
        <v>100.401437907435</v>
      </c>
      <c r="M1201">
        <v>29.7105599897139</v>
      </c>
      <c r="N1201">
        <v>1.59288875821911</v>
      </c>
      <c r="O1201">
        <v>4.3900219880203402</v>
      </c>
      <c r="P1201">
        <v>323.94728383156502</v>
      </c>
    </row>
    <row r="1202" spans="1:17" hidden="1" x14ac:dyDescent="0.3">
      <c r="A1202" t="s">
        <v>2564</v>
      </c>
      <c r="B1202" t="s">
        <v>2565</v>
      </c>
      <c r="C1202" t="s">
        <v>3144</v>
      </c>
      <c r="D1202" t="s">
        <v>406</v>
      </c>
      <c r="E1202">
        <v>1830.5267765999999</v>
      </c>
      <c r="F1202">
        <v>211.75</v>
      </c>
      <c r="G1202">
        <v>-57.973578409990203</v>
      </c>
      <c r="H1202">
        <v>-6.1038077131445299</v>
      </c>
      <c r="I1202">
        <v>-18.6642339527369</v>
      </c>
      <c r="J1202">
        <v>-0.39019526257085302</v>
      </c>
      <c r="K1202">
        <v>218.38371828953001</v>
      </c>
      <c r="L1202">
        <v>238.371719078784</v>
      </c>
      <c r="M1202">
        <v>22.067063855729899</v>
      </c>
      <c r="N1202">
        <v>0.68837923183837502</v>
      </c>
      <c r="O1202">
        <v>64.510035419126297</v>
      </c>
      <c r="P1202">
        <v>7.4873096446700496</v>
      </c>
      <c r="Q1202">
        <v>0.13801560498012</v>
      </c>
    </row>
    <row r="1203" spans="1:17" hidden="1" x14ac:dyDescent="0.3">
      <c r="A1203" t="s">
        <v>2566</v>
      </c>
      <c r="B1203" t="s">
        <v>2567</v>
      </c>
      <c r="C1203" t="s">
        <v>3144</v>
      </c>
      <c r="D1203" t="s">
        <v>100</v>
      </c>
      <c r="E1203">
        <v>1829.791788</v>
      </c>
      <c r="F1203">
        <v>333.05</v>
      </c>
      <c r="G1203">
        <v>-39.442569400666002</v>
      </c>
      <c r="H1203">
        <v>-1.2424678784037699</v>
      </c>
      <c r="I1203">
        <v>-10.8981494625144</v>
      </c>
      <c r="J1203">
        <v>-1.0057330412298899</v>
      </c>
      <c r="K1203">
        <v>338.66662939273601</v>
      </c>
      <c r="L1203">
        <v>342.35917994495901</v>
      </c>
      <c r="M1203">
        <v>37.7139056873214</v>
      </c>
      <c r="N1203">
        <v>0.51655428230105804</v>
      </c>
      <c r="O1203">
        <v>33.313316318871003</v>
      </c>
      <c r="P1203">
        <v>18.081900372274401</v>
      </c>
      <c r="Q1203">
        <v>4.8675020630328997E-2</v>
      </c>
    </row>
    <row r="1204" spans="1:17" hidden="1" x14ac:dyDescent="0.3">
      <c r="A1204" t="s">
        <v>2568</v>
      </c>
      <c r="B1204" t="s">
        <v>2569</v>
      </c>
      <c r="C1204" t="s">
        <v>3144</v>
      </c>
      <c r="D1204" t="s">
        <v>482</v>
      </c>
      <c r="E1204">
        <v>1826.1192535299999</v>
      </c>
      <c r="F1204">
        <v>353.05</v>
      </c>
      <c r="G1204">
        <v>6.2335919046824602</v>
      </c>
      <c r="H1204">
        <v>-9.8992638892776501</v>
      </c>
      <c r="I1204">
        <v>-9.9042187818271099</v>
      </c>
      <c r="J1204">
        <v>-0.50589391378696502</v>
      </c>
      <c r="K1204">
        <v>356.97611055879901</v>
      </c>
      <c r="L1204">
        <v>348.26672077999399</v>
      </c>
      <c r="M1204">
        <v>46.733385505449696</v>
      </c>
      <c r="N1204">
        <v>0.95519425222182197</v>
      </c>
      <c r="O1204">
        <v>28.168814615493499</v>
      </c>
      <c r="P1204">
        <v>35.268199233716402</v>
      </c>
      <c r="Q1204">
        <v>-5.0859967309735001E-2</v>
      </c>
    </row>
    <row r="1205" spans="1:17" hidden="1" x14ac:dyDescent="0.3">
      <c r="A1205" t="s">
        <v>2570</v>
      </c>
      <c r="B1205" t="s">
        <v>2571</v>
      </c>
      <c r="C1205" t="s">
        <v>3144</v>
      </c>
      <c r="D1205" t="s">
        <v>271</v>
      </c>
      <c r="E1205">
        <v>1824.5743097249999</v>
      </c>
      <c r="F1205">
        <v>1361.05</v>
      </c>
      <c r="G1205">
        <v>-5.1042737429219196</v>
      </c>
      <c r="H1205">
        <v>0.321419486744219</v>
      </c>
      <c r="I1205">
        <v>-14.939114804993601</v>
      </c>
      <c r="J1205">
        <v>4.2060078811211303</v>
      </c>
      <c r="K1205">
        <v>1353.46559944406</v>
      </c>
      <c r="L1205">
        <v>1352.6060940865</v>
      </c>
      <c r="M1205">
        <v>42.988969935763301</v>
      </c>
      <c r="N1205">
        <v>0.89278083205041403</v>
      </c>
      <c r="O1205">
        <v>30.0466551559457</v>
      </c>
      <c r="P1205">
        <v>24.296803652967998</v>
      </c>
      <c r="Q1205">
        <v>6.7101883721533001E-2</v>
      </c>
    </row>
    <row r="1206" spans="1:17" hidden="1" x14ac:dyDescent="0.3">
      <c r="A1206" t="s">
        <v>2572</v>
      </c>
      <c r="B1206" t="s">
        <v>2573</v>
      </c>
      <c r="C1206" t="s">
        <v>3144</v>
      </c>
      <c r="D1206" t="s">
        <v>24</v>
      </c>
      <c r="E1206">
        <v>1823.737050125</v>
      </c>
      <c r="F1206">
        <v>169.79</v>
      </c>
      <c r="G1206">
        <v>-26.634045430872899</v>
      </c>
      <c r="H1206">
        <v>-7.1114935762872502</v>
      </c>
      <c r="I1206">
        <v>-17.498751904258601</v>
      </c>
      <c r="J1206">
        <v>0.159549043137798</v>
      </c>
      <c r="K1206">
        <v>184.844564516048</v>
      </c>
      <c r="L1206">
        <v>181.94932949678201</v>
      </c>
      <c r="M1206">
        <v>23.2203092705792</v>
      </c>
      <c r="N1206">
        <v>0.62493046957251397</v>
      </c>
      <c r="O1206">
        <v>28.217209494080901</v>
      </c>
      <c r="P1206">
        <v>19.3183415319746</v>
      </c>
      <c r="Q1206">
        <v>-8.3014111250450003E-3</v>
      </c>
    </row>
    <row r="1207" spans="1:17" hidden="1" x14ac:dyDescent="0.3">
      <c r="A1207" t="s">
        <v>2574</v>
      </c>
      <c r="B1207" t="s">
        <v>2575</v>
      </c>
      <c r="C1207" t="s">
        <v>3144</v>
      </c>
      <c r="D1207" t="s">
        <v>114</v>
      </c>
      <c r="E1207">
        <v>1823.50564835</v>
      </c>
      <c r="F1207">
        <v>84.61</v>
      </c>
      <c r="G1207">
        <v>85.253120432799406</v>
      </c>
      <c r="H1207">
        <v>-18.5749801691661</v>
      </c>
      <c r="I1207">
        <v>19.0718675996069</v>
      </c>
      <c r="J1207">
        <v>-2.9920622786206401</v>
      </c>
      <c r="K1207">
        <v>90.690241948889593</v>
      </c>
      <c r="L1207">
        <v>78.699967603794207</v>
      </c>
      <c r="M1207">
        <v>10.8267610220318</v>
      </c>
      <c r="N1207">
        <v>0.53974009602191697</v>
      </c>
      <c r="O1207">
        <v>27.526297127999001</v>
      </c>
      <c r="P1207">
        <v>119.140119140119</v>
      </c>
      <c r="Q1207">
        <v>7.0065373382282997E-2</v>
      </c>
    </row>
    <row r="1208" spans="1:17" hidden="1" x14ac:dyDescent="0.3">
      <c r="A1208" t="s">
        <v>2576</v>
      </c>
      <c r="B1208" t="s">
        <v>2577</v>
      </c>
      <c r="C1208" t="s">
        <v>3144</v>
      </c>
      <c r="D1208" t="s">
        <v>276</v>
      </c>
      <c r="E1208">
        <v>1817.4</v>
      </c>
      <c r="F1208">
        <v>1474.9</v>
      </c>
      <c r="G1208">
        <v>-35.3637217826303</v>
      </c>
      <c r="H1208">
        <v>2.0200852750299298</v>
      </c>
      <c r="I1208">
        <v>-5.7577298876962404</v>
      </c>
      <c r="J1208">
        <v>-0.73603057406528405</v>
      </c>
      <c r="K1208">
        <v>1474.7168177768101</v>
      </c>
      <c r="L1208">
        <v>1439.08699447237</v>
      </c>
      <c r="M1208">
        <v>49.131809215996903</v>
      </c>
      <c r="N1208">
        <v>0.80500668005348897</v>
      </c>
      <c r="O1208">
        <v>14.923045630212201</v>
      </c>
      <c r="P1208">
        <v>24.880403031200998</v>
      </c>
      <c r="Q1208">
        <v>0.158359826336084</v>
      </c>
    </row>
    <row r="1209" spans="1:17" hidden="1" x14ac:dyDescent="0.3">
      <c r="A1209" t="s">
        <v>2578</v>
      </c>
      <c r="B1209" t="s">
        <v>2579</v>
      </c>
      <c r="C1209" t="s">
        <v>3144</v>
      </c>
      <c r="D1209" t="s">
        <v>114</v>
      </c>
      <c r="E1209">
        <v>1816.4007736000001</v>
      </c>
      <c r="F1209">
        <v>8.5500000000000007</v>
      </c>
      <c r="G1209">
        <v>-48.864810833480597</v>
      </c>
      <c r="H1209">
        <v>8.7745545523426607</v>
      </c>
      <c r="I1209">
        <v>-69.225131388634296</v>
      </c>
      <c r="J1209">
        <v>18.761937391509601</v>
      </c>
      <c r="K1209">
        <v>9.1853334522035208</v>
      </c>
      <c r="L1209">
        <v>13.4117040476232</v>
      </c>
      <c r="M1209">
        <v>65.793170726423199</v>
      </c>
      <c r="N1209">
        <v>0.81255113629306996</v>
      </c>
      <c r="O1209">
        <v>217.543859649122</v>
      </c>
      <c r="P1209">
        <v>40.625</v>
      </c>
      <c r="Q1209">
        <v>8.901263361964E-3</v>
      </c>
    </row>
    <row r="1210" spans="1:17" hidden="1" x14ac:dyDescent="0.3">
      <c r="A1210" t="s">
        <v>2580</v>
      </c>
      <c r="B1210" t="s">
        <v>2581</v>
      </c>
      <c r="C1210" t="s">
        <v>3144</v>
      </c>
      <c r="D1210" t="s">
        <v>117</v>
      </c>
      <c r="E1210">
        <v>1813.3600882799999</v>
      </c>
      <c r="F1210">
        <v>257.10000000000002</v>
      </c>
      <c r="G1210">
        <v>-51.358448751489298</v>
      </c>
      <c r="H1210">
        <v>-22.168372468493999</v>
      </c>
      <c r="I1210">
        <v>-33.657871870745502</v>
      </c>
      <c r="J1210">
        <v>-4.6893190281528296</v>
      </c>
      <c r="K1210">
        <v>316.62266547030902</v>
      </c>
      <c r="M1210">
        <v>10.2433327484946</v>
      </c>
      <c r="N1210">
        <v>0.74943709589007901</v>
      </c>
      <c r="O1210">
        <v>55.581485803189402</v>
      </c>
      <c r="P1210">
        <v>3.5440998791784</v>
      </c>
    </row>
    <row r="1211" spans="1:17" hidden="1" x14ac:dyDescent="0.3">
      <c r="A1211" t="s">
        <v>2582</v>
      </c>
      <c r="B1211" t="s">
        <v>2583</v>
      </c>
      <c r="C1211" t="s">
        <v>3144</v>
      </c>
      <c r="D1211" t="s">
        <v>2584</v>
      </c>
      <c r="E1211">
        <v>1808.4121611999999</v>
      </c>
      <c r="F1211">
        <v>644.35</v>
      </c>
      <c r="G1211">
        <v>-17.8202400076304</v>
      </c>
      <c r="H1211">
        <v>-8.4728201394087392</v>
      </c>
      <c r="I1211">
        <v>17.745028619316301</v>
      </c>
      <c r="J1211">
        <v>-0.18653862036412699</v>
      </c>
      <c r="K1211">
        <v>654.92337859502197</v>
      </c>
      <c r="L1211">
        <v>602.61557648050905</v>
      </c>
      <c r="M1211">
        <v>48.807713687976502</v>
      </c>
      <c r="N1211">
        <v>0.46585794680632098</v>
      </c>
      <c r="O1211">
        <v>31.046791340110101</v>
      </c>
      <c r="P1211">
        <v>37.095744680850999</v>
      </c>
      <c r="Q1211">
        <v>9.6045329691116996E-2</v>
      </c>
    </row>
    <row r="1212" spans="1:17" hidden="1" x14ac:dyDescent="0.3">
      <c r="A1212" t="s">
        <v>2585</v>
      </c>
      <c r="B1212" t="s">
        <v>2586</v>
      </c>
      <c r="C1212" t="s">
        <v>3144</v>
      </c>
      <c r="D1212" t="s">
        <v>21</v>
      </c>
      <c r="E1212">
        <v>1808.0473804799999</v>
      </c>
      <c r="F1212">
        <v>1510.8</v>
      </c>
      <c r="G1212">
        <v>192.65891244232</v>
      </c>
      <c r="H1212">
        <v>-1.80290926421162</v>
      </c>
      <c r="I1212">
        <v>46.839450485927998</v>
      </c>
      <c r="J1212">
        <v>-6.2295867611052902</v>
      </c>
      <c r="K1212">
        <v>1506.76896265868</v>
      </c>
      <c r="L1212">
        <v>1169.38691537112</v>
      </c>
      <c r="M1212">
        <v>38.335917311752802</v>
      </c>
      <c r="N1212">
        <v>0.73453108977831005</v>
      </c>
      <c r="O1212">
        <v>23.378342599947</v>
      </c>
      <c r="P1212">
        <v>262.60650426017003</v>
      </c>
      <c r="Q1212">
        <v>0.13888612184331001</v>
      </c>
    </row>
    <row r="1213" spans="1:17" hidden="1" x14ac:dyDescent="0.3">
      <c r="A1213" t="s">
        <v>2587</v>
      </c>
      <c r="B1213" t="s">
        <v>2588</v>
      </c>
      <c r="C1213" t="s">
        <v>3144</v>
      </c>
      <c r="D1213" t="s">
        <v>276</v>
      </c>
      <c r="E1213">
        <v>1800.94816517</v>
      </c>
      <c r="F1213">
        <v>52.77</v>
      </c>
      <c r="G1213">
        <v>5.5634592087134003</v>
      </c>
      <c r="H1213">
        <v>-9.0703802920952494</v>
      </c>
      <c r="I1213">
        <v>-28.8957154342183</v>
      </c>
      <c r="J1213">
        <v>-2.1973894330783499</v>
      </c>
      <c r="K1213">
        <v>57.753615061034303</v>
      </c>
      <c r="L1213">
        <v>59.042411678934798</v>
      </c>
      <c r="M1213">
        <v>29.721078447460201</v>
      </c>
      <c r="N1213">
        <v>0.67286546674557102</v>
      </c>
      <c r="O1213">
        <v>81.732044722380095</v>
      </c>
      <c r="P1213">
        <v>44.972527472527403</v>
      </c>
      <c r="Q1213">
        <v>-4.7474683206800003E-3</v>
      </c>
    </row>
    <row r="1214" spans="1:17" hidden="1" x14ac:dyDescent="0.3">
      <c r="A1214" t="s">
        <v>2589</v>
      </c>
      <c r="B1214" t="s">
        <v>2590</v>
      </c>
      <c r="C1214" t="s">
        <v>3144</v>
      </c>
      <c r="D1214" t="s">
        <v>117</v>
      </c>
      <c r="E1214">
        <v>1795.071878</v>
      </c>
      <c r="F1214">
        <v>274.05</v>
      </c>
      <c r="G1214">
        <v>-22.991232195432801</v>
      </c>
      <c r="H1214">
        <v>-6.9452546270517903</v>
      </c>
      <c r="I1214">
        <v>-20.078965826055899</v>
      </c>
      <c r="J1214">
        <v>0.41988850457234</v>
      </c>
      <c r="K1214">
        <v>267.54444938239499</v>
      </c>
      <c r="L1214">
        <v>269.90562321557701</v>
      </c>
      <c r="M1214">
        <v>42.328959727661697</v>
      </c>
      <c r="N1214">
        <v>0.75957819038780205</v>
      </c>
      <c r="O1214">
        <v>46.177704798394402</v>
      </c>
      <c r="P1214">
        <v>22.5352112676056</v>
      </c>
      <c r="Q1214">
        <v>0.13006317932596601</v>
      </c>
    </row>
    <row r="1215" spans="1:17" hidden="1" x14ac:dyDescent="0.3">
      <c r="A1215" t="s">
        <v>2591</v>
      </c>
      <c r="B1215" t="s">
        <v>2592</v>
      </c>
      <c r="C1215" t="s">
        <v>3144</v>
      </c>
      <c r="D1215" t="s">
        <v>276</v>
      </c>
      <c r="E1215">
        <v>1794.4773</v>
      </c>
      <c r="F1215">
        <v>296.2</v>
      </c>
      <c r="G1215">
        <v>80.193478563121502</v>
      </c>
      <c r="H1215">
        <v>-9.5180588257330196</v>
      </c>
      <c r="I1215">
        <v>61.279759867270798</v>
      </c>
      <c r="J1215">
        <v>0.60096097719331798</v>
      </c>
      <c r="K1215">
        <v>306.58797154234298</v>
      </c>
      <c r="L1215">
        <v>246.15378722763501</v>
      </c>
      <c r="M1215">
        <v>56.4869859336766</v>
      </c>
      <c r="N1215">
        <v>0.24420100860844501</v>
      </c>
      <c r="O1215">
        <v>21.522619851451701</v>
      </c>
      <c r="P1215">
        <v>144.59124690338501</v>
      </c>
    </row>
    <row r="1216" spans="1:17" hidden="1" x14ac:dyDescent="0.3">
      <c r="A1216" t="s">
        <v>2593</v>
      </c>
      <c r="B1216" t="s">
        <v>2594</v>
      </c>
      <c r="C1216" t="s">
        <v>3144</v>
      </c>
      <c r="D1216" t="s">
        <v>439</v>
      </c>
      <c r="E1216">
        <v>1791.9169999999999</v>
      </c>
      <c r="F1216">
        <v>1172.3499999999999</v>
      </c>
      <c r="G1216">
        <v>-5.1887049324311203</v>
      </c>
      <c r="H1216">
        <v>0.45471686861989502</v>
      </c>
      <c r="I1216">
        <v>-19.9694084042039</v>
      </c>
      <c r="J1216">
        <v>-1.7717375676625799</v>
      </c>
      <c r="K1216">
        <v>1218.68197886187</v>
      </c>
      <c r="L1216">
        <v>1228.8944585335601</v>
      </c>
      <c r="M1216">
        <v>39.853114627521798</v>
      </c>
      <c r="N1216">
        <v>1.2361106876010499</v>
      </c>
      <c r="O1216">
        <v>36.904508039408</v>
      </c>
      <c r="P1216">
        <v>23.1460084033613</v>
      </c>
      <c r="Q1216">
        <v>4.9638279221823997E-2</v>
      </c>
    </row>
    <row r="1217" spans="1:17" hidden="1" x14ac:dyDescent="0.3">
      <c r="A1217" t="s">
        <v>2595</v>
      </c>
      <c r="B1217" t="s">
        <v>2596</v>
      </c>
      <c r="C1217" t="s">
        <v>3144</v>
      </c>
      <c r="D1217" t="s">
        <v>271</v>
      </c>
      <c r="E1217">
        <v>1791.089119755</v>
      </c>
      <c r="F1217">
        <v>624.75</v>
      </c>
      <c r="G1217">
        <v>-67.578625402803496</v>
      </c>
      <c r="H1217">
        <v>5.5180478900793997</v>
      </c>
      <c r="I1217">
        <v>-34.188304641341396</v>
      </c>
      <c r="J1217">
        <v>6.8196662358707103</v>
      </c>
      <c r="K1217">
        <v>624.41541660851203</v>
      </c>
      <c r="L1217">
        <v>729.48954251546297</v>
      </c>
      <c r="M1217">
        <v>40.567803608006301</v>
      </c>
      <c r="N1217">
        <v>0.76627861854870005</v>
      </c>
      <c r="O1217">
        <v>84.073629451780704</v>
      </c>
      <c r="P1217">
        <v>9.2220279720279805</v>
      </c>
    </row>
    <row r="1218" spans="1:17" hidden="1" x14ac:dyDescent="0.3">
      <c r="A1218" t="s">
        <v>2597</v>
      </c>
      <c r="B1218" t="s">
        <v>2598</v>
      </c>
      <c r="C1218" t="s">
        <v>3144</v>
      </c>
      <c r="D1218" t="s">
        <v>190</v>
      </c>
      <c r="E1218">
        <v>1790.81761454</v>
      </c>
      <c r="F1218">
        <v>744.95</v>
      </c>
      <c r="G1218">
        <v>-30.556829152093702</v>
      </c>
      <c r="H1218">
        <v>-8.1555868501788904</v>
      </c>
      <c r="I1218">
        <v>13.3122529075673</v>
      </c>
      <c r="J1218">
        <v>2.0411048224218602</v>
      </c>
      <c r="K1218">
        <v>782.82761321156704</v>
      </c>
      <c r="L1218">
        <v>735.33795183656196</v>
      </c>
      <c r="M1218">
        <v>27.090390349118401</v>
      </c>
      <c r="N1218">
        <v>0.42313032758397201</v>
      </c>
      <c r="O1218">
        <v>22.820323511645</v>
      </c>
      <c r="P1218">
        <v>35.939781021897801</v>
      </c>
      <c r="Q1218">
        <v>-2.4894503541864999E-2</v>
      </c>
    </row>
    <row r="1219" spans="1:17" hidden="1" x14ac:dyDescent="0.3">
      <c r="A1219" t="s">
        <v>2599</v>
      </c>
      <c r="B1219" t="s">
        <v>2600</v>
      </c>
      <c r="C1219" t="s">
        <v>3144</v>
      </c>
      <c r="D1219" t="s">
        <v>1738</v>
      </c>
      <c r="E1219">
        <v>1789.39049855999</v>
      </c>
      <c r="F1219">
        <v>177.77</v>
      </c>
      <c r="G1219">
        <v>-54.160710826554997</v>
      </c>
      <c r="H1219">
        <v>-8.0465390445439802</v>
      </c>
      <c r="I1219">
        <v>-32.803643750672599</v>
      </c>
      <c r="J1219">
        <v>-2.7339476162652101</v>
      </c>
      <c r="K1219">
        <v>187.06658113212899</v>
      </c>
      <c r="L1219">
        <v>210.24428096145999</v>
      </c>
      <c r="M1219">
        <v>34.644457519334303</v>
      </c>
      <c r="N1219">
        <v>1.40712164350865</v>
      </c>
      <c r="O1219">
        <v>69.854306125892904</v>
      </c>
      <c r="P1219">
        <v>11.8050314465408</v>
      </c>
      <c r="Q1219">
        <v>0.141918165090447</v>
      </c>
    </row>
    <row r="1220" spans="1:17" hidden="1" x14ac:dyDescent="0.3">
      <c r="A1220" t="s">
        <v>2601</v>
      </c>
      <c r="B1220" t="s">
        <v>2602</v>
      </c>
      <c r="C1220" t="s">
        <v>3144</v>
      </c>
      <c r="D1220" t="s">
        <v>77</v>
      </c>
      <c r="E1220">
        <v>1782.2266941467601</v>
      </c>
      <c r="F1220">
        <v>31.11</v>
      </c>
      <c r="G1220">
        <v>-26.860745792830201</v>
      </c>
      <c r="H1220">
        <v>-7.9686973884444496</v>
      </c>
      <c r="I1220">
        <v>-28.397795536443301</v>
      </c>
      <c r="J1220">
        <v>1.3553030437225999</v>
      </c>
      <c r="K1220">
        <v>34.2828858322017</v>
      </c>
      <c r="L1220">
        <v>36.012370876542903</v>
      </c>
      <c r="M1220">
        <v>26.147099459778602</v>
      </c>
      <c r="N1220">
        <v>0.37636694307308999</v>
      </c>
      <c r="O1220">
        <v>56.219864995178398</v>
      </c>
      <c r="P1220">
        <v>8.0208333333333197</v>
      </c>
    </row>
    <row r="1221" spans="1:17" hidden="1" x14ac:dyDescent="0.3">
      <c r="A1221" t="s">
        <v>2603</v>
      </c>
      <c r="B1221" t="s">
        <v>2604</v>
      </c>
      <c r="C1221" t="s">
        <v>3144</v>
      </c>
      <c r="D1221" t="s">
        <v>217</v>
      </c>
      <c r="E1221">
        <v>1781.4574752000001</v>
      </c>
      <c r="F1221">
        <v>1184.55</v>
      </c>
      <c r="G1221">
        <v>76.642388590565304</v>
      </c>
      <c r="H1221">
        <v>-2.9466995356463102</v>
      </c>
      <c r="I1221">
        <v>4.0189400988124602</v>
      </c>
      <c r="J1221">
        <v>1.4520657100599901</v>
      </c>
      <c r="K1221">
        <v>1180.50246274335</v>
      </c>
      <c r="L1221">
        <v>1053.07792535304</v>
      </c>
      <c r="M1221">
        <v>38.578568281516702</v>
      </c>
      <c r="N1221">
        <v>0.57552369634011402</v>
      </c>
      <c r="O1221">
        <v>26.0183191929424</v>
      </c>
      <c r="P1221">
        <v>144.89352904692899</v>
      </c>
      <c r="Q1221">
        <v>0.14351356434287299</v>
      </c>
    </row>
    <row r="1222" spans="1:17" hidden="1" x14ac:dyDescent="0.3">
      <c r="A1222" t="s">
        <v>2605</v>
      </c>
      <c r="B1222" t="s">
        <v>2606</v>
      </c>
      <c r="C1222" t="s">
        <v>3144</v>
      </c>
      <c r="D1222" t="s">
        <v>482</v>
      </c>
      <c r="E1222">
        <v>1771.3197720000001</v>
      </c>
      <c r="F1222">
        <v>561.70000000000005</v>
      </c>
      <c r="G1222">
        <v>-16.957718354408701</v>
      </c>
      <c r="H1222">
        <v>-12.179901419903</v>
      </c>
      <c r="I1222">
        <v>0.65507053254269398</v>
      </c>
      <c r="J1222">
        <v>1.9953074086287499</v>
      </c>
      <c r="K1222">
        <v>613.24576686867601</v>
      </c>
      <c r="L1222">
        <v>562.09046433126503</v>
      </c>
      <c r="M1222">
        <v>27.188018837542899</v>
      </c>
      <c r="N1222">
        <v>0.61147054144878799</v>
      </c>
      <c r="O1222">
        <v>29.428520562577798</v>
      </c>
      <c r="P1222">
        <v>39.552795031055901</v>
      </c>
      <c r="Q1222">
        <v>-8.7817131444805005E-2</v>
      </c>
    </row>
    <row r="1223" spans="1:17" hidden="1" x14ac:dyDescent="0.3">
      <c r="A1223" t="s">
        <v>2607</v>
      </c>
      <c r="B1223" t="s">
        <v>2608</v>
      </c>
      <c r="C1223" t="s">
        <v>3144</v>
      </c>
      <c r="D1223" t="s">
        <v>271</v>
      </c>
      <c r="E1223">
        <v>1760.7905744099901</v>
      </c>
      <c r="F1223">
        <v>413.1</v>
      </c>
      <c r="G1223">
        <v>86.454503808263794</v>
      </c>
      <c r="H1223">
        <v>-11.032308323838601</v>
      </c>
      <c r="I1223">
        <v>6.0189092665279897</v>
      </c>
      <c r="J1223">
        <v>-2.3791397180836</v>
      </c>
      <c r="K1223">
        <v>422.16772647787002</v>
      </c>
      <c r="L1223">
        <v>369.23850621725597</v>
      </c>
      <c r="M1223">
        <v>20.513506103717901</v>
      </c>
      <c r="N1223">
        <v>1.1993571306961599</v>
      </c>
      <c r="O1223">
        <v>21.0481723553618</v>
      </c>
      <c r="P1223">
        <v>126.978021978021</v>
      </c>
      <c r="Q1223">
        <v>0.24461746755942401</v>
      </c>
    </row>
    <row r="1224" spans="1:17" hidden="1" x14ac:dyDescent="0.3">
      <c r="A1224" t="s">
        <v>2609</v>
      </c>
      <c r="B1224" t="s">
        <v>2610</v>
      </c>
      <c r="C1224" t="s">
        <v>3144</v>
      </c>
      <c r="D1224" t="s">
        <v>271</v>
      </c>
      <c r="E1224">
        <v>1755.4044624999999</v>
      </c>
      <c r="F1224">
        <v>1658.05</v>
      </c>
      <c r="G1224">
        <v>247.025073350377</v>
      </c>
      <c r="H1224">
        <v>14.577509719610401</v>
      </c>
      <c r="I1224">
        <v>151.07573367459901</v>
      </c>
      <c r="J1224">
        <v>-4.8777057310072296</v>
      </c>
      <c r="K1224">
        <v>1367.1234689794701</v>
      </c>
      <c r="L1224">
        <v>1032.6118632049199</v>
      </c>
      <c r="M1224">
        <v>77.961387215476094</v>
      </c>
      <c r="N1224">
        <v>1.0399960931777099</v>
      </c>
      <c r="O1224">
        <v>3.5614125026386301</v>
      </c>
      <c r="P1224">
        <v>399.41265060240897</v>
      </c>
      <c r="Q1224">
        <v>0.27365295409901802</v>
      </c>
    </row>
    <row r="1225" spans="1:17" hidden="1" x14ac:dyDescent="0.3">
      <c r="A1225" t="s">
        <v>2611</v>
      </c>
      <c r="B1225" t="s">
        <v>2612</v>
      </c>
      <c r="C1225" t="s">
        <v>3144</v>
      </c>
      <c r="D1225" t="s">
        <v>48</v>
      </c>
      <c r="E1225">
        <v>1755.3489876000001</v>
      </c>
      <c r="F1225">
        <v>1588.4</v>
      </c>
      <c r="G1225">
        <v>90.185310520185098</v>
      </c>
      <c r="H1225">
        <v>-1.44817338385776</v>
      </c>
      <c r="I1225">
        <v>19.6580514653789</v>
      </c>
      <c r="J1225">
        <v>7.4203431834602096</v>
      </c>
      <c r="K1225">
        <v>1527.1228673037999</v>
      </c>
      <c r="L1225">
        <v>1244.4508498292801</v>
      </c>
      <c r="M1225">
        <v>52.691977697684102</v>
      </c>
      <c r="N1225">
        <v>0.53498126808245305</v>
      </c>
      <c r="O1225">
        <v>11.8987660538907</v>
      </c>
      <c r="P1225">
        <v>133.22810366345999</v>
      </c>
    </row>
    <row r="1226" spans="1:17" hidden="1" x14ac:dyDescent="0.3">
      <c r="A1226" t="s">
        <v>2613</v>
      </c>
      <c r="B1226" t="s">
        <v>2614</v>
      </c>
      <c r="C1226" t="s">
        <v>3144</v>
      </c>
      <c r="D1226" t="s">
        <v>83</v>
      </c>
      <c r="E1226">
        <v>1751.3451219000001</v>
      </c>
      <c r="F1226">
        <v>284.55</v>
      </c>
      <c r="G1226">
        <v>119.18833136171099</v>
      </c>
      <c r="H1226">
        <v>13.712746186811501</v>
      </c>
      <c r="I1226">
        <v>129.89704366088301</v>
      </c>
      <c r="J1226">
        <v>-1.96180987199123</v>
      </c>
      <c r="K1226">
        <v>234.50919607735599</v>
      </c>
      <c r="L1226">
        <v>163.22051322125901</v>
      </c>
      <c r="M1226">
        <v>39.959328661891099</v>
      </c>
      <c r="N1226">
        <v>0.48904734380695197</v>
      </c>
      <c r="O1226">
        <v>26.6420664206642</v>
      </c>
      <c r="P1226">
        <v>205.80333154218101</v>
      </c>
      <c r="Q1226">
        <v>0.10885421925170401</v>
      </c>
    </row>
    <row r="1227" spans="1:17" hidden="1" x14ac:dyDescent="0.3">
      <c r="A1227" t="s">
        <v>2615</v>
      </c>
      <c r="B1227" t="s">
        <v>2616</v>
      </c>
      <c r="C1227" t="s">
        <v>3144</v>
      </c>
      <c r="D1227" t="s">
        <v>176</v>
      </c>
      <c r="E1227">
        <v>1748.936941815</v>
      </c>
      <c r="F1227">
        <v>417.5</v>
      </c>
      <c r="G1227">
        <v>-39.793075302112896</v>
      </c>
      <c r="H1227">
        <v>-2.23412506060758</v>
      </c>
      <c r="I1227">
        <v>-23.577653866156801</v>
      </c>
      <c r="J1227">
        <v>-0.54418116522469695</v>
      </c>
      <c r="K1227">
        <v>440.72660539076998</v>
      </c>
      <c r="L1227">
        <v>477.38483383103602</v>
      </c>
      <c r="M1227">
        <v>36.399086654391397</v>
      </c>
      <c r="N1227">
        <v>0.50962786657750403</v>
      </c>
      <c r="O1227">
        <v>53.532934131736504</v>
      </c>
      <c r="P1227">
        <v>3.3415841584158299</v>
      </c>
    </row>
    <row r="1228" spans="1:17" hidden="1" x14ac:dyDescent="0.3">
      <c r="A1228" t="s">
        <v>2617</v>
      </c>
      <c r="B1228" t="s">
        <v>2618</v>
      </c>
      <c r="C1228" t="s">
        <v>3144</v>
      </c>
      <c r="D1228" t="s">
        <v>1964</v>
      </c>
      <c r="E1228">
        <v>1744.80736632</v>
      </c>
      <c r="F1228">
        <v>593.20000000000005</v>
      </c>
      <c r="G1228">
        <v>-37.583966636382698</v>
      </c>
      <c r="H1228">
        <v>-11.3180688003211</v>
      </c>
      <c r="I1228">
        <v>-25.7511615447618</v>
      </c>
      <c r="J1228">
        <v>-0.22614538956230501</v>
      </c>
      <c r="K1228">
        <v>631.00284755824896</v>
      </c>
      <c r="L1228">
        <v>640.61294468089102</v>
      </c>
      <c r="M1228">
        <v>25.1439270714129</v>
      </c>
      <c r="N1228">
        <v>0.26472076820591001</v>
      </c>
      <c r="O1228">
        <v>54.248145650707997</v>
      </c>
      <c r="P1228">
        <v>14.076923076923</v>
      </c>
      <c r="Q1228">
        <v>0.13182738791752099</v>
      </c>
    </row>
    <row r="1229" spans="1:17" hidden="1" x14ac:dyDescent="0.3">
      <c r="A1229" t="s">
        <v>2619</v>
      </c>
      <c r="B1229" t="s">
        <v>2620</v>
      </c>
      <c r="C1229" t="s">
        <v>3144</v>
      </c>
      <c r="D1229" t="s">
        <v>325</v>
      </c>
      <c r="E1229">
        <v>1736.1044021</v>
      </c>
      <c r="F1229">
        <v>906.15</v>
      </c>
      <c r="G1229">
        <v>-52.145873279395303</v>
      </c>
      <c r="H1229">
        <v>-14.9749084663072</v>
      </c>
      <c r="I1229">
        <v>-3.6685499631737901</v>
      </c>
      <c r="J1229">
        <v>-3.0318113512959499</v>
      </c>
      <c r="K1229">
        <v>970.51709150683905</v>
      </c>
      <c r="L1229">
        <v>942.31408854074903</v>
      </c>
      <c r="M1229">
        <v>34.156291887939197</v>
      </c>
      <c r="N1229">
        <v>0.46779087508573602</v>
      </c>
      <c r="O1229">
        <v>37.946256138608398</v>
      </c>
      <c r="P1229">
        <v>34.2643354571047</v>
      </c>
      <c r="Q1229">
        <v>-2.0459218565198001E-2</v>
      </c>
    </row>
    <row r="1230" spans="1:17" hidden="1" x14ac:dyDescent="0.3">
      <c r="A1230" t="s">
        <v>2621</v>
      </c>
      <c r="B1230" t="s">
        <v>2622</v>
      </c>
      <c r="C1230" t="s">
        <v>3144</v>
      </c>
      <c r="D1230" t="s">
        <v>403</v>
      </c>
      <c r="E1230">
        <v>1734.7981532700001</v>
      </c>
      <c r="F1230">
        <v>197.7</v>
      </c>
      <c r="G1230">
        <v>22.2535852136496</v>
      </c>
      <c r="H1230">
        <v>1.7993827248629799</v>
      </c>
      <c r="I1230">
        <v>-10.8842205389206</v>
      </c>
      <c r="J1230">
        <v>1.43410051207704</v>
      </c>
      <c r="K1230">
        <v>201.834613184993</v>
      </c>
      <c r="L1230">
        <v>191.25333163148599</v>
      </c>
      <c r="M1230">
        <v>48.688030789434301</v>
      </c>
      <c r="N1230">
        <v>0.91246512919988598</v>
      </c>
      <c r="O1230">
        <v>22.660596863935201</v>
      </c>
      <c r="P1230">
        <v>70.064516129032199</v>
      </c>
      <c r="Q1230">
        <v>7.7349930162583E-2</v>
      </c>
    </row>
    <row r="1231" spans="1:17" hidden="1" x14ac:dyDescent="0.3">
      <c r="A1231" t="s">
        <v>2623</v>
      </c>
      <c r="B1231" t="s">
        <v>2624</v>
      </c>
      <c r="C1231" t="s">
        <v>3144</v>
      </c>
      <c r="D1231" t="s">
        <v>271</v>
      </c>
      <c r="E1231">
        <v>1728.2719999999999</v>
      </c>
      <c r="F1231">
        <v>3358.7</v>
      </c>
      <c r="G1231">
        <v>191.93613229312601</v>
      </c>
      <c r="H1231">
        <v>35.638443695463799</v>
      </c>
      <c r="I1231">
        <v>156.48670344796199</v>
      </c>
      <c r="J1231">
        <v>2.6427365501029199</v>
      </c>
      <c r="K1231">
        <v>2460.94027775634</v>
      </c>
      <c r="L1231">
        <v>1761.23120246708</v>
      </c>
      <c r="M1231">
        <v>85.953525419003498</v>
      </c>
      <c r="N1231">
        <v>2.5620903831824</v>
      </c>
      <c r="O1231">
        <v>4.1995414892666796</v>
      </c>
      <c r="P1231">
        <v>234.51521338578701</v>
      </c>
      <c r="Q1231">
        <v>0.12020374397467901</v>
      </c>
    </row>
    <row r="1232" spans="1:17" hidden="1" x14ac:dyDescent="0.3">
      <c r="A1232" t="s">
        <v>2625</v>
      </c>
      <c r="B1232" t="s">
        <v>2626</v>
      </c>
      <c r="C1232" t="s">
        <v>3144</v>
      </c>
      <c r="D1232" t="s">
        <v>415</v>
      </c>
      <c r="E1232">
        <v>1724.9595687599999</v>
      </c>
      <c r="F1232">
        <v>3216.55</v>
      </c>
      <c r="G1232">
        <v>198.1162068518</v>
      </c>
      <c r="H1232">
        <v>-10.444858101869899</v>
      </c>
      <c r="I1232">
        <v>80.850180682557095</v>
      </c>
      <c r="J1232">
        <v>4.1426030501481002</v>
      </c>
      <c r="K1232">
        <v>3357.3610527922601</v>
      </c>
      <c r="L1232">
        <v>2587.1472958101899</v>
      </c>
      <c r="M1232">
        <v>47.889736254195903</v>
      </c>
      <c r="N1232">
        <v>1.0013181970847</v>
      </c>
      <c r="O1232">
        <v>49.699211888514</v>
      </c>
      <c r="P1232">
        <v>258.82976349843801</v>
      </c>
      <c r="Q1232">
        <v>0.22476432792748099</v>
      </c>
    </row>
    <row r="1233" spans="1:17" hidden="1" x14ac:dyDescent="0.3">
      <c r="A1233" t="s">
        <v>2627</v>
      </c>
      <c r="B1233" t="s">
        <v>2628</v>
      </c>
      <c r="C1233" t="s">
        <v>3144</v>
      </c>
      <c r="D1233" t="s">
        <v>271</v>
      </c>
      <c r="E1233">
        <v>1722.7074084999999</v>
      </c>
      <c r="F1233">
        <v>530.1</v>
      </c>
      <c r="G1233">
        <v>25.065995424040299</v>
      </c>
      <c r="H1233">
        <v>-8.3645626886351607</v>
      </c>
      <c r="I1233">
        <v>24.024694362220998</v>
      </c>
      <c r="J1233">
        <v>-2.74283381090991</v>
      </c>
      <c r="K1233">
        <v>567.09115150395905</v>
      </c>
      <c r="L1233">
        <v>500.51881403963102</v>
      </c>
      <c r="M1233">
        <v>34.511974992032698</v>
      </c>
      <c r="N1233">
        <v>0.38075272738923299</v>
      </c>
      <c r="O1233">
        <v>40.841350688549298</v>
      </c>
      <c r="P1233">
        <v>77.766599597585497</v>
      </c>
      <c r="Q1233">
        <v>0.106101661971382</v>
      </c>
    </row>
    <row r="1234" spans="1:17" hidden="1" x14ac:dyDescent="0.3">
      <c r="A1234" t="s">
        <v>2629</v>
      </c>
      <c r="B1234" t="s">
        <v>2630</v>
      </c>
      <c r="C1234" t="s">
        <v>3144</v>
      </c>
      <c r="D1234" t="s">
        <v>406</v>
      </c>
      <c r="E1234">
        <v>1709.7642610559999</v>
      </c>
      <c r="F1234">
        <v>82.65</v>
      </c>
      <c r="G1234">
        <v>-8.85339530836651</v>
      </c>
      <c r="H1234">
        <v>-8.3524906606392797</v>
      </c>
      <c r="I1234">
        <v>-5.8429107331835697</v>
      </c>
      <c r="J1234">
        <v>-0.39195316122602297</v>
      </c>
      <c r="K1234">
        <v>85.623434673437202</v>
      </c>
      <c r="L1234">
        <v>81.748408541803499</v>
      </c>
      <c r="M1234">
        <v>38.7237560277757</v>
      </c>
      <c r="N1234">
        <v>0.41081347139187002</v>
      </c>
      <c r="O1234">
        <v>30.066545674531099</v>
      </c>
      <c r="P1234">
        <v>29.952830188679201</v>
      </c>
      <c r="Q1234">
        <v>4.6359631738817998E-2</v>
      </c>
    </row>
    <row r="1235" spans="1:17" hidden="1" x14ac:dyDescent="0.3">
      <c r="A1235" t="s">
        <v>2631</v>
      </c>
      <c r="B1235" t="s">
        <v>2632</v>
      </c>
      <c r="C1235" t="s">
        <v>3144</v>
      </c>
      <c r="D1235" t="s">
        <v>482</v>
      </c>
      <c r="E1235">
        <v>1708.953597021</v>
      </c>
      <c r="F1235">
        <v>101.16</v>
      </c>
      <c r="G1235">
        <v>-65.0426854702594</v>
      </c>
      <c r="H1235">
        <v>-4.9597646520679097</v>
      </c>
      <c r="I1235">
        <v>-12.1173083863938</v>
      </c>
      <c r="J1235">
        <v>2.4544616394992098</v>
      </c>
      <c r="K1235">
        <v>105.205805093886</v>
      </c>
      <c r="L1235">
        <v>113.343358461584</v>
      </c>
      <c r="M1235">
        <v>40.299142621944199</v>
      </c>
      <c r="N1235">
        <v>0.44058736929502301</v>
      </c>
      <c r="O1235">
        <v>64.689600632661097</v>
      </c>
      <c r="P1235">
        <v>26.529080675422101</v>
      </c>
      <c r="Q1235">
        <v>-8.2250084015334998E-2</v>
      </c>
    </row>
    <row r="1236" spans="1:17" hidden="1" x14ac:dyDescent="0.3">
      <c r="A1236" t="s">
        <v>2633</v>
      </c>
      <c r="B1236" t="s">
        <v>2634</v>
      </c>
      <c r="C1236" t="s">
        <v>3144</v>
      </c>
      <c r="D1236" t="s">
        <v>21</v>
      </c>
      <c r="E1236">
        <v>1705.52995515</v>
      </c>
      <c r="F1236">
        <v>1394.55</v>
      </c>
      <c r="G1236">
        <v>66.006368610886398</v>
      </c>
      <c r="H1236">
        <v>-10.853506960408399</v>
      </c>
      <c r="I1236">
        <v>30.710818723200699</v>
      </c>
      <c r="J1236">
        <v>1.4827579866779099</v>
      </c>
      <c r="K1236">
        <v>1396.9831357302701</v>
      </c>
      <c r="L1236">
        <v>1150.21609078549</v>
      </c>
      <c r="M1236">
        <v>26.365506217447901</v>
      </c>
      <c r="N1236">
        <v>0.470489345357397</v>
      </c>
      <c r="O1236">
        <v>24.549137714674899</v>
      </c>
      <c r="P1236">
        <v>135.18846445737401</v>
      </c>
      <c r="Q1236">
        <v>0.16538196788972601</v>
      </c>
    </row>
    <row r="1237" spans="1:17" hidden="1" x14ac:dyDescent="0.3">
      <c r="A1237" t="s">
        <v>2635</v>
      </c>
      <c r="B1237" t="s">
        <v>2636</v>
      </c>
      <c r="C1237" t="s">
        <v>3144</v>
      </c>
      <c r="D1237" t="s">
        <v>607</v>
      </c>
      <c r="E1237">
        <v>1701.0937799999999</v>
      </c>
      <c r="F1237">
        <v>118.6</v>
      </c>
      <c r="G1237">
        <v>23.244032703934199</v>
      </c>
      <c r="H1237">
        <v>-22.3006974858794</v>
      </c>
      <c r="I1237">
        <v>28.821979821755601</v>
      </c>
      <c r="J1237">
        <v>7.5355835070677903</v>
      </c>
      <c r="K1237">
        <v>122.697028605402</v>
      </c>
      <c r="L1237">
        <v>102.567022118249</v>
      </c>
      <c r="M1237">
        <v>54.219977380712301</v>
      </c>
      <c r="N1237">
        <v>0.41086440393727103</v>
      </c>
      <c r="O1237">
        <v>34.519392917369302</v>
      </c>
      <c r="P1237">
        <v>68.334397842594498</v>
      </c>
    </row>
    <row r="1238" spans="1:17" hidden="1" x14ac:dyDescent="0.3">
      <c r="A1238" t="s">
        <v>2637</v>
      </c>
      <c r="B1238" t="s">
        <v>2638</v>
      </c>
      <c r="C1238" t="s">
        <v>3144</v>
      </c>
      <c r="D1238" t="s">
        <v>54</v>
      </c>
      <c r="E1238">
        <v>1699.04753448</v>
      </c>
      <c r="F1238">
        <v>1585.45</v>
      </c>
      <c r="G1238">
        <v>-58.969753407277999</v>
      </c>
      <c r="H1238">
        <v>-5.5375207016150698</v>
      </c>
      <c r="I1238">
        <v>-32.643229118031499</v>
      </c>
      <c r="J1238">
        <v>-2.3533426241284698</v>
      </c>
      <c r="K1238">
        <v>1745.91378069338</v>
      </c>
      <c r="L1238">
        <v>1947.6477127861699</v>
      </c>
      <c r="M1238">
        <v>32.226355799079499</v>
      </c>
      <c r="N1238">
        <v>0.88930369339579396</v>
      </c>
      <c r="O1238">
        <v>69.037181872654401</v>
      </c>
      <c r="P1238">
        <v>1.8926735218508901</v>
      </c>
      <c r="Q1238">
        <v>5.2095139002946003E-2</v>
      </c>
    </row>
    <row r="1239" spans="1:17" hidden="1" x14ac:dyDescent="0.3">
      <c r="A1239" t="s">
        <v>2639</v>
      </c>
      <c r="B1239" t="s">
        <v>2640</v>
      </c>
      <c r="C1239" t="s">
        <v>3144</v>
      </c>
      <c r="D1239" t="s">
        <v>2641</v>
      </c>
      <c r="E1239">
        <v>1698.1897433399999</v>
      </c>
      <c r="F1239">
        <v>421.35</v>
      </c>
      <c r="G1239">
        <v>409.61047732950601</v>
      </c>
      <c r="H1239">
        <v>-30.3431783426539</v>
      </c>
      <c r="I1239">
        <v>-19.717997393597098</v>
      </c>
      <c r="J1239">
        <v>-10.6910133380368</v>
      </c>
      <c r="K1239">
        <v>571.38017007687097</v>
      </c>
      <c r="L1239">
        <v>473.78366779611599</v>
      </c>
      <c r="M1239">
        <v>24.535191118487901</v>
      </c>
      <c r="N1239">
        <v>0.92973284871397899</v>
      </c>
      <c r="O1239">
        <v>89.391242435030193</v>
      </c>
      <c r="P1239">
        <v>437.64195482965403</v>
      </c>
    </row>
    <row r="1240" spans="1:17" hidden="1" x14ac:dyDescent="0.3">
      <c r="A1240" t="s">
        <v>2642</v>
      </c>
      <c r="B1240" t="s">
        <v>2643</v>
      </c>
      <c r="C1240" t="s">
        <v>3144</v>
      </c>
      <c r="D1240" t="s">
        <v>125</v>
      </c>
      <c r="E1240">
        <v>1693.685188075</v>
      </c>
      <c r="F1240">
        <v>802.65</v>
      </c>
      <c r="G1240">
        <v>6.7204741493112099</v>
      </c>
      <c r="H1240">
        <v>-3.9578844044033201</v>
      </c>
      <c r="I1240">
        <v>29.710973235608201</v>
      </c>
      <c r="J1240">
        <v>7.3682157935783703</v>
      </c>
      <c r="K1240">
        <v>732.57063131817699</v>
      </c>
      <c r="L1240">
        <v>641.02247384420696</v>
      </c>
      <c r="M1240">
        <v>48.204456842237001</v>
      </c>
      <c r="N1240">
        <v>0.41970879742688</v>
      </c>
      <c r="O1240">
        <v>5.5192175917274202</v>
      </c>
      <c r="P1240">
        <v>60.771156735102601</v>
      </c>
      <c r="Q1240">
        <v>-6.9249306404418995E-2</v>
      </c>
    </row>
    <row r="1241" spans="1:17" hidden="1" x14ac:dyDescent="0.3">
      <c r="A1241" t="s">
        <v>2644</v>
      </c>
      <c r="B1241" t="s">
        <v>2645</v>
      </c>
      <c r="C1241" t="s">
        <v>3144</v>
      </c>
      <c r="D1241" t="s">
        <v>607</v>
      </c>
      <c r="E1241">
        <v>1692.3029750000001</v>
      </c>
      <c r="F1241">
        <v>58.28</v>
      </c>
      <c r="G1241">
        <v>-12.051377997659699</v>
      </c>
      <c r="H1241">
        <v>-7.82537581709457</v>
      </c>
      <c r="I1241">
        <v>-16.482269379467901</v>
      </c>
      <c r="J1241">
        <v>-1.48451046373073</v>
      </c>
      <c r="K1241">
        <v>61.382319754434803</v>
      </c>
      <c r="L1241">
        <v>58.0520097946006</v>
      </c>
      <c r="M1241">
        <v>29.188193916460101</v>
      </c>
      <c r="N1241">
        <v>0.39971145608973002</v>
      </c>
      <c r="O1241">
        <v>33.836650652024701</v>
      </c>
      <c r="P1241">
        <v>29.655172413793</v>
      </c>
      <c r="Q1241">
        <v>7.1071011628524999E-2</v>
      </c>
    </row>
    <row r="1242" spans="1:17" hidden="1" x14ac:dyDescent="0.3">
      <c r="A1242" t="s">
        <v>2646</v>
      </c>
      <c r="B1242" t="s">
        <v>2647</v>
      </c>
      <c r="C1242" t="s">
        <v>3144</v>
      </c>
      <c r="D1242" t="s">
        <v>120</v>
      </c>
      <c r="E1242">
        <v>1691.58110154</v>
      </c>
      <c r="F1242">
        <v>56.97</v>
      </c>
      <c r="G1242">
        <v>-21.991458886838799</v>
      </c>
      <c r="H1242">
        <v>1.7892663722439901</v>
      </c>
      <c r="I1242">
        <v>-17.696754277940101</v>
      </c>
      <c r="J1242">
        <v>2.9851874685987698</v>
      </c>
      <c r="K1242">
        <v>58.768432343228099</v>
      </c>
      <c r="L1242">
        <v>58.277364918654101</v>
      </c>
      <c r="M1242">
        <v>35.897229547598002</v>
      </c>
      <c r="N1242">
        <v>0.89348036641572404</v>
      </c>
      <c r="O1242">
        <v>51.483236791293599</v>
      </c>
      <c r="P1242">
        <v>26.221335992023899</v>
      </c>
      <c r="Q1242">
        <v>7.9519638722010996E-2</v>
      </c>
    </row>
    <row r="1243" spans="1:17" hidden="1" x14ac:dyDescent="0.3">
      <c r="A1243" t="s">
        <v>2648</v>
      </c>
      <c r="B1243" t="s">
        <v>2649</v>
      </c>
      <c r="C1243" t="s">
        <v>3144</v>
      </c>
      <c r="D1243" t="s">
        <v>83</v>
      </c>
      <c r="E1243">
        <v>1686.5740000000001</v>
      </c>
      <c r="F1243">
        <v>138.52000000000001</v>
      </c>
      <c r="G1243">
        <v>258.89589680152801</v>
      </c>
      <c r="H1243">
        <v>23.9384205317481</v>
      </c>
      <c r="I1243">
        <v>93.674990396796701</v>
      </c>
      <c r="J1243">
        <v>2.8158911543688201</v>
      </c>
      <c r="K1243">
        <v>113.575744278073</v>
      </c>
      <c r="L1243">
        <v>78.338100036655803</v>
      </c>
      <c r="M1243">
        <v>61.991702354115503</v>
      </c>
      <c r="N1243">
        <v>0.72365171195182898</v>
      </c>
      <c r="O1243">
        <v>13.6009240542881</v>
      </c>
      <c r="P1243">
        <v>291.85289957567102</v>
      </c>
      <c r="Q1243">
        <v>0.149994668101923</v>
      </c>
    </row>
    <row r="1244" spans="1:17" hidden="1" x14ac:dyDescent="0.3">
      <c r="A1244" t="s">
        <v>2650</v>
      </c>
      <c r="B1244" t="s">
        <v>2651</v>
      </c>
      <c r="C1244" t="s">
        <v>3144</v>
      </c>
      <c r="D1244" t="s">
        <v>233</v>
      </c>
      <c r="E1244">
        <v>1684.167876</v>
      </c>
      <c r="F1244">
        <v>920.85</v>
      </c>
      <c r="G1244">
        <v>70.235289643786302</v>
      </c>
      <c r="H1244">
        <v>0.74498926960824696</v>
      </c>
      <c r="I1244">
        <v>64.486375128104697</v>
      </c>
      <c r="J1244">
        <v>1.79122152913529</v>
      </c>
      <c r="K1244">
        <v>883.08216751962698</v>
      </c>
      <c r="L1244">
        <v>690.37366788976999</v>
      </c>
      <c r="M1244">
        <v>40.711504099071703</v>
      </c>
      <c r="N1244">
        <v>0.42679238979158302</v>
      </c>
      <c r="O1244">
        <v>12.656784492588301</v>
      </c>
      <c r="P1244">
        <v>131.36934673366801</v>
      </c>
      <c r="Q1244">
        <v>5.2683436531389002E-2</v>
      </c>
    </row>
    <row r="1245" spans="1:17" hidden="1" x14ac:dyDescent="0.3">
      <c r="A1245" t="s">
        <v>2652</v>
      </c>
      <c r="B1245" t="s">
        <v>2653</v>
      </c>
      <c r="C1245" t="s">
        <v>3144</v>
      </c>
      <c r="D1245" t="s">
        <v>276</v>
      </c>
      <c r="E1245">
        <v>1679.2361820850001</v>
      </c>
      <c r="F1245">
        <v>1119.75</v>
      </c>
      <c r="G1245">
        <v>-5.1305884649152196</v>
      </c>
      <c r="H1245">
        <v>-7.8784527871811303</v>
      </c>
      <c r="I1245">
        <v>25.166437231515999</v>
      </c>
      <c r="J1245">
        <v>1.3304990859429</v>
      </c>
      <c r="K1245">
        <v>1169.48154824265</v>
      </c>
      <c r="L1245">
        <v>1055.1554388422801</v>
      </c>
      <c r="M1245">
        <v>34.71867236816</v>
      </c>
      <c r="N1245">
        <v>0.49148775748488799</v>
      </c>
      <c r="O1245">
        <v>19.767805313686001</v>
      </c>
      <c r="P1245">
        <v>44.241916784748099</v>
      </c>
      <c r="Q1245">
        <v>0.108511550513925</v>
      </c>
    </row>
    <row r="1246" spans="1:17" hidden="1" x14ac:dyDescent="0.3">
      <c r="A1246" t="s">
        <v>2654</v>
      </c>
      <c r="B1246" t="s">
        <v>2655</v>
      </c>
      <c r="C1246" t="s">
        <v>3144</v>
      </c>
      <c r="D1246" t="s">
        <v>788</v>
      </c>
      <c r="E1246">
        <v>1675.3723399999999</v>
      </c>
      <c r="F1246">
        <v>268.8</v>
      </c>
      <c r="G1246">
        <v>146.33822751158999</v>
      </c>
      <c r="H1246">
        <v>-13.214324436762</v>
      </c>
      <c r="I1246">
        <v>-1.1070078928696201</v>
      </c>
      <c r="J1246">
        <v>0.110972169831041</v>
      </c>
      <c r="K1246">
        <v>300.44430479750798</v>
      </c>
      <c r="L1246">
        <v>269.16559694440798</v>
      </c>
      <c r="M1246">
        <v>37.781055779787501</v>
      </c>
      <c r="N1246">
        <v>0.46499471866880698</v>
      </c>
      <c r="O1246">
        <v>65.550595238095198</v>
      </c>
      <c r="P1246">
        <v>179.41787941787899</v>
      </c>
      <c r="Q1246">
        <v>9.5675453362844998E-2</v>
      </c>
    </row>
    <row r="1247" spans="1:17" hidden="1" x14ac:dyDescent="0.3">
      <c r="A1247" t="s">
        <v>2656</v>
      </c>
      <c r="B1247" t="s">
        <v>2657</v>
      </c>
      <c r="C1247" t="s">
        <v>3144</v>
      </c>
      <c r="D1247" t="s">
        <v>63</v>
      </c>
      <c r="E1247">
        <v>1671.391876935</v>
      </c>
      <c r="F1247">
        <v>386.2</v>
      </c>
      <c r="G1247">
        <v>81.4613350846099</v>
      </c>
      <c r="H1247">
        <v>-8.8680229544459497</v>
      </c>
      <c r="I1247">
        <v>23.348573246986199</v>
      </c>
      <c r="J1247">
        <v>3.73554849450908</v>
      </c>
      <c r="K1247">
        <v>364.19922673005101</v>
      </c>
      <c r="L1247">
        <v>305.903977974751</v>
      </c>
      <c r="M1247">
        <v>54.635313600315797</v>
      </c>
      <c r="N1247">
        <v>0.468605476283043</v>
      </c>
      <c r="O1247">
        <v>15.005178663904699</v>
      </c>
      <c r="P1247">
        <v>129.06287069988099</v>
      </c>
      <c r="Q1247">
        <v>9.2622518872611997E-2</v>
      </c>
    </row>
    <row r="1248" spans="1:17" hidden="1" x14ac:dyDescent="0.3">
      <c r="A1248" t="s">
        <v>2658</v>
      </c>
      <c r="B1248" t="s">
        <v>2659</v>
      </c>
      <c r="C1248" t="s">
        <v>3144</v>
      </c>
      <c r="D1248" t="s">
        <v>271</v>
      </c>
      <c r="E1248">
        <v>1669.2840932250001</v>
      </c>
      <c r="F1248">
        <v>2973.35</v>
      </c>
      <c r="G1248">
        <v>144.45294332096699</v>
      </c>
      <c r="H1248">
        <v>-8.73911631189746</v>
      </c>
      <c r="I1248">
        <v>55.200066673567797</v>
      </c>
      <c r="J1248">
        <v>-0.68248700488361602</v>
      </c>
      <c r="K1248">
        <v>2836.93129679193</v>
      </c>
      <c r="L1248">
        <v>2257.83868287831</v>
      </c>
      <c r="M1248">
        <v>56.3815163475007</v>
      </c>
      <c r="N1248">
        <v>0.57719125005621696</v>
      </c>
      <c r="O1248">
        <v>17.678712563270299</v>
      </c>
      <c r="P1248">
        <v>198.52911646586301</v>
      </c>
      <c r="Q1248">
        <v>0.171697066151416</v>
      </c>
    </row>
    <row r="1249" spans="1:17" hidden="1" x14ac:dyDescent="0.3">
      <c r="A1249" t="s">
        <v>2660</v>
      </c>
      <c r="B1249" t="s">
        <v>2661</v>
      </c>
      <c r="C1249" t="s">
        <v>3144</v>
      </c>
      <c r="D1249" t="s">
        <v>135</v>
      </c>
      <c r="E1249">
        <v>1664.39426714</v>
      </c>
      <c r="F1249">
        <v>51.21</v>
      </c>
      <c r="G1249">
        <v>28.096571280340399</v>
      </c>
      <c r="H1249">
        <v>-10.079056267411501</v>
      </c>
      <c r="I1249">
        <v>-16.194871207638801</v>
      </c>
      <c r="J1249">
        <v>-2.5605256561472598</v>
      </c>
      <c r="K1249">
        <v>56.782498153791799</v>
      </c>
      <c r="L1249">
        <v>55.401050507690499</v>
      </c>
      <c r="M1249">
        <v>25.332267144313899</v>
      </c>
      <c r="N1249">
        <v>0.63714595205353497</v>
      </c>
      <c r="O1249">
        <v>52.763132200742</v>
      </c>
      <c r="P1249">
        <v>61.545741324921103</v>
      </c>
      <c r="Q1249">
        <v>0.122359212183507</v>
      </c>
    </row>
    <row r="1250" spans="1:17" hidden="1" x14ac:dyDescent="0.3">
      <c r="A1250" t="s">
        <v>2662</v>
      </c>
      <c r="B1250" t="s">
        <v>2663</v>
      </c>
      <c r="C1250" t="s">
        <v>3144</v>
      </c>
      <c r="D1250" t="s">
        <v>469</v>
      </c>
      <c r="E1250">
        <v>1662.7115328</v>
      </c>
      <c r="F1250">
        <v>828.75</v>
      </c>
      <c r="G1250">
        <v>-21.556241423831999</v>
      </c>
      <c r="H1250">
        <v>8.0183579059573091</v>
      </c>
      <c r="I1250">
        <v>19.720099772907101</v>
      </c>
      <c r="J1250">
        <v>-2.1403165520459102</v>
      </c>
      <c r="K1250">
        <v>757.99927727378702</v>
      </c>
      <c r="L1250">
        <v>703.40735949485304</v>
      </c>
      <c r="M1250">
        <v>46.019361791323398</v>
      </c>
      <c r="N1250">
        <v>0.44993869275477</v>
      </c>
      <c r="O1250">
        <v>4.9894419306184101</v>
      </c>
      <c r="P1250">
        <v>46.681415929203503</v>
      </c>
      <c r="Q1250">
        <v>7.9453693909987994E-2</v>
      </c>
    </row>
    <row r="1251" spans="1:17" hidden="1" x14ac:dyDescent="0.3">
      <c r="A1251" t="s">
        <v>2664</v>
      </c>
      <c r="B1251" t="s">
        <v>2665</v>
      </c>
      <c r="C1251" t="s">
        <v>3144</v>
      </c>
      <c r="D1251" t="s">
        <v>482</v>
      </c>
      <c r="E1251">
        <v>1657.48385635</v>
      </c>
      <c r="F1251">
        <v>5396.7</v>
      </c>
      <c r="G1251">
        <v>-41.1427871820852</v>
      </c>
      <c r="H1251">
        <v>-11.6682138319422</v>
      </c>
      <c r="I1251">
        <v>-8.1671114326702501</v>
      </c>
      <c r="J1251">
        <v>0.45598075969660701</v>
      </c>
      <c r="K1251">
        <v>5658.62841295834</v>
      </c>
      <c r="L1251">
        <v>5743.3984815809799</v>
      </c>
      <c r="M1251">
        <v>33.8007994351115</v>
      </c>
      <c r="N1251">
        <v>0.82622584273492605</v>
      </c>
      <c r="O1251">
        <v>18.7762892137787</v>
      </c>
      <c r="P1251">
        <v>20.893817204301001</v>
      </c>
      <c r="Q1251">
        <v>-0.11725900273385</v>
      </c>
    </row>
    <row r="1252" spans="1:17" hidden="1" x14ac:dyDescent="0.3">
      <c r="A1252" t="s">
        <v>2666</v>
      </c>
      <c r="B1252" t="s">
        <v>2667</v>
      </c>
      <c r="C1252" t="s">
        <v>3144</v>
      </c>
      <c r="D1252" t="s">
        <v>482</v>
      </c>
      <c r="E1252">
        <v>1651.71751008</v>
      </c>
      <c r="F1252">
        <v>492.85</v>
      </c>
      <c r="G1252">
        <v>4.7584995980609204</v>
      </c>
      <c r="H1252">
        <v>-4.83337495390764</v>
      </c>
      <c r="I1252">
        <v>40.5030703063806</v>
      </c>
      <c r="J1252">
        <v>-1.69526841996179</v>
      </c>
      <c r="K1252">
        <v>490.63228453601499</v>
      </c>
      <c r="L1252">
        <v>427.50405107701198</v>
      </c>
      <c r="M1252">
        <v>42.488383242265598</v>
      </c>
      <c r="N1252">
        <v>0.382234296078798</v>
      </c>
      <c r="O1252">
        <v>14.5987623009028</v>
      </c>
      <c r="P1252">
        <v>68.2081911262798</v>
      </c>
      <c r="Q1252">
        <v>-9.1385359129520005E-2</v>
      </c>
    </row>
    <row r="1253" spans="1:17" hidden="1" x14ac:dyDescent="0.3">
      <c r="A1253" t="s">
        <v>2668</v>
      </c>
      <c r="B1253" t="s">
        <v>2669</v>
      </c>
      <c r="C1253" t="s">
        <v>3144</v>
      </c>
      <c r="D1253" t="s">
        <v>482</v>
      </c>
      <c r="E1253">
        <v>1651.4171511</v>
      </c>
      <c r="F1253">
        <v>461.1</v>
      </c>
      <c r="G1253">
        <v>51.280208286358501</v>
      </c>
      <c r="H1253">
        <v>4.8872048009480098</v>
      </c>
      <c r="I1253">
        <v>18.144997959587801</v>
      </c>
      <c r="J1253">
        <v>-3.12437703221633</v>
      </c>
      <c r="K1253">
        <v>455.58290588700299</v>
      </c>
      <c r="L1253">
        <v>388.30275615474699</v>
      </c>
      <c r="M1253">
        <v>38.0945494252367</v>
      </c>
      <c r="N1253">
        <v>0.39129376173006403</v>
      </c>
      <c r="O1253">
        <v>21.166775103014501</v>
      </c>
      <c r="P1253">
        <v>80.1171875</v>
      </c>
      <c r="Q1253">
        <v>4.5317265667981999E-2</v>
      </c>
    </row>
    <row r="1254" spans="1:17" hidden="1" x14ac:dyDescent="0.3">
      <c r="A1254" t="s">
        <v>2670</v>
      </c>
      <c r="B1254" t="s">
        <v>2671</v>
      </c>
      <c r="C1254" t="s">
        <v>3144</v>
      </c>
      <c r="D1254" t="s">
        <v>135</v>
      </c>
      <c r="E1254">
        <v>1644.5474404049901</v>
      </c>
      <c r="F1254">
        <v>377.55</v>
      </c>
      <c r="G1254">
        <v>77.773919065674406</v>
      </c>
      <c r="H1254">
        <v>15.6394499583949</v>
      </c>
      <c r="I1254">
        <v>-9.5164813937693804</v>
      </c>
      <c r="J1254">
        <v>-5.0083257292278196</v>
      </c>
      <c r="K1254">
        <v>356.249757103261</v>
      </c>
      <c r="L1254">
        <v>325.61983613033902</v>
      </c>
      <c r="M1254">
        <v>61.392530395803199</v>
      </c>
      <c r="N1254">
        <v>2.1685253945201901</v>
      </c>
      <c r="O1254">
        <v>15.2032843332008</v>
      </c>
      <c r="P1254">
        <v>138.126773888363</v>
      </c>
      <c r="Q1254">
        <v>8.9033561155515001E-2</v>
      </c>
    </row>
    <row r="1255" spans="1:17" hidden="1" x14ac:dyDescent="0.3">
      <c r="A1255" t="s">
        <v>2672</v>
      </c>
      <c r="B1255" t="s">
        <v>2673</v>
      </c>
      <c r="C1255" t="s">
        <v>3144</v>
      </c>
      <c r="D1255" t="s">
        <v>190</v>
      </c>
      <c r="E1255">
        <v>1639.4877044</v>
      </c>
      <c r="F1255">
        <v>716.25</v>
      </c>
      <c r="G1255">
        <v>18.5158370778577</v>
      </c>
      <c r="H1255">
        <v>-11.8480810530827</v>
      </c>
      <c r="I1255">
        <v>-12.5092671859154</v>
      </c>
      <c r="J1255">
        <v>-3.2647405475256099</v>
      </c>
      <c r="K1255">
        <v>768.65110312788499</v>
      </c>
      <c r="L1255">
        <v>705.86187001525195</v>
      </c>
      <c r="M1255">
        <v>21.421444937253099</v>
      </c>
      <c r="N1255">
        <v>0.52032997374582501</v>
      </c>
      <c r="O1255">
        <v>21.047120418848099</v>
      </c>
      <c r="P1255">
        <v>54.998917983120499</v>
      </c>
      <c r="Q1255">
        <v>6.6096854993894005E-2</v>
      </c>
    </row>
    <row r="1256" spans="1:17" hidden="1" x14ac:dyDescent="0.3">
      <c r="A1256" t="s">
        <v>2674</v>
      </c>
      <c r="B1256" t="s">
        <v>2675</v>
      </c>
      <c r="C1256" t="s">
        <v>3144</v>
      </c>
      <c r="D1256" t="s">
        <v>190</v>
      </c>
      <c r="E1256">
        <v>1639.19712</v>
      </c>
      <c r="F1256">
        <v>872.6</v>
      </c>
      <c r="G1256">
        <v>117.28761161989701</v>
      </c>
      <c r="H1256">
        <v>-1.8493313656609001</v>
      </c>
      <c r="I1256">
        <v>-8.8657843403337893</v>
      </c>
      <c r="J1256">
        <v>1.7758152094833699</v>
      </c>
      <c r="K1256">
        <v>910.77802218666102</v>
      </c>
      <c r="L1256">
        <v>815.19311658932702</v>
      </c>
      <c r="M1256">
        <v>45.184905833936902</v>
      </c>
      <c r="N1256">
        <v>0.485953482080201</v>
      </c>
      <c r="O1256">
        <v>46.739628695851401</v>
      </c>
      <c r="P1256">
        <v>147.651482900525</v>
      </c>
      <c r="Q1256">
        <v>0.113994575422011</v>
      </c>
    </row>
    <row r="1257" spans="1:17" hidden="1" x14ac:dyDescent="0.3">
      <c r="A1257" t="s">
        <v>2676</v>
      </c>
      <c r="B1257" t="s">
        <v>2677</v>
      </c>
      <c r="C1257" t="s">
        <v>3144</v>
      </c>
      <c r="D1257" t="s">
        <v>398</v>
      </c>
      <c r="E1257">
        <v>1637.2352474100001</v>
      </c>
      <c r="F1257">
        <v>526.20000000000005</v>
      </c>
      <c r="G1257">
        <v>-1.78387673239302</v>
      </c>
      <c r="H1257">
        <v>1.53250199979165</v>
      </c>
      <c r="I1257">
        <v>-16.534109175553201</v>
      </c>
      <c r="J1257">
        <v>2.7440061724543798</v>
      </c>
      <c r="K1257">
        <v>522.68858407862797</v>
      </c>
      <c r="L1257">
        <v>510.91826305554298</v>
      </c>
      <c r="M1257">
        <v>38.544696173338998</v>
      </c>
      <c r="N1257">
        <v>0.77386653322621202</v>
      </c>
      <c r="O1257">
        <v>44.1372101862409</v>
      </c>
      <c r="P1257">
        <v>30.247524752475201</v>
      </c>
      <c r="Q1257">
        <v>2.5526636279910001E-3</v>
      </c>
    </row>
    <row r="1258" spans="1:17" hidden="1" x14ac:dyDescent="0.3">
      <c r="A1258" t="s">
        <v>2678</v>
      </c>
      <c r="B1258" t="s">
        <v>2679</v>
      </c>
      <c r="C1258" t="s">
        <v>3144</v>
      </c>
      <c r="D1258" t="s">
        <v>731</v>
      </c>
      <c r="E1258">
        <v>1635.8639268469999</v>
      </c>
      <c r="F1258">
        <v>187.67</v>
      </c>
      <c r="G1258">
        <v>-8.2675974746208691</v>
      </c>
      <c r="H1258">
        <v>-5.5280594358363402</v>
      </c>
      <c r="I1258">
        <v>9.4329794061229197</v>
      </c>
      <c r="J1258">
        <v>1.26788533973671</v>
      </c>
      <c r="K1258">
        <v>192.95971032107599</v>
      </c>
      <c r="M1258">
        <v>25.682706179556099</v>
      </c>
      <c r="N1258">
        <v>0.75281462269769805</v>
      </c>
      <c r="O1258">
        <v>22.5555496349976</v>
      </c>
      <c r="P1258">
        <v>35.9927536231883</v>
      </c>
    </row>
    <row r="1259" spans="1:17" hidden="1" x14ac:dyDescent="0.3">
      <c r="A1259" t="s">
        <v>2680</v>
      </c>
      <c r="B1259" t="s">
        <v>2681</v>
      </c>
      <c r="C1259" t="s">
        <v>3144</v>
      </c>
      <c r="D1259" t="s">
        <v>2358</v>
      </c>
      <c r="E1259">
        <v>1634.7472998000001</v>
      </c>
      <c r="F1259">
        <v>1029.1500000000001</v>
      </c>
      <c r="G1259">
        <v>-37.337492040794999</v>
      </c>
      <c r="H1259">
        <v>-8.96019139490455</v>
      </c>
      <c r="I1259">
        <v>-20.874600910593902</v>
      </c>
      <c r="J1259">
        <v>1.2298860120055799</v>
      </c>
      <c r="K1259">
        <v>1101.0815653590601</v>
      </c>
      <c r="L1259">
        <v>1128.7187890375701</v>
      </c>
      <c r="M1259">
        <v>30.333496926124202</v>
      </c>
      <c r="N1259">
        <v>0.89598355543871</v>
      </c>
      <c r="O1259">
        <v>40.985279113831702</v>
      </c>
      <c r="P1259">
        <v>9.9754220987390703</v>
      </c>
      <c r="Q1259">
        <v>8.8917072666843996E-2</v>
      </c>
    </row>
    <row r="1260" spans="1:17" hidden="1" x14ac:dyDescent="0.3">
      <c r="A1260" t="s">
        <v>2682</v>
      </c>
      <c r="B1260" t="s">
        <v>2683</v>
      </c>
      <c r="C1260" t="s">
        <v>3144</v>
      </c>
      <c r="D1260" t="s">
        <v>271</v>
      </c>
      <c r="E1260">
        <v>1634.260878645</v>
      </c>
      <c r="F1260">
        <v>316.2</v>
      </c>
      <c r="G1260">
        <v>111.604748342975</v>
      </c>
      <c r="H1260">
        <v>-1.9834615117432299</v>
      </c>
      <c r="I1260">
        <v>27.416866751539501</v>
      </c>
      <c r="J1260">
        <v>5.9104761999209501</v>
      </c>
      <c r="K1260">
        <v>316.927393720601</v>
      </c>
      <c r="L1260">
        <v>260.97763509521297</v>
      </c>
      <c r="M1260">
        <v>37.389316398331601</v>
      </c>
      <c r="N1260">
        <v>0.49954679460748902</v>
      </c>
      <c r="O1260">
        <v>38.741302972802004</v>
      </c>
      <c r="P1260">
        <v>139.63622584312199</v>
      </c>
      <c r="Q1260">
        <v>0.14443748865054401</v>
      </c>
    </row>
    <row r="1261" spans="1:17" hidden="1" x14ac:dyDescent="0.3">
      <c r="A1261" t="s">
        <v>2684</v>
      </c>
      <c r="B1261" t="s">
        <v>2685</v>
      </c>
      <c r="C1261" t="s">
        <v>3144</v>
      </c>
      <c r="D1261" t="s">
        <v>406</v>
      </c>
      <c r="E1261">
        <v>1628.5730417</v>
      </c>
      <c r="F1261">
        <v>99.79</v>
      </c>
      <c r="G1261">
        <v>7.8296525202747</v>
      </c>
      <c r="H1261">
        <v>-7.3936132596360498</v>
      </c>
      <c r="I1261">
        <v>-0.73177925751448203</v>
      </c>
      <c r="J1261">
        <v>-3.0336475795260101</v>
      </c>
      <c r="K1261">
        <v>105.79852560753901</v>
      </c>
      <c r="L1261">
        <v>100.25300484341901</v>
      </c>
      <c r="M1261">
        <v>33.987636446985398</v>
      </c>
      <c r="N1261">
        <v>0.203961746802511</v>
      </c>
      <c r="O1261">
        <v>34.281992183585501</v>
      </c>
      <c r="P1261">
        <v>38.117647058823501</v>
      </c>
      <c r="Q1261">
        <v>0.108209931731445</v>
      </c>
    </row>
    <row r="1262" spans="1:17" hidden="1" x14ac:dyDescent="0.3">
      <c r="A1262" t="s">
        <v>2686</v>
      </c>
      <c r="B1262" t="s">
        <v>2687</v>
      </c>
      <c r="C1262" t="s">
        <v>3144</v>
      </c>
      <c r="D1262" t="s">
        <v>217</v>
      </c>
      <c r="E1262">
        <v>1624.68987556</v>
      </c>
      <c r="F1262">
        <v>1088.25</v>
      </c>
      <c r="G1262">
        <v>159.14361156173399</v>
      </c>
      <c r="H1262">
        <v>-2.6204756442678701</v>
      </c>
      <c r="I1262">
        <v>22.706996691109801</v>
      </c>
      <c r="J1262">
        <v>8.4194333086417092</v>
      </c>
      <c r="K1262">
        <v>961.49223771669006</v>
      </c>
      <c r="L1262">
        <v>792.25644864020001</v>
      </c>
      <c r="M1262">
        <v>36.849520866351497</v>
      </c>
      <c r="N1262">
        <v>0.770385360234218</v>
      </c>
      <c r="O1262">
        <v>5.0264185619113197</v>
      </c>
      <c r="P1262">
        <v>201.329087636716</v>
      </c>
      <c r="Q1262">
        <v>0.16416277051665201</v>
      </c>
    </row>
    <row r="1263" spans="1:17" hidden="1" x14ac:dyDescent="0.3">
      <c r="A1263" t="s">
        <v>2688</v>
      </c>
      <c r="B1263" t="s">
        <v>2689</v>
      </c>
      <c r="C1263" t="s">
        <v>3144</v>
      </c>
      <c r="D1263" t="s">
        <v>1473</v>
      </c>
      <c r="E1263">
        <v>1620.3344587500001</v>
      </c>
      <c r="F1263">
        <v>118.57</v>
      </c>
      <c r="G1263">
        <v>9.0832955556491193</v>
      </c>
      <c r="H1263">
        <v>-9.8408874573376099</v>
      </c>
      <c r="I1263">
        <v>-3.7511253385046901</v>
      </c>
      <c r="J1263">
        <v>0.57498674169896502</v>
      </c>
      <c r="K1263">
        <v>123.574518111873</v>
      </c>
      <c r="L1263">
        <v>113.699437707239</v>
      </c>
      <c r="M1263">
        <v>22.746328883618698</v>
      </c>
      <c r="N1263">
        <v>0.45357085532970898</v>
      </c>
      <c r="O1263">
        <v>24.2472800877119</v>
      </c>
      <c r="P1263">
        <v>63.4321157822191</v>
      </c>
      <c r="Q1263">
        <v>0.18417862944949301</v>
      </c>
    </row>
    <row r="1264" spans="1:17" hidden="1" x14ac:dyDescent="0.3">
      <c r="A1264" t="s">
        <v>2690</v>
      </c>
      <c r="B1264" t="s">
        <v>2691</v>
      </c>
      <c r="C1264" t="s">
        <v>3144</v>
      </c>
      <c r="D1264" t="s">
        <v>117</v>
      </c>
      <c r="E1264">
        <v>1614.14</v>
      </c>
      <c r="F1264">
        <v>761.8</v>
      </c>
      <c r="G1264">
        <v>-14.2025645378761</v>
      </c>
      <c r="H1264">
        <v>-3.9511707555218201</v>
      </c>
      <c r="I1264">
        <v>6.0366240120789003</v>
      </c>
      <c r="J1264">
        <v>-1.8092539183027101</v>
      </c>
      <c r="K1264">
        <v>728.81488037109602</v>
      </c>
      <c r="L1264">
        <v>667.82448373466502</v>
      </c>
      <c r="M1264">
        <v>59.689958499750297</v>
      </c>
      <c r="N1264">
        <v>0.65508085924079895</v>
      </c>
      <c r="O1264">
        <v>9.4775531635599997</v>
      </c>
      <c r="P1264">
        <v>32.371850564726302</v>
      </c>
      <c r="Q1264">
        <v>0.113754041096012</v>
      </c>
    </row>
    <row r="1265" spans="1:17" hidden="1" x14ac:dyDescent="0.3">
      <c r="A1265" t="s">
        <v>2692</v>
      </c>
      <c r="B1265" t="s">
        <v>2693</v>
      </c>
      <c r="C1265" t="s">
        <v>3144</v>
      </c>
      <c r="E1265">
        <v>1609.9376568</v>
      </c>
      <c r="F1265">
        <v>350</v>
      </c>
      <c r="G1265">
        <v>1140.54409335885</v>
      </c>
      <c r="H1265">
        <v>-3.9203519206917199</v>
      </c>
      <c r="I1265">
        <v>164.61018343401301</v>
      </c>
      <c r="J1265">
        <v>-7.5654646237007102</v>
      </c>
      <c r="K1265">
        <v>378.66873730674001</v>
      </c>
      <c r="L1265">
        <v>262.44659949599998</v>
      </c>
      <c r="M1265">
        <v>42.181906265655797</v>
      </c>
      <c r="N1265">
        <v>0.71034248615990003</v>
      </c>
      <c r="O1265">
        <v>41.371428571428503</v>
      </c>
      <c r="P1265">
        <v>1367.5052410901401</v>
      </c>
      <c r="Q1265">
        <v>0.20824688345357401</v>
      </c>
    </row>
    <row r="1266" spans="1:17" hidden="1" x14ac:dyDescent="0.3">
      <c r="A1266" t="s">
        <v>2694</v>
      </c>
      <c r="B1266" t="s">
        <v>2695</v>
      </c>
      <c r="C1266" t="s">
        <v>3144</v>
      </c>
      <c r="D1266" t="s">
        <v>72</v>
      </c>
      <c r="E1266">
        <v>1602.0964160000001</v>
      </c>
      <c r="F1266">
        <v>280.95</v>
      </c>
      <c r="G1266">
        <v>64.796250708500494</v>
      </c>
      <c r="H1266">
        <v>-6.6859326728504396</v>
      </c>
      <c r="I1266">
        <v>75.605565297207903</v>
      </c>
      <c r="J1266">
        <v>0.50513657876639995</v>
      </c>
      <c r="K1266">
        <v>278.123197766538</v>
      </c>
      <c r="L1266">
        <v>209.43493149039099</v>
      </c>
      <c r="M1266">
        <v>40.595903242751099</v>
      </c>
      <c r="N1266">
        <v>0.19567589805329899</v>
      </c>
      <c r="O1266">
        <v>32.265527673963298</v>
      </c>
      <c r="P1266">
        <v>98.551236749116597</v>
      </c>
      <c r="Q1266">
        <v>4.8688561644344E-2</v>
      </c>
    </row>
    <row r="1267" spans="1:17" hidden="1" x14ac:dyDescent="0.3">
      <c r="A1267" t="s">
        <v>2696</v>
      </c>
      <c r="B1267" t="s">
        <v>2697</v>
      </c>
      <c r="C1267" t="s">
        <v>3144</v>
      </c>
      <c r="D1267" t="s">
        <v>190</v>
      </c>
      <c r="E1267">
        <v>1597.8768</v>
      </c>
      <c r="F1267">
        <v>1272.2</v>
      </c>
      <c r="G1267">
        <v>35.490373399595498</v>
      </c>
      <c r="H1267">
        <v>-14.1799174462469</v>
      </c>
      <c r="I1267">
        <v>10.331118634165</v>
      </c>
      <c r="J1267">
        <v>-3.3931382938931098</v>
      </c>
      <c r="K1267">
        <v>1298.3599427019501</v>
      </c>
      <c r="L1267">
        <v>1132.9446884264901</v>
      </c>
      <c r="M1267">
        <v>29.149142976084601</v>
      </c>
      <c r="N1267">
        <v>0.42800349646380298</v>
      </c>
      <c r="O1267">
        <v>17.905989624272799</v>
      </c>
      <c r="P1267">
        <v>69.864476934374693</v>
      </c>
      <c r="Q1267">
        <v>4.3994972040039999E-2</v>
      </c>
    </row>
    <row r="1268" spans="1:17" hidden="1" x14ac:dyDescent="0.3">
      <c r="A1268" t="s">
        <v>2698</v>
      </c>
      <c r="B1268" t="s">
        <v>2699</v>
      </c>
      <c r="C1268" t="s">
        <v>3144</v>
      </c>
      <c r="D1268" t="s">
        <v>403</v>
      </c>
      <c r="E1268">
        <v>1585.5013937000001</v>
      </c>
      <c r="F1268">
        <v>338.75</v>
      </c>
      <c r="G1268">
        <v>20.935101215771699</v>
      </c>
      <c r="H1268">
        <v>46.446162270389998</v>
      </c>
      <c r="I1268">
        <v>39.790969533488003</v>
      </c>
      <c r="J1268">
        <v>18.167532215281</v>
      </c>
      <c r="K1268">
        <v>261.839171449015</v>
      </c>
      <c r="L1268">
        <v>231.903126653638</v>
      </c>
      <c r="M1268">
        <v>82.818168950172605</v>
      </c>
      <c r="N1268">
        <v>1.6640872904117401</v>
      </c>
      <c r="O1268">
        <v>1.84501845018449</v>
      </c>
      <c r="P1268">
        <v>84.7559312789746</v>
      </c>
      <c r="Q1268">
        <v>0.10142783828</v>
      </c>
    </row>
    <row r="1269" spans="1:17" hidden="1" x14ac:dyDescent="0.3">
      <c r="A1269" t="s">
        <v>2700</v>
      </c>
      <c r="B1269" t="s">
        <v>2701</v>
      </c>
      <c r="C1269" t="s">
        <v>3144</v>
      </c>
      <c r="D1269" t="s">
        <v>436</v>
      </c>
      <c r="E1269">
        <v>1577.0659155389999</v>
      </c>
      <c r="F1269">
        <v>106.52</v>
      </c>
      <c r="G1269">
        <v>-54.9308614837202</v>
      </c>
      <c r="H1269">
        <v>5.3300798178996498</v>
      </c>
      <c r="I1269">
        <v>-9.6503713188364504</v>
      </c>
      <c r="J1269">
        <v>-1.69613334092964</v>
      </c>
      <c r="K1269">
        <v>105.323252864336</v>
      </c>
      <c r="L1269">
        <v>110.36677589225999</v>
      </c>
      <c r="M1269">
        <v>38.327364707249203</v>
      </c>
      <c r="N1269">
        <v>0.93297559080199899</v>
      </c>
      <c r="O1269">
        <v>57.998497934660101</v>
      </c>
      <c r="P1269">
        <v>18.355555555555501</v>
      </c>
      <c r="Q1269">
        <v>-4.7400623657678997E-2</v>
      </c>
    </row>
    <row r="1270" spans="1:17" hidden="1" x14ac:dyDescent="0.3">
      <c r="A1270" t="s">
        <v>2702</v>
      </c>
      <c r="B1270" t="s">
        <v>2703</v>
      </c>
      <c r="C1270" t="s">
        <v>3144</v>
      </c>
      <c r="D1270" t="s">
        <v>21</v>
      </c>
      <c r="E1270">
        <v>1575.0675659999999</v>
      </c>
      <c r="F1270">
        <v>156.91999999999999</v>
      </c>
      <c r="G1270">
        <v>356.289510154173</v>
      </c>
      <c r="H1270">
        <v>18.334385261354601</v>
      </c>
      <c r="I1270">
        <v>111.46415238412899</v>
      </c>
      <c r="J1270">
        <v>-4.7186039815431302</v>
      </c>
      <c r="K1270">
        <v>125.322710837101</v>
      </c>
      <c r="L1270">
        <v>84.068767921997505</v>
      </c>
      <c r="M1270">
        <v>52.280577921005602</v>
      </c>
      <c r="N1270">
        <v>1.0174296794921101</v>
      </c>
      <c r="O1270">
        <v>6.9334692837114504</v>
      </c>
      <c r="P1270">
        <v>445.80869565217301</v>
      </c>
    </row>
    <row r="1271" spans="1:17" hidden="1" x14ac:dyDescent="0.3">
      <c r="A1271" t="s">
        <v>2704</v>
      </c>
      <c r="B1271" t="s">
        <v>2705</v>
      </c>
      <c r="C1271" t="s">
        <v>3144</v>
      </c>
      <c r="D1271" t="s">
        <v>120</v>
      </c>
      <c r="E1271">
        <v>1573.3148383799901</v>
      </c>
      <c r="F1271">
        <v>14.4</v>
      </c>
      <c r="G1271">
        <v>-15.702963193391501</v>
      </c>
      <c r="H1271">
        <v>-6.5026120327664501</v>
      </c>
      <c r="I1271">
        <v>-39.359978983129501</v>
      </c>
      <c r="J1271">
        <v>-1.5932421920728901</v>
      </c>
      <c r="K1271">
        <v>15.333944005441699</v>
      </c>
      <c r="L1271">
        <v>16.2286038529157</v>
      </c>
      <c r="M1271">
        <v>41.037077042160199</v>
      </c>
      <c r="N1271">
        <v>0.841946220835186</v>
      </c>
      <c r="O1271">
        <v>83.021850362119494</v>
      </c>
      <c r="P1271">
        <v>20.6595457845069</v>
      </c>
      <c r="Q1271">
        <v>4.1070701141008997E-2</v>
      </c>
    </row>
    <row r="1272" spans="1:17" hidden="1" x14ac:dyDescent="0.3">
      <c r="A1272" t="s">
        <v>2706</v>
      </c>
      <c r="B1272" t="s">
        <v>2707</v>
      </c>
      <c r="C1272" t="s">
        <v>3144</v>
      </c>
      <c r="D1272" t="s">
        <v>482</v>
      </c>
      <c r="E1272">
        <v>1572.99006611</v>
      </c>
      <c r="F1272">
        <v>1126.45</v>
      </c>
      <c r="G1272">
        <v>-28.499778803438701</v>
      </c>
      <c r="H1272">
        <v>-13.5018035681685</v>
      </c>
      <c r="I1272">
        <v>-20.7737373184018</v>
      </c>
      <c r="J1272">
        <v>-6.5945940692037404</v>
      </c>
      <c r="K1272">
        <v>1273.40467665249</v>
      </c>
      <c r="L1272">
        <v>1300.3220832766699</v>
      </c>
      <c r="M1272">
        <v>30.900158929865199</v>
      </c>
      <c r="N1272">
        <v>1.10741835024715</v>
      </c>
      <c r="O1272">
        <v>37.866749522837203</v>
      </c>
      <c r="P1272">
        <v>10.4525175270873</v>
      </c>
      <c r="Q1272">
        <v>-7.1363550126431002E-2</v>
      </c>
    </row>
    <row r="1273" spans="1:17" hidden="1" x14ac:dyDescent="0.3">
      <c r="A1273" t="s">
        <v>2708</v>
      </c>
      <c r="B1273" t="s">
        <v>2709</v>
      </c>
      <c r="C1273" t="s">
        <v>3144</v>
      </c>
      <c r="D1273" t="s">
        <v>117</v>
      </c>
      <c r="E1273">
        <v>1572.76161</v>
      </c>
      <c r="F1273">
        <v>513.54999999999995</v>
      </c>
      <c r="G1273">
        <v>40.732899759136203</v>
      </c>
      <c r="H1273">
        <v>-17.933214494784298</v>
      </c>
      <c r="I1273">
        <v>-17.330176244177199</v>
      </c>
      <c r="J1273">
        <v>-8.4248238378047606</v>
      </c>
      <c r="K1273">
        <v>562.70924877615403</v>
      </c>
      <c r="L1273">
        <v>509.49288853719401</v>
      </c>
      <c r="M1273">
        <v>35.831568412189903</v>
      </c>
      <c r="N1273">
        <v>0.79985202762823904</v>
      </c>
      <c r="O1273">
        <v>31.048583390127501</v>
      </c>
      <c r="P1273">
        <v>97.557222542796595</v>
      </c>
      <c r="Q1273">
        <v>0.13513470053130999</v>
      </c>
    </row>
    <row r="1274" spans="1:17" hidden="1" x14ac:dyDescent="0.3">
      <c r="A1274" t="s">
        <v>2710</v>
      </c>
      <c r="B1274" t="s">
        <v>2711</v>
      </c>
      <c r="C1274" t="s">
        <v>3144</v>
      </c>
      <c r="D1274" t="s">
        <v>51</v>
      </c>
      <c r="E1274">
        <v>1570.6994867650001</v>
      </c>
      <c r="F1274">
        <v>610.6</v>
      </c>
      <c r="G1274">
        <v>34.708394568082902</v>
      </c>
      <c r="H1274">
        <v>-11.301173354120699</v>
      </c>
      <c r="I1274">
        <v>12.2918526690792</v>
      </c>
      <c r="J1274">
        <v>-1.8531534210402101</v>
      </c>
      <c r="K1274">
        <v>630.36858934441398</v>
      </c>
      <c r="L1274">
        <v>551.21298518332196</v>
      </c>
      <c r="M1274">
        <v>28.296523360497599</v>
      </c>
      <c r="N1274">
        <v>0.59037009461480805</v>
      </c>
      <c r="O1274">
        <v>18.7438584998362</v>
      </c>
      <c r="P1274">
        <v>64.139784946236503</v>
      </c>
      <c r="Q1274">
        <v>2.9109905605912E-2</v>
      </c>
    </row>
    <row r="1275" spans="1:17" hidden="1" x14ac:dyDescent="0.3">
      <c r="A1275" t="s">
        <v>2712</v>
      </c>
      <c r="B1275" t="s">
        <v>2713</v>
      </c>
      <c r="C1275" t="s">
        <v>3144</v>
      </c>
      <c r="D1275" t="s">
        <v>48</v>
      </c>
      <c r="E1275">
        <v>1562.336693407</v>
      </c>
      <c r="F1275">
        <v>171.7</v>
      </c>
      <c r="G1275">
        <v>65.760847556285995</v>
      </c>
      <c r="H1275">
        <v>-7.6011629192326602</v>
      </c>
      <c r="I1275">
        <v>16.807196381707101</v>
      </c>
      <c r="J1275">
        <v>3.1698797622413899E-2</v>
      </c>
      <c r="K1275">
        <v>176.28206394906701</v>
      </c>
      <c r="L1275">
        <v>152.01776894502299</v>
      </c>
      <c r="M1275">
        <v>30.559718704525402</v>
      </c>
      <c r="N1275">
        <v>0.72069277774006602</v>
      </c>
      <c r="O1275">
        <v>32.731508444962103</v>
      </c>
      <c r="P1275">
        <v>97.697179044329303</v>
      </c>
      <c r="Q1275">
        <v>0.148387969546872</v>
      </c>
    </row>
    <row r="1276" spans="1:17" hidden="1" x14ac:dyDescent="0.3">
      <c r="A1276" t="s">
        <v>2714</v>
      </c>
      <c r="B1276" t="s">
        <v>2715</v>
      </c>
      <c r="C1276" t="s">
        <v>3144</v>
      </c>
      <c r="D1276" t="s">
        <v>406</v>
      </c>
      <c r="E1276">
        <v>1559.3038285499999</v>
      </c>
      <c r="F1276">
        <v>134.72</v>
      </c>
      <c r="G1276">
        <v>1.5069840383141799</v>
      </c>
      <c r="H1276">
        <v>2.5719649306353798</v>
      </c>
      <c r="I1276">
        <v>-2.4686107875380698</v>
      </c>
      <c r="J1276">
        <v>4.5061324755473402</v>
      </c>
      <c r="K1276">
        <v>129.35793254953501</v>
      </c>
      <c r="L1276">
        <v>122.37191421625199</v>
      </c>
      <c r="M1276">
        <v>58.7835938896743</v>
      </c>
      <c r="N1276">
        <v>0.61322555814228397</v>
      </c>
      <c r="O1276">
        <v>15.8699524940617</v>
      </c>
      <c r="P1276">
        <v>42.711864406779597</v>
      </c>
      <c r="Q1276">
        <v>4.9992784055243003E-2</v>
      </c>
    </row>
    <row r="1277" spans="1:17" hidden="1" x14ac:dyDescent="0.3">
      <c r="A1277" t="s">
        <v>2716</v>
      </c>
      <c r="B1277" t="s">
        <v>2717</v>
      </c>
      <c r="C1277" t="s">
        <v>3144</v>
      </c>
      <c r="D1277" t="s">
        <v>51</v>
      </c>
      <c r="E1277">
        <v>1558.5395658499999</v>
      </c>
      <c r="F1277">
        <v>1726.85</v>
      </c>
      <c r="G1277">
        <v>42.943770024605101</v>
      </c>
      <c r="H1277">
        <v>-3.8005439515642401</v>
      </c>
      <c r="I1277">
        <v>20.9136367167165</v>
      </c>
      <c r="J1277">
        <v>6.0730760722820101</v>
      </c>
      <c r="K1277">
        <v>1584.2389028283801</v>
      </c>
      <c r="L1277">
        <v>1355.4868745850399</v>
      </c>
      <c r="M1277">
        <v>37.615950073570403</v>
      </c>
      <c r="N1277">
        <v>0.44521739130434701</v>
      </c>
      <c r="O1277">
        <v>14.949184932101801</v>
      </c>
      <c r="P1277">
        <v>93.517117722866502</v>
      </c>
      <c r="Q1277">
        <v>9.2213925555854004E-2</v>
      </c>
    </row>
    <row r="1278" spans="1:17" hidden="1" x14ac:dyDescent="0.3">
      <c r="A1278" t="s">
        <v>2718</v>
      </c>
      <c r="B1278" t="s">
        <v>2719</v>
      </c>
      <c r="C1278" t="s">
        <v>3144</v>
      </c>
      <c r="E1278">
        <v>1557.92</v>
      </c>
      <c r="F1278">
        <v>590.4</v>
      </c>
      <c r="G1278">
        <v>247.78010747757301</v>
      </c>
      <c r="H1278">
        <v>54.590062573733</v>
      </c>
      <c r="I1278">
        <v>31.934159621560202</v>
      </c>
      <c r="J1278">
        <v>11.385706102429401</v>
      </c>
      <c r="K1278">
        <v>438.73547172194702</v>
      </c>
      <c r="L1278">
        <v>385.05105020439601</v>
      </c>
      <c r="M1278">
        <v>98.754436911476205</v>
      </c>
      <c r="N1278">
        <v>1.17884885353299</v>
      </c>
      <c r="O1278">
        <v>59.908536585365802</v>
      </c>
      <c r="P1278">
        <v>280.90322580645102</v>
      </c>
    </row>
    <row r="1279" spans="1:17" hidden="1" x14ac:dyDescent="0.3">
      <c r="A1279" t="s">
        <v>2720</v>
      </c>
      <c r="B1279" t="s">
        <v>2721</v>
      </c>
      <c r="C1279" t="s">
        <v>3144</v>
      </c>
      <c r="D1279" t="s">
        <v>202</v>
      </c>
      <c r="E1279">
        <v>1555.15583124</v>
      </c>
      <c r="F1279">
        <v>2528.25</v>
      </c>
      <c r="G1279">
        <v>35.805479373779299</v>
      </c>
      <c r="H1279">
        <v>-13.810679257312501</v>
      </c>
      <c r="I1279">
        <v>5.4924495878942299</v>
      </c>
      <c r="J1279">
        <v>-1.4449268378365601</v>
      </c>
      <c r="K1279">
        <v>2680.7048265527901</v>
      </c>
      <c r="L1279">
        <v>2244.3977791293401</v>
      </c>
      <c r="M1279">
        <v>25.322558892077399</v>
      </c>
      <c r="N1279">
        <v>0.34521106786156103</v>
      </c>
      <c r="O1279">
        <v>36.418471274597003</v>
      </c>
      <c r="P1279">
        <v>87.111456483126105</v>
      </c>
      <c r="Q1279">
        <v>0.12680137468514399</v>
      </c>
    </row>
    <row r="1280" spans="1:17" hidden="1" x14ac:dyDescent="0.3">
      <c r="A1280" t="s">
        <v>2722</v>
      </c>
      <c r="B1280" t="s">
        <v>2723</v>
      </c>
      <c r="C1280" t="s">
        <v>3144</v>
      </c>
      <c r="D1280" t="s">
        <v>21</v>
      </c>
      <c r="E1280">
        <v>1552.09969473</v>
      </c>
      <c r="F1280">
        <v>1021.6</v>
      </c>
      <c r="G1280">
        <v>47.185056244814398</v>
      </c>
      <c r="H1280">
        <v>-9.6238717279502701</v>
      </c>
      <c r="I1280">
        <v>34.402399656858996</v>
      </c>
      <c r="J1280">
        <v>0.79693413763714704</v>
      </c>
      <c r="K1280">
        <v>1072.5402526031401</v>
      </c>
      <c r="L1280">
        <v>945.98095151750897</v>
      </c>
      <c r="M1280">
        <v>28.920893314800999</v>
      </c>
      <c r="N1280">
        <v>0.71765931066104305</v>
      </c>
      <c r="O1280">
        <v>22.543069694596699</v>
      </c>
      <c r="P1280">
        <v>76.442141623488695</v>
      </c>
      <c r="Q1280">
        <v>9.1424073518557997E-2</v>
      </c>
    </row>
    <row r="1281" spans="1:17" hidden="1" x14ac:dyDescent="0.3">
      <c r="A1281" t="s">
        <v>2724</v>
      </c>
      <c r="B1281" t="s">
        <v>2725</v>
      </c>
      <c r="C1281" t="s">
        <v>3144</v>
      </c>
      <c r="D1281" t="s">
        <v>2150</v>
      </c>
      <c r="E1281">
        <v>1550.1556708799999</v>
      </c>
      <c r="F1281">
        <v>297.10000000000002</v>
      </c>
      <c r="G1281">
        <v>7.3524368311354102</v>
      </c>
      <c r="H1281">
        <v>-11.5277116544622</v>
      </c>
      <c r="I1281">
        <v>25.053013711879199</v>
      </c>
      <c r="J1281">
        <v>-4.76916753889041</v>
      </c>
      <c r="K1281">
        <v>323.48447013440199</v>
      </c>
      <c r="M1281">
        <v>29.229244189358901</v>
      </c>
      <c r="N1281">
        <v>0.182138817551278</v>
      </c>
      <c r="O1281">
        <v>40.272635476270601</v>
      </c>
      <c r="P1281">
        <v>42.153110047846802</v>
      </c>
    </row>
    <row r="1282" spans="1:17" hidden="1" x14ac:dyDescent="0.3">
      <c r="A1282" t="s">
        <v>2726</v>
      </c>
      <c r="B1282" t="s">
        <v>2727</v>
      </c>
      <c r="C1282" t="s">
        <v>3144</v>
      </c>
      <c r="D1282" t="s">
        <v>60</v>
      </c>
      <c r="E1282">
        <v>1548.2760137079999</v>
      </c>
      <c r="F1282">
        <v>209.33</v>
      </c>
      <c r="G1282">
        <v>-52.2284718872558</v>
      </c>
      <c r="H1282">
        <v>-7.8395035373892696</v>
      </c>
      <c r="I1282">
        <v>-31.5910097034735</v>
      </c>
      <c r="J1282">
        <v>-1.6967763322882199</v>
      </c>
      <c r="K1282">
        <v>225.485735227151</v>
      </c>
      <c r="M1282">
        <v>37.792602659046899</v>
      </c>
      <c r="N1282">
        <v>0.99973979605201502</v>
      </c>
      <c r="O1282">
        <v>41.666268571155499</v>
      </c>
      <c r="P1282">
        <v>5.1909547738693496</v>
      </c>
    </row>
    <row r="1283" spans="1:17" hidden="1" x14ac:dyDescent="0.3">
      <c r="A1283" t="s">
        <v>2728</v>
      </c>
      <c r="B1283" t="s">
        <v>2729</v>
      </c>
      <c r="C1283" t="s">
        <v>3144</v>
      </c>
      <c r="D1283" t="s">
        <v>482</v>
      </c>
      <c r="E1283">
        <v>1543.8226177199999</v>
      </c>
      <c r="F1283">
        <v>205.89</v>
      </c>
      <c r="G1283">
        <v>52.970720302050402</v>
      </c>
      <c r="H1283">
        <v>-1.82522186185005</v>
      </c>
      <c r="I1283">
        <v>36.2621930082219</v>
      </c>
      <c r="J1283">
        <v>-2.6585938578961499</v>
      </c>
      <c r="K1283">
        <v>196.03855359814</v>
      </c>
      <c r="L1283">
        <v>156.13554702562601</v>
      </c>
      <c r="M1283">
        <v>45.222683188545503</v>
      </c>
      <c r="N1283">
        <v>0.57668248472659001</v>
      </c>
      <c r="O1283">
        <v>20.6469473990966</v>
      </c>
      <c r="P1283">
        <v>103.44861660079</v>
      </c>
      <c r="Q1283">
        <v>6.6392221983975999E-2</v>
      </c>
    </row>
    <row r="1284" spans="1:17" hidden="1" x14ac:dyDescent="0.3">
      <c r="A1284" t="s">
        <v>2730</v>
      </c>
      <c r="B1284" t="s">
        <v>2731</v>
      </c>
      <c r="C1284" t="s">
        <v>3144</v>
      </c>
      <c r="D1284" t="s">
        <v>562</v>
      </c>
      <c r="E1284">
        <v>1541.0793000000001</v>
      </c>
      <c r="F1284">
        <v>148.9</v>
      </c>
      <c r="G1284">
        <v>63.233776192851998</v>
      </c>
      <c r="H1284">
        <v>-1.2572113746154501</v>
      </c>
      <c r="I1284">
        <v>-6.4592577871747396</v>
      </c>
      <c r="J1284">
        <v>-1.6058830012092999</v>
      </c>
      <c r="K1284">
        <v>153.500155042503</v>
      </c>
      <c r="L1284">
        <v>140.34228521735201</v>
      </c>
      <c r="M1284">
        <v>24.086875644384701</v>
      </c>
      <c r="N1284">
        <v>0.90435131147285497</v>
      </c>
      <c r="O1284">
        <v>22.9012760241772</v>
      </c>
      <c r="P1284">
        <v>95.406824146981606</v>
      </c>
      <c r="Q1284">
        <v>6.6078336139305999E-2</v>
      </c>
    </row>
    <row r="1285" spans="1:17" hidden="1" x14ac:dyDescent="0.3">
      <c r="A1285" t="s">
        <v>2732</v>
      </c>
      <c r="B1285" t="s">
        <v>2733</v>
      </c>
      <c r="C1285" t="s">
        <v>3144</v>
      </c>
      <c r="D1285" t="s">
        <v>984</v>
      </c>
      <c r="E1285">
        <v>1537.6148401999999</v>
      </c>
      <c r="F1285">
        <v>776.55</v>
      </c>
      <c r="G1285">
        <v>-9.6007927357734193</v>
      </c>
      <c r="H1285">
        <v>6.9626676178676297</v>
      </c>
      <c r="I1285">
        <v>14.888804290698801</v>
      </c>
      <c r="J1285">
        <v>-1.64385515294759</v>
      </c>
      <c r="K1285">
        <v>721.70972902285996</v>
      </c>
      <c r="L1285">
        <v>652.14496786841096</v>
      </c>
      <c r="M1285">
        <v>48.784499375823003</v>
      </c>
      <c r="N1285">
        <v>1.3262764597718</v>
      </c>
      <c r="O1285">
        <v>10.1023758933745</v>
      </c>
      <c r="P1285">
        <v>61.933062245855403</v>
      </c>
      <c r="Q1285">
        <v>5.2097875700327999E-2</v>
      </c>
    </row>
    <row r="1286" spans="1:17" hidden="1" x14ac:dyDescent="0.3">
      <c r="A1286" t="s">
        <v>2734</v>
      </c>
      <c r="B1286" t="s">
        <v>2735</v>
      </c>
      <c r="C1286" t="s">
        <v>3144</v>
      </c>
      <c r="D1286" t="s">
        <v>1111</v>
      </c>
      <c r="E1286">
        <v>1535.9187937500001</v>
      </c>
      <c r="F1286">
        <v>223.65</v>
      </c>
      <c r="G1286">
        <v>296.59354623252699</v>
      </c>
      <c r="H1286">
        <v>20.156318351853201</v>
      </c>
      <c r="I1286">
        <v>0.83820167704737403</v>
      </c>
      <c r="J1286">
        <v>-8.2938198786941104</v>
      </c>
      <c r="K1286">
        <v>203.915934774249</v>
      </c>
      <c r="L1286">
        <v>168.73600348477601</v>
      </c>
      <c r="M1286">
        <v>54.5713681022876</v>
      </c>
      <c r="N1286">
        <v>1.70244521882936</v>
      </c>
      <c r="O1286">
        <v>15.7835904314777</v>
      </c>
      <c r="P1286">
        <v>367.88702928870202</v>
      </c>
      <c r="Q1286">
        <v>0.21148981434699199</v>
      </c>
    </row>
    <row r="1287" spans="1:17" hidden="1" x14ac:dyDescent="0.3">
      <c r="A1287" t="s">
        <v>2736</v>
      </c>
      <c r="B1287" t="s">
        <v>2737</v>
      </c>
      <c r="C1287" t="s">
        <v>3144</v>
      </c>
      <c r="D1287" t="s">
        <v>1562</v>
      </c>
      <c r="E1287">
        <v>1526.8263568249999</v>
      </c>
      <c r="F1287">
        <v>126.05</v>
      </c>
      <c r="G1287">
        <v>335.72864023348001</v>
      </c>
      <c r="H1287">
        <v>14.944146895208601</v>
      </c>
      <c r="I1287">
        <v>111.39293403319</v>
      </c>
      <c r="J1287">
        <v>4.6766723970610498</v>
      </c>
      <c r="K1287">
        <v>105.81128478801</v>
      </c>
      <c r="L1287">
        <v>74.960257700189203</v>
      </c>
      <c r="M1287">
        <v>60.5616889274107</v>
      </c>
      <c r="N1287">
        <v>1.4573688137446199</v>
      </c>
      <c r="O1287">
        <v>1.8643395477984901</v>
      </c>
      <c r="P1287">
        <v>384.80769230769198</v>
      </c>
      <c r="Q1287">
        <v>6.8093636733363994E-2</v>
      </c>
    </row>
    <row r="1288" spans="1:17" hidden="1" x14ac:dyDescent="0.3">
      <c r="A1288" t="s">
        <v>2738</v>
      </c>
      <c r="B1288" t="s">
        <v>2739</v>
      </c>
      <c r="C1288" t="s">
        <v>3144</v>
      </c>
      <c r="D1288" t="s">
        <v>21</v>
      </c>
      <c r="E1288">
        <v>1520.7336319999999</v>
      </c>
      <c r="F1288">
        <v>836.25</v>
      </c>
      <c r="G1288">
        <v>683.46779469781404</v>
      </c>
      <c r="H1288">
        <v>-3.35572408748124</v>
      </c>
      <c r="I1288">
        <v>269.78273574423201</v>
      </c>
      <c r="J1288">
        <v>-2.3628449209004199</v>
      </c>
      <c r="K1288">
        <v>792.79989809325195</v>
      </c>
      <c r="M1288">
        <v>65.011336260822105</v>
      </c>
      <c r="N1288">
        <v>0.81911262798634799</v>
      </c>
      <c r="O1288">
        <v>19.342301943198802</v>
      </c>
      <c r="P1288">
        <v>796.78284182305595</v>
      </c>
    </row>
    <row r="1289" spans="1:17" hidden="1" x14ac:dyDescent="0.3">
      <c r="A1289" t="s">
        <v>2740</v>
      </c>
      <c r="B1289" t="s">
        <v>2741</v>
      </c>
      <c r="C1289" t="s">
        <v>3144</v>
      </c>
      <c r="D1289" t="s">
        <v>51</v>
      </c>
      <c r="E1289">
        <v>1517.6613600000001</v>
      </c>
      <c r="F1289">
        <v>2556.0500000000002</v>
      </c>
      <c r="G1289">
        <v>76.452522499852606</v>
      </c>
      <c r="H1289">
        <v>-1.92780088576466</v>
      </c>
      <c r="I1289">
        <v>59.817210547179897</v>
      </c>
      <c r="J1289">
        <v>-9.1857342329091804E-2</v>
      </c>
      <c r="K1289">
        <v>2448.5342772364602</v>
      </c>
      <c r="L1289">
        <v>1964.25009455859</v>
      </c>
      <c r="M1289">
        <v>47.337590229678803</v>
      </c>
      <c r="N1289">
        <v>0.77102459810187796</v>
      </c>
      <c r="O1289">
        <v>10.9035425754582</v>
      </c>
      <c r="P1289">
        <v>113.00416666666599</v>
      </c>
    </row>
    <row r="1290" spans="1:17" hidden="1" x14ac:dyDescent="0.3">
      <c r="A1290" t="s">
        <v>2742</v>
      </c>
      <c r="B1290" t="s">
        <v>2743</v>
      </c>
      <c r="C1290" t="s">
        <v>3144</v>
      </c>
      <c r="D1290" t="s">
        <v>48</v>
      </c>
      <c r="E1290">
        <v>1516.8525</v>
      </c>
      <c r="F1290">
        <v>381.85</v>
      </c>
      <c r="G1290">
        <v>-7.85838544664617</v>
      </c>
      <c r="H1290">
        <v>-10.3108698271993</v>
      </c>
      <c r="I1290">
        <v>38.916705399748203</v>
      </c>
      <c r="J1290">
        <v>6.2473358061946804</v>
      </c>
      <c r="K1290">
        <v>402.67538799437102</v>
      </c>
      <c r="L1290">
        <v>364.68417665514397</v>
      </c>
      <c r="M1290">
        <v>43.698242143986199</v>
      </c>
      <c r="N1290">
        <v>0.54843363836006798</v>
      </c>
      <c r="O1290">
        <v>30.273667670551198</v>
      </c>
      <c r="P1290">
        <v>65.913534651314293</v>
      </c>
      <c r="Q1290">
        <v>6.9313023796010995E-2</v>
      </c>
    </row>
    <row r="1291" spans="1:17" hidden="1" x14ac:dyDescent="0.3">
      <c r="A1291" t="s">
        <v>2744</v>
      </c>
      <c r="B1291" t="s">
        <v>2745</v>
      </c>
      <c r="C1291" t="s">
        <v>3144</v>
      </c>
      <c r="D1291" t="s">
        <v>51</v>
      </c>
      <c r="E1291">
        <v>1511.1614137250001</v>
      </c>
      <c r="F1291">
        <v>301.5</v>
      </c>
      <c r="G1291">
        <v>12.8234629343305</v>
      </c>
      <c r="H1291">
        <v>-10.6933535350987</v>
      </c>
      <c r="I1291">
        <v>-2.7675756104845499</v>
      </c>
      <c r="J1291">
        <v>-5.2299572386828501</v>
      </c>
      <c r="K1291">
        <v>308.91349280513401</v>
      </c>
      <c r="L1291">
        <v>269.13398371719802</v>
      </c>
      <c r="M1291">
        <v>31.151869436389699</v>
      </c>
      <c r="N1291">
        <v>0.55615959077157395</v>
      </c>
      <c r="O1291">
        <v>22.620232172470899</v>
      </c>
      <c r="P1291">
        <v>62.577514154758603</v>
      </c>
      <c r="Q1291">
        <v>4.6594795550944E-2</v>
      </c>
    </row>
    <row r="1292" spans="1:17" hidden="1" x14ac:dyDescent="0.3">
      <c r="A1292" t="s">
        <v>2746</v>
      </c>
      <c r="B1292" t="s">
        <v>2747</v>
      </c>
      <c r="C1292" t="s">
        <v>3144</v>
      </c>
      <c r="D1292" t="s">
        <v>436</v>
      </c>
      <c r="E1292">
        <v>1509.2430180389999</v>
      </c>
      <c r="F1292">
        <v>152.28</v>
      </c>
      <c r="G1292">
        <v>-32.5221950114368</v>
      </c>
      <c r="H1292">
        <v>-15.311319669754401</v>
      </c>
      <c r="I1292">
        <v>-14.821618130693</v>
      </c>
      <c r="J1292">
        <v>0.63374622367620803</v>
      </c>
      <c r="O1292">
        <v>16.2332545311268</v>
      </c>
      <c r="P1292">
        <v>8.0843211015685998</v>
      </c>
    </row>
    <row r="1293" spans="1:17" hidden="1" x14ac:dyDescent="0.3">
      <c r="A1293" t="s">
        <v>2748</v>
      </c>
      <c r="B1293" t="s">
        <v>2749</v>
      </c>
      <c r="C1293" t="s">
        <v>3144</v>
      </c>
      <c r="D1293" t="s">
        <v>2750</v>
      </c>
      <c r="E1293">
        <v>1504.494449</v>
      </c>
      <c r="F1293">
        <v>665.6</v>
      </c>
      <c r="G1293">
        <v>165.184381530689</v>
      </c>
      <c r="H1293">
        <v>-12.0238550758542</v>
      </c>
      <c r="I1293">
        <v>112.27779503277</v>
      </c>
      <c r="J1293">
        <v>-3.2136656967547399</v>
      </c>
      <c r="K1293">
        <v>616.51553619541698</v>
      </c>
      <c r="L1293">
        <v>430.31718958194398</v>
      </c>
      <c r="M1293">
        <v>43.642248436455802</v>
      </c>
      <c r="N1293">
        <v>0.443161042289619</v>
      </c>
      <c r="O1293">
        <v>13.2662259615384</v>
      </c>
      <c r="P1293">
        <v>257.945684323742</v>
      </c>
    </row>
    <row r="1294" spans="1:17" hidden="1" x14ac:dyDescent="0.3">
      <c r="A1294" t="s">
        <v>2751</v>
      </c>
      <c r="B1294" t="s">
        <v>2752</v>
      </c>
      <c r="C1294" t="s">
        <v>3144</v>
      </c>
      <c r="D1294" t="s">
        <v>287</v>
      </c>
      <c r="E1294">
        <v>1504.1690546039999</v>
      </c>
      <c r="F1294">
        <v>26.47</v>
      </c>
      <c r="G1294">
        <v>-40.815662014150597</v>
      </c>
      <c r="H1294">
        <v>-9.2270332996768403</v>
      </c>
      <c r="I1294">
        <v>-27.4827003064145</v>
      </c>
      <c r="J1294">
        <v>-0.80486345188693398</v>
      </c>
      <c r="K1294">
        <v>28.806406175167901</v>
      </c>
      <c r="L1294">
        <v>30.957326144004199</v>
      </c>
      <c r="M1294">
        <v>40.1494958312447</v>
      </c>
      <c r="N1294">
        <v>0.59868622805674998</v>
      </c>
      <c r="O1294">
        <v>73.026067245938705</v>
      </c>
      <c r="P1294">
        <v>17.6444444444444</v>
      </c>
      <c r="Q1294">
        <v>-4.6588727528842001E-2</v>
      </c>
    </row>
    <row r="1295" spans="1:17" hidden="1" x14ac:dyDescent="0.3">
      <c r="A1295" t="s">
        <v>2753</v>
      </c>
      <c r="B1295" t="s">
        <v>2754</v>
      </c>
      <c r="C1295" t="s">
        <v>3144</v>
      </c>
      <c r="D1295" t="s">
        <v>217</v>
      </c>
      <c r="E1295">
        <v>1502.8189434000001</v>
      </c>
      <c r="F1295">
        <v>885</v>
      </c>
      <c r="G1295">
        <v>117.019055519373</v>
      </c>
      <c r="H1295">
        <v>-8.1947747708977907</v>
      </c>
      <c r="I1295">
        <v>27.283778279678899</v>
      </c>
      <c r="J1295">
        <v>-0.493221118727042</v>
      </c>
      <c r="K1295">
        <v>852.77633371850197</v>
      </c>
      <c r="L1295">
        <v>711.54292748593502</v>
      </c>
      <c r="M1295">
        <v>48.331123658986897</v>
      </c>
      <c r="N1295">
        <v>0.68778071013147701</v>
      </c>
      <c r="O1295">
        <v>14.418079096045201</v>
      </c>
      <c r="P1295">
        <v>158.771929824561</v>
      </c>
      <c r="Q1295">
        <v>0.131389163222075</v>
      </c>
    </row>
    <row r="1296" spans="1:17" hidden="1" x14ac:dyDescent="0.3">
      <c r="A1296" t="s">
        <v>2755</v>
      </c>
      <c r="B1296" t="s">
        <v>2756</v>
      </c>
      <c r="C1296" t="s">
        <v>3144</v>
      </c>
      <c r="D1296" t="s">
        <v>48</v>
      </c>
      <c r="E1296">
        <v>1502.07527817</v>
      </c>
      <c r="F1296">
        <v>254.2</v>
      </c>
      <c r="G1296">
        <v>357.083026316646</v>
      </c>
      <c r="H1296">
        <v>-7.8534373753660098</v>
      </c>
      <c r="I1296">
        <v>91.4952208573729</v>
      </c>
      <c r="J1296">
        <v>-4.26979170349182</v>
      </c>
      <c r="K1296">
        <v>241.73068353393199</v>
      </c>
      <c r="L1296">
        <v>169.49625234559801</v>
      </c>
      <c r="M1296">
        <v>34.324780563661101</v>
      </c>
      <c r="N1296">
        <v>0.50413400633462402</v>
      </c>
      <c r="O1296">
        <v>19.1581431943351</v>
      </c>
      <c r="P1296">
        <v>393.59223300970802</v>
      </c>
      <c r="Q1296">
        <v>0.225656049391111</v>
      </c>
    </row>
    <row r="1297" spans="1:17" hidden="1" x14ac:dyDescent="0.3">
      <c r="A1297" t="s">
        <v>2757</v>
      </c>
      <c r="B1297" t="s">
        <v>2758</v>
      </c>
      <c r="C1297" t="s">
        <v>3144</v>
      </c>
      <c r="D1297" t="s">
        <v>745</v>
      </c>
      <c r="E1297">
        <v>1502.0466694199999</v>
      </c>
      <c r="F1297">
        <v>271.83</v>
      </c>
      <c r="G1297">
        <v>1.04872573837297</v>
      </c>
      <c r="H1297">
        <v>0.55415402138491099</v>
      </c>
      <c r="I1297">
        <v>0.92436889314093296</v>
      </c>
      <c r="J1297">
        <v>0.49381716920354102</v>
      </c>
      <c r="K1297">
        <v>272.171346813615</v>
      </c>
      <c r="L1297">
        <v>252.104951665165</v>
      </c>
      <c r="M1297">
        <v>57.335343564974302</v>
      </c>
      <c r="N1297">
        <v>1.4030414954308199</v>
      </c>
      <c r="O1297">
        <v>5.8308501637052501</v>
      </c>
      <c r="P1297">
        <v>33.9790034008576</v>
      </c>
      <c r="Q1297">
        <v>2.5420345253382999E-2</v>
      </c>
    </row>
    <row r="1298" spans="1:17" hidden="1" x14ac:dyDescent="0.3">
      <c r="A1298" t="s">
        <v>2759</v>
      </c>
      <c r="B1298" t="s">
        <v>2760</v>
      </c>
      <c r="C1298" t="s">
        <v>3144</v>
      </c>
      <c r="D1298" t="s">
        <v>135</v>
      </c>
      <c r="E1298">
        <v>1501.59493656</v>
      </c>
      <c r="F1298">
        <v>111.41</v>
      </c>
      <c r="G1298">
        <v>35.6863770185888</v>
      </c>
      <c r="H1298">
        <v>-18.254864728584401</v>
      </c>
      <c r="I1298">
        <v>-0.78321133720101499</v>
      </c>
      <c r="J1298">
        <v>-5.6811332520187703</v>
      </c>
      <c r="K1298">
        <v>126.822144181607</v>
      </c>
      <c r="L1298">
        <v>116.334166848301</v>
      </c>
      <c r="M1298">
        <v>32.139681890068701</v>
      </c>
      <c r="N1298">
        <v>0.81420573161930898</v>
      </c>
      <c r="O1298">
        <v>35.490530473027498</v>
      </c>
      <c r="P1298">
        <v>66.283582089552198</v>
      </c>
      <c r="Q1298">
        <v>6.8826247431929999E-2</v>
      </c>
    </row>
    <row r="1299" spans="1:17" hidden="1" x14ac:dyDescent="0.3">
      <c r="A1299" t="s">
        <v>2761</v>
      </c>
      <c r="B1299" t="s">
        <v>2762</v>
      </c>
      <c r="C1299" t="s">
        <v>3144</v>
      </c>
      <c r="D1299" t="s">
        <v>271</v>
      </c>
      <c r="E1299">
        <v>1499.29</v>
      </c>
      <c r="F1299">
        <v>1174.75</v>
      </c>
      <c r="G1299">
        <v>38.860126420864098</v>
      </c>
      <c r="H1299">
        <v>-7.4322971119986496</v>
      </c>
      <c r="I1299">
        <v>30.8904734263979</v>
      </c>
      <c r="J1299">
        <v>-2.2200661545896199</v>
      </c>
      <c r="K1299">
        <v>1224.57763036145</v>
      </c>
      <c r="L1299">
        <v>1084.9502924343899</v>
      </c>
      <c r="M1299">
        <v>29.489770651402001</v>
      </c>
      <c r="N1299">
        <v>0.40684410289024397</v>
      </c>
      <c r="O1299">
        <v>33.636944030644798</v>
      </c>
      <c r="P1299">
        <v>86.601540783098997</v>
      </c>
      <c r="Q1299">
        <v>6.6676503166866005E-2</v>
      </c>
    </row>
    <row r="1300" spans="1:17" hidden="1" x14ac:dyDescent="0.3">
      <c r="A1300" t="s">
        <v>2763</v>
      </c>
      <c r="B1300" t="s">
        <v>2764</v>
      </c>
      <c r="C1300" t="s">
        <v>3144</v>
      </c>
      <c r="D1300" t="s">
        <v>117</v>
      </c>
      <c r="E1300">
        <v>1498.23922077</v>
      </c>
      <c r="F1300">
        <v>12.24</v>
      </c>
      <c r="G1300">
        <v>25.930786650796001</v>
      </c>
      <c r="H1300">
        <v>-10.301712318041799</v>
      </c>
      <c r="I1300">
        <v>-28.730900619403499</v>
      </c>
      <c r="J1300">
        <v>-2.0214332398852801</v>
      </c>
      <c r="K1300">
        <v>13.1356810204281</v>
      </c>
      <c r="L1300">
        <v>13.3126226652467</v>
      </c>
      <c r="M1300">
        <v>22.862270830063299</v>
      </c>
      <c r="N1300">
        <v>0.71508531518662499</v>
      </c>
      <c r="O1300">
        <v>50.3267973856208</v>
      </c>
      <c r="P1300">
        <v>56.923076923076898</v>
      </c>
      <c r="Q1300">
        <v>6.0239791419810999E-2</v>
      </c>
    </row>
    <row r="1301" spans="1:17" hidden="1" x14ac:dyDescent="0.3">
      <c r="A1301" t="s">
        <v>2765</v>
      </c>
      <c r="B1301" t="s">
        <v>2766</v>
      </c>
      <c r="C1301" t="s">
        <v>3144</v>
      </c>
      <c r="D1301" t="s">
        <v>276</v>
      </c>
      <c r="E1301">
        <v>1496.5157459699999</v>
      </c>
      <c r="F1301">
        <v>381.75</v>
      </c>
      <c r="G1301">
        <v>78.543197824527894</v>
      </c>
      <c r="H1301">
        <v>-7.4355452326509903</v>
      </c>
      <c r="I1301">
        <v>55.791814785296097</v>
      </c>
      <c r="J1301">
        <v>3.77752156470862</v>
      </c>
      <c r="K1301">
        <v>371.23260115926001</v>
      </c>
      <c r="M1301">
        <v>32.0361480217299</v>
      </c>
      <c r="N1301">
        <v>0.37918063123838902</v>
      </c>
      <c r="O1301">
        <v>21.545514079895199</v>
      </c>
      <c r="P1301">
        <v>122.789611905456</v>
      </c>
    </row>
    <row r="1302" spans="1:17" hidden="1" x14ac:dyDescent="0.3">
      <c r="A1302" t="s">
        <v>2767</v>
      </c>
      <c r="B1302" t="s">
        <v>2768</v>
      </c>
      <c r="C1302" t="s">
        <v>3144</v>
      </c>
      <c r="D1302" t="s">
        <v>190</v>
      </c>
      <c r="E1302">
        <v>1495.034535</v>
      </c>
      <c r="F1302">
        <v>108.49</v>
      </c>
      <c r="G1302">
        <v>0.59644341057762695</v>
      </c>
      <c r="H1302">
        <v>-12.199058141617099</v>
      </c>
      <c r="I1302">
        <v>-34.384103279536497</v>
      </c>
      <c r="J1302">
        <v>-1.7992844710998599</v>
      </c>
      <c r="K1302">
        <v>118.276791705137</v>
      </c>
      <c r="L1302">
        <v>117.334093745863</v>
      </c>
      <c r="M1302">
        <v>30.7699729213453</v>
      </c>
      <c r="N1302">
        <v>0.50884901623040901</v>
      </c>
      <c r="O1302">
        <v>44.713798506774801</v>
      </c>
      <c r="P1302">
        <v>34.352941176470502</v>
      </c>
      <c r="Q1302">
        <v>8.4637009745803002E-2</v>
      </c>
    </row>
    <row r="1303" spans="1:17" hidden="1" x14ac:dyDescent="0.3">
      <c r="A1303" t="s">
        <v>2769</v>
      </c>
      <c r="B1303" t="s">
        <v>2770</v>
      </c>
      <c r="C1303" t="s">
        <v>3144</v>
      </c>
      <c r="D1303" t="s">
        <v>276</v>
      </c>
      <c r="E1303">
        <v>1492.51571468</v>
      </c>
      <c r="F1303">
        <v>105.18</v>
      </c>
      <c r="G1303">
        <v>-36.371346781193097</v>
      </c>
      <c r="H1303">
        <v>-7.5038403363880004</v>
      </c>
      <c r="I1303">
        <v>-15.5741438626468</v>
      </c>
      <c r="J1303">
        <v>-3.2841523923018801</v>
      </c>
      <c r="K1303">
        <v>111.22015578627899</v>
      </c>
      <c r="L1303">
        <v>111.45754604406</v>
      </c>
      <c r="M1303">
        <v>44.879463515467499</v>
      </c>
      <c r="N1303">
        <v>0.79830289090665896</v>
      </c>
      <c r="O1303">
        <v>22.637383532990999</v>
      </c>
      <c r="P1303">
        <v>14.326086956521699</v>
      </c>
      <c r="Q1303">
        <v>-5.2166467110887002E-2</v>
      </c>
    </row>
    <row r="1304" spans="1:17" hidden="1" x14ac:dyDescent="0.3">
      <c r="A1304" t="s">
        <v>2771</v>
      </c>
      <c r="B1304" t="s">
        <v>2772</v>
      </c>
      <c r="C1304" t="s">
        <v>3144</v>
      </c>
      <c r="D1304" t="s">
        <v>167</v>
      </c>
      <c r="E1304">
        <v>1486.7286203250001</v>
      </c>
      <c r="F1304">
        <v>1137.8499999999999</v>
      </c>
      <c r="G1304">
        <v>-32.429897933687897</v>
      </c>
      <c r="H1304">
        <v>-11.826149469867699</v>
      </c>
      <c r="I1304">
        <v>2.0604466741562799</v>
      </c>
      <c r="J1304">
        <v>-6.4215446492132804</v>
      </c>
      <c r="K1304">
        <v>1239.6382175512299</v>
      </c>
      <c r="L1304">
        <v>1189.2337605164901</v>
      </c>
      <c r="M1304">
        <v>40.036614628720798</v>
      </c>
      <c r="N1304">
        <v>0.90805545167388901</v>
      </c>
      <c r="O1304">
        <v>38.418948015994999</v>
      </c>
      <c r="P1304">
        <v>26.448852586542099</v>
      </c>
      <c r="Q1304">
        <v>-4.2638322688997997E-2</v>
      </c>
    </row>
    <row r="1305" spans="1:17" hidden="1" x14ac:dyDescent="0.3">
      <c r="A1305" t="s">
        <v>2773</v>
      </c>
      <c r="B1305" t="s">
        <v>2774</v>
      </c>
      <c r="C1305" t="s">
        <v>3144</v>
      </c>
      <c r="D1305" t="s">
        <v>72</v>
      </c>
      <c r="E1305">
        <v>1486.38924</v>
      </c>
      <c r="F1305">
        <v>122.66</v>
      </c>
      <c r="G1305">
        <v>1.63025611507463</v>
      </c>
      <c r="H1305">
        <v>-10.777635349041301</v>
      </c>
      <c r="I1305">
        <v>7.5547312883330999</v>
      </c>
      <c r="J1305">
        <v>-2.5141160946971701</v>
      </c>
      <c r="K1305">
        <v>119.05564676758</v>
      </c>
      <c r="L1305">
        <v>106.12675659868</v>
      </c>
      <c r="M1305">
        <v>62.806701240496103</v>
      </c>
      <c r="N1305">
        <v>0.66285172295795802</v>
      </c>
      <c r="O1305">
        <v>17.3976846567748</v>
      </c>
      <c r="P1305">
        <v>47.074340527577903</v>
      </c>
    </row>
    <row r="1306" spans="1:17" hidden="1" x14ac:dyDescent="0.3">
      <c r="A1306" t="s">
        <v>2775</v>
      </c>
      <c r="B1306" t="s">
        <v>2776</v>
      </c>
      <c r="C1306" t="s">
        <v>3144</v>
      </c>
      <c r="D1306" t="s">
        <v>779</v>
      </c>
      <c r="E1306">
        <v>1481.837757708</v>
      </c>
      <c r="F1306">
        <v>66.650000000000006</v>
      </c>
      <c r="G1306">
        <v>70.331617737947795</v>
      </c>
      <c r="H1306">
        <v>-8.4131173738913496</v>
      </c>
      <c r="I1306">
        <v>10.630986857910401</v>
      </c>
      <c r="J1306">
        <v>-1.2148274467565601</v>
      </c>
      <c r="K1306">
        <v>68.631256726358103</v>
      </c>
      <c r="L1306">
        <v>59.575187618502603</v>
      </c>
      <c r="M1306">
        <v>36.985947936485402</v>
      </c>
      <c r="N1306">
        <v>0.66417863873316896</v>
      </c>
      <c r="O1306">
        <v>16.279069767441801</v>
      </c>
      <c r="P1306">
        <v>112.261146496815</v>
      </c>
      <c r="Q1306">
        <v>0.228080423859406</v>
      </c>
    </row>
    <row r="1307" spans="1:17" hidden="1" x14ac:dyDescent="0.3">
      <c r="A1307" t="s">
        <v>2777</v>
      </c>
      <c r="B1307" t="s">
        <v>2778</v>
      </c>
      <c r="C1307" t="s">
        <v>3144</v>
      </c>
      <c r="D1307" t="s">
        <v>2779</v>
      </c>
      <c r="E1307">
        <v>1470.4750819999999</v>
      </c>
      <c r="F1307">
        <v>1405.65</v>
      </c>
      <c r="G1307">
        <v>431.20862594126902</v>
      </c>
      <c r="H1307">
        <v>-8.2398639100396007</v>
      </c>
      <c r="I1307">
        <v>95.429181353808701</v>
      </c>
      <c r="J1307">
        <v>-2.84325203371358</v>
      </c>
      <c r="K1307">
        <v>1483.1665749727499</v>
      </c>
      <c r="L1307">
        <v>994.60243850641302</v>
      </c>
      <c r="M1307">
        <v>24.062551663913801</v>
      </c>
      <c r="N1307">
        <v>0.47861271676300499</v>
      </c>
      <c r="O1307">
        <v>28.726923487354501</v>
      </c>
      <c r="P1307">
        <v>487.15538847117699</v>
      </c>
    </row>
    <row r="1308" spans="1:17" hidden="1" x14ac:dyDescent="0.3">
      <c r="A1308" t="s">
        <v>2780</v>
      </c>
      <c r="B1308" t="s">
        <v>2781</v>
      </c>
      <c r="C1308" t="s">
        <v>3144</v>
      </c>
      <c r="D1308" t="s">
        <v>276</v>
      </c>
      <c r="E1308">
        <v>1469.49</v>
      </c>
      <c r="F1308">
        <v>529.15</v>
      </c>
      <c r="G1308">
        <v>2.5261341455471702</v>
      </c>
      <c r="H1308">
        <v>-4.30484462657755</v>
      </c>
      <c r="I1308">
        <v>25.2442979458026</v>
      </c>
      <c r="J1308">
        <v>3.32398896988499</v>
      </c>
      <c r="K1308">
        <v>511.89470658504001</v>
      </c>
      <c r="L1308">
        <v>452.13389908774599</v>
      </c>
      <c r="M1308">
        <v>27.498877879960698</v>
      </c>
      <c r="N1308">
        <v>0.82152967444627301</v>
      </c>
      <c r="O1308">
        <v>8.4475101578002505</v>
      </c>
      <c r="P1308">
        <v>61.227909811090697</v>
      </c>
      <c r="Q1308">
        <v>-1.8429438155187002E-2</v>
      </c>
    </row>
    <row r="1309" spans="1:17" hidden="1" x14ac:dyDescent="0.3">
      <c r="A1309" t="s">
        <v>2782</v>
      </c>
      <c r="B1309" t="s">
        <v>2783</v>
      </c>
      <c r="C1309" t="s">
        <v>3144</v>
      </c>
      <c r="D1309" t="s">
        <v>21</v>
      </c>
      <c r="E1309">
        <v>1467.861919635</v>
      </c>
      <c r="F1309">
        <v>287.39999999999998</v>
      </c>
      <c r="G1309">
        <v>111.768272186961</v>
      </c>
      <c r="H1309">
        <v>-2.3073839942092902</v>
      </c>
      <c r="I1309">
        <v>84.781115673875405</v>
      </c>
      <c r="J1309">
        <v>7.6978458995309103</v>
      </c>
      <c r="K1309">
        <v>256.35544683916697</v>
      </c>
      <c r="L1309">
        <v>195.89074129034699</v>
      </c>
      <c r="M1309">
        <v>38.756110932059798</v>
      </c>
      <c r="N1309">
        <v>0.47792106900850301</v>
      </c>
      <c r="O1309">
        <v>11.3082811412665</v>
      </c>
      <c r="P1309">
        <v>160.09049773755601</v>
      </c>
      <c r="Q1309">
        <v>0.106276597538561</v>
      </c>
    </row>
    <row r="1310" spans="1:17" hidden="1" x14ac:dyDescent="0.3">
      <c r="A1310" t="s">
        <v>2784</v>
      </c>
      <c r="B1310" t="s">
        <v>2785</v>
      </c>
      <c r="C1310" t="s">
        <v>3144</v>
      </c>
      <c r="D1310" t="s">
        <v>984</v>
      </c>
      <c r="E1310">
        <v>1467.68984514</v>
      </c>
      <c r="F1310">
        <v>216.5</v>
      </c>
      <c r="G1310">
        <v>-54.404543305282502</v>
      </c>
      <c r="H1310">
        <v>-0.52671717846577304</v>
      </c>
      <c r="I1310">
        <v>-18.065824974826501</v>
      </c>
      <c r="J1310">
        <v>-1.13624289512151</v>
      </c>
      <c r="K1310">
        <v>217.445399235228</v>
      </c>
      <c r="L1310">
        <v>228.89854963442599</v>
      </c>
      <c r="M1310">
        <v>58.844146494780901</v>
      </c>
      <c r="N1310">
        <v>1.43321019720391</v>
      </c>
      <c r="O1310">
        <v>41.224018475750498</v>
      </c>
      <c r="P1310">
        <v>13.291470434327501</v>
      </c>
      <c r="Q1310">
        <v>-3.6554530229291997E-2</v>
      </c>
    </row>
    <row r="1311" spans="1:17" hidden="1" x14ac:dyDescent="0.3">
      <c r="A1311" t="s">
        <v>2786</v>
      </c>
      <c r="B1311" t="s">
        <v>2787</v>
      </c>
      <c r="C1311" t="s">
        <v>3144</v>
      </c>
      <c r="D1311" t="s">
        <v>284</v>
      </c>
      <c r="E1311">
        <v>1458.852698117</v>
      </c>
      <c r="F1311">
        <v>178.8</v>
      </c>
      <c r="G1311">
        <v>-38.9432861698035</v>
      </c>
      <c r="H1311">
        <v>-1.5523016626906101</v>
      </c>
      <c r="I1311">
        <v>-7.7197098016130203</v>
      </c>
      <c r="J1311">
        <v>2.9365196874150699</v>
      </c>
      <c r="K1311">
        <v>180.412840693757</v>
      </c>
      <c r="M1311">
        <v>34.8845669375103</v>
      </c>
      <c r="N1311">
        <v>0.47113209473463302</v>
      </c>
      <c r="O1311">
        <v>22.986577181207998</v>
      </c>
      <c r="P1311">
        <v>38.927738927738901</v>
      </c>
    </row>
    <row r="1312" spans="1:17" hidden="1" x14ac:dyDescent="0.3">
      <c r="A1312" t="s">
        <v>2788</v>
      </c>
      <c r="B1312" t="s">
        <v>2789</v>
      </c>
      <c r="C1312" t="s">
        <v>3144</v>
      </c>
      <c r="D1312" t="s">
        <v>143</v>
      </c>
      <c r="E1312">
        <v>1458.100519656</v>
      </c>
      <c r="F1312">
        <v>152.25</v>
      </c>
      <c r="G1312">
        <v>33.506984038314101</v>
      </c>
      <c r="H1312">
        <v>-11.6598655500091</v>
      </c>
      <c r="I1312">
        <v>-25.629927044994599</v>
      </c>
      <c r="J1312">
        <v>-1.8100352903921</v>
      </c>
      <c r="K1312">
        <v>173.26997627957999</v>
      </c>
      <c r="L1312">
        <v>167.68034081621599</v>
      </c>
      <c r="M1312">
        <v>19.605708296704101</v>
      </c>
      <c r="N1312">
        <v>0.44508792266784802</v>
      </c>
      <c r="O1312">
        <v>75.730706075533604</v>
      </c>
      <c r="P1312">
        <v>67.583929554210201</v>
      </c>
      <c r="Q1312">
        <v>7.4776033536261E-2</v>
      </c>
    </row>
    <row r="1313" spans="1:17" hidden="1" x14ac:dyDescent="0.3">
      <c r="A1313" t="s">
        <v>2790</v>
      </c>
      <c r="B1313" t="s">
        <v>2791</v>
      </c>
      <c r="C1313" t="s">
        <v>3144</v>
      </c>
      <c r="D1313" t="s">
        <v>37</v>
      </c>
      <c r="E1313">
        <v>1454.4690000000001</v>
      </c>
      <c r="F1313">
        <v>43</v>
      </c>
      <c r="G1313">
        <v>-33.918980235975702</v>
      </c>
      <c r="H1313">
        <v>-4.7877814954347198</v>
      </c>
      <c r="I1313">
        <v>-33.818445103389301</v>
      </c>
      <c r="J1313">
        <v>1.5754420314711099</v>
      </c>
      <c r="K1313">
        <v>44.357171027735603</v>
      </c>
      <c r="L1313">
        <v>45.262984128808299</v>
      </c>
      <c r="M1313">
        <v>44.830066158900898</v>
      </c>
      <c r="N1313">
        <v>0.52577644196364604</v>
      </c>
      <c r="O1313">
        <v>84.6279069767441</v>
      </c>
      <c r="P1313">
        <v>18.7845303867403</v>
      </c>
      <c r="Q1313">
        <v>0.18398342216166899</v>
      </c>
    </row>
    <row r="1314" spans="1:17" hidden="1" x14ac:dyDescent="0.3">
      <c r="A1314" t="s">
        <v>2792</v>
      </c>
      <c r="B1314" t="s">
        <v>2793</v>
      </c>
      <c r="C1314" t="s">
        <v>3144</v>
      </c>
      <c r="D1314" t="s">
        <v>276</v>
      </c>
      <c r="E1314">
        <v>1453.5903204900001</v>
      </c>
      <c r="F1314">
        <v>1081.3</v>
      </c>
      <c r="G1314">
        <v>172.41309043538999</v>
      </c>
      <c r="H1314">
        <v>5.0783713824409604</v>
      </c>
      <c r="I1314">
        <v>51.758741113470002</v>
      </c>
      <c r="J1314">
        <v>4.5571587645042202</v>
      </c>
      <c r="K1314">
        <v>928.49958724195596</v>
      </c>
      <c r="L1314">
        <v>700.692366949389</v>
      </c>
      <c r="M1314">
        <v>55.128028830037003</v>
      </c>
      <c r="N1314">
        <v>0.67843361529628798</v>
      </c>
      <c r="O1314">
        <v>2.3212799408119902</v>
      </c>
      <c r="P1314">
        <v>220.43265668987999</v>
      </c>
      <c r="Q1314">
        <v>0.149270536332894</v>
      </c>
    </row>
    <row r="1315" spans="1:17" hidden="1" x14ac:dyDescent="0.3">
      <c r="A1315" t="s">
        <v>2794</v>
      </c>
      <c r="B1315" t="s">
        <v>2795</v>
      </c>
      <c r="C1315" t="s">
        <v>3144</v>
      </c>
      <c r="D1315" t="s">
        <v>984</v>
      </c>
      <c r="E1315">
        <v>1450.3927036</v>
      </c>
      <c r="F1315">
        <v>363.2</v>
      </c>
      <c r="G1315">
        <v>-38.793148261818097</v>
      </c>
      <c r="H1315">
        <v>9.0294383567277503</v>
      </c>
      <c r="I1315">
        <v>-8.7080690581276805</v>
      </c>
      <c r="J1315">
        <v>-2.6541019165497501</v>
      </c>
      <c r="K1315">
        <v>348.75769901676</v>
      </c>
      <c r="L1315">
        <v>348.03833748752402</v>
      </c>
      <c r="M1315">
        <v>66.220533699044594</v>
      </c>
      <c r="N1315">
        <v>1.94019830560679</v>
      </c>
      <c r="O1315">
        <v>47.522026431717997</v>
      </c>
      <c r="P1315">
        <v>32.072727272727199</v>
      </c>
      <c r="Q1315">
        <v>7.0344825351165999E-2</v>
      </c>
    </row>
    <row r="1316" spans="1:17" hidden="1" x14ac:dyDescent="0.3">
      <c r="A1316" t="s">
        <v>2796</v>
      </c>
      <c r="B1316" t="s">
        <v>2797</v>
      </c>
      <c r="C1316" t="s">
        <v>3144</v>
      </c>
      <c r="D1316" t="s">
        <v>117</v>
      </c>
      <c r="E1316">
        <v>1446.8557648799999</v>
      </c>
      <c r="F1316">
        <v>64.069999999999993</v>
      </c>
      <c r="G1316">
        <v>24.153795658997499</v>
      </c>
      <c r="H1316">
        <v>-10.5593526876225</v>
      </c>
      <c r="I1316">
        <v>-12.4393803749421</v>
      </c>
      <c r="J1316">
        <v>-3.0304546136482902</v>
      </c>
      <c r="K1316">
        <v>68.4235308499117</v>
      </c>
      <c r="L1316">
        <v>62.491666728602098</v>
      </c>
      <c r="M1316">
        <v>16.0169470633884</v>
      </c>
      <c r="N1316">
        <v>0.39355748864742002</v>
      </c>
      <c r="O1316">
        <v>34.228187919462997</v>
      </c>
      <c r="P1316">
        <v>77.725381414701801</v>
      </c>
      <c r="Q1316">
        <v>5.0251207296284003E-2</v>
      </c>
    </row>
    <row r="1317" spans="1:17" hidden="1" x14ac:dyDescent="0.3">
      <c r="A1317" t="s">
        <v>2798</v>
      </c>
      <c r="B1317" t="s">
        <v>2799</v>
      </c>
      <c r="C1317" t="s">
        <v>3144</v>
      </c>
      <c r="D1317" t="s">
        <v>403</v>
      </c>
      <c r="E1317">
        <v>1445.7</v>
      </c>
      <c r="F1317">
        <v>245.25</v>
      </c>
      <c r="G1317">
        <v>1.9711729106663101</v>
      </c>
      <c r="H1317">
        <v>-4.4201183213336304</v>
      </c>
      <c r="I1317">
        <v>64.910256936866503</v>
      </c>
      <c r="J1317">
        <v>0.46068781366433198</v>
      </c>
      <c r="K1317">
        <v>242.81098426427701</v>
      </c>
      <c r="L1317">
        <v>207.58976715033799</v>
      </c>
      <c r="M1317">
        <v>30.948115801157901</v>
      </c>
      <c r="N1317">
        <v>0.59139664116124002</v>
      </c>
      <c r="O1317">
        <v>17.838939857288398</v>
      </c>
      <c r="P1317">
        <v>117.03539823008801</v>
      </c>
      <c r="Q1317">
        <v>-7.5107159405288004E-2</v>
      </c>
    </row>
    <row r="1318" spans="1:17" hidden="1" x14ac:dyDescent="0.3">
      <c r="A1318" t="s">
        <v>2800</v>
      </c>
      <c r="B1318" t="s">
        <v>2801</v>
      </c>
      <c r="C1318" t="s">
        <v>3144</v>
      </c>
      <c r="D1318" t="s">
        <v>217</v>
      </c>
      <c r="E1318">
        <v>1445.24861106</v>
      </c>
      <c r="F1318">
        <v>373.25</v>
      </c>
      <c r="G1318">
        <v>-57.199330237598701</v>
      </c>
      <c r="H1318">
        <v>-1.17157289089587</v>
      </c>
      <c r="I1318">
        <v>-29.039383685939502</v>
      </c>
      <c r="J1318">
        <v>-2.6866232139364299</v>
      </c>
      <c r="K1318">
        <v>384.68264518768899</v>
      </c>
      <c r="L1318">
        <v>443.70455847362899</v>
      </c>
      <c r="M1318">
        <v>51.525088005160697</v>
      </c>
      <c r="N1318">
        <v>1.6544688624616499</v>
      </c>
      <c r="O1318">
        <v>70.234427327528394</v>
      </c>
      <c r="P1318">
        <v>6.9790770994554396</v>
      </c>
    </row>
    <row r="1319" spans="1:17" hidden="1" x14ac:dyDescent="0.3">
      <c r="A1319" t="s">
        <v>2802</v>
      </c>
      <c r="B1319" t="s">
        <v>2803</v>
      </c>
      <c r="C1319" t="s">
        <v>3144</v>
      </c>
      <c r="D1319" t="s">
        <v>271</v>
      </c>
      <c r="E1319">
        <v>1442.27975664</v>
      </c>
      <c r="F1319">
        <v>411.4</v>
      </c>
      <c r="G1319">
        <v>-33.986443782008102</v>
      </c>
      <c r="H1319">
        <v>0.99233530100575795</v>
      </c>
      <c r="I1319">
        <v>13.064420316409199</v>
      </c>
      <c r="J1319">
        <v>0.442754358230878</v>
      </c>
      <c r="K1319">
        <v>420.14621546829397</v>
      </c>
      <c r="L1319">
        <v>408.05742939053903</v>
      </c>
      <c r="M1319">
        <v>30.057594872485399</v>
      </c>
      <c r="N1319">
        <v>0.52771331223088902</v>
      </c>
      <c r="O1319">
        <v>21.633446767136601</v>
      </c>
      <c r="P1319">
        <v>41.544813349389301</v>
      </c>
      <c r="Q1319">
        <v>5.0570050585946998E-2</v>
      </c>
    </row>
    <row r="1320" spans="1:17" hidden="1" x14ac:dyDescent="0.3">
      <c r="A1320" t="s">
        <v>2804</v>
      </c>
      <c r="B1320" t="s">
        <v>2805</v>
      </c>
      <c r="C1320" t="s">
        <v>3144</v>
      </c>
      <c r="D1320" t="s">
        <v>21</v>
      </c>
      <c r="E1320">
        <v>1433.9122477599999</v>
      </c>
      <c r="F1320">
        <v>392.9</v>
      </c>
      <c r="G1320">
        <v>1.8528200205137899</v>
      </c>
      <c r="H1320">
        <v>-9.1586740611943593</v>
      </c>
      <c r="I1320">
        <v>27.965473896611901</v>
      </c>
      <c r="J1320">
        <v>3.76704256355807</v>
      </c>
      <c r="K1320">
        <v>394.69202317400101</v>
      </c>
      <c r="L1320">
        <v>352.75554586477699</v>
      </c>
      <c r="M1320">
        <v>29.932362077693998</v>
      </c>
      <c r="N1320">
        <v>0.43531748425766298</v>
      </c>
      <c r="O1320">
        <v>15.805548485619701</v>
      </c>
      <c r="P1320">
        <v>58.172302737520099</v>
      </c>
      <c r="Q1320">
        <v>-1.8331805439871E-2</v>
      </c>
    </row>
    <row r="1321" spans="1:17" hidden="1" x14ac:dyDescent="0.3">
      <c r="A1321" t="s">
        <v>2806</v>
      </c>
      <c r="B1321" t="s">
        <v>2807</v>
      </c>
      <c r="C1321" t="s">
        <v>3144</v>
      </c>
      <c r="D1321" t="s">
        <v>634</v>
      </c>
      <c r="E1321">
        <v>1431.0675762000001</v>
      </c>
      <c r="F1321">
        <v>205.54</v>
      </c>
      <c r="G1321">
        <v>-45.683721089890902</v>
      </c>
      <c r="H1321">
        <v>-8.4201076213686594</v>
      </c>
      <c r="I1321">
        <v>-33.4216396278226</v>
      </c>
      <c r="J1321">
        <v>-0.27658254015495998</v>
      </c>
      <c r="K1321">
        <v>224.751445049784</v>
      </c>
      <c r="L1321">
        <v>249.44984108494501</v>
      </c>
      <c r="M1321">
        <v>19.1015669616407</v>
      </c>
      <c r="N1321">
        <v>0.82195722405894101</v>
      </c>
      <c r="O1321">
        <v>61.039213778339899</v>
      </c>
      <c r="P1321">
        <v>3.6458070697392899</v>
      </c>
      <c r="Q1321">
        <v>3.0435285617800002E-2</v>
      </c>
    </row>
    <row r="1322" spans="1:17" hidden="1" x14ac:dyDescent="0.3">
      <c r="A1322" t="s">
        <v>2808</v>
      </c>
      <c r="B1322" t="s">
        <v>2809</v>
      </c>
      <c r="C1322" t="s">
        <v>3144</v>
      </c>
      <c r="D1322" t="s">
        <v>2779</v>
      </c>
      <c r="E1322">
        <v>1427.203125</v>
      </c>
      <c r="F1322">
        <v>19.059999999999999</v>
      </c>
      <c r="G1322">
        <v>83.746300277630397</v>
      </c>
      <c r="H1322">
        <v>32.711108194778603</v>
      </c>
      <c r="I1322">
        <v>80.459890171387201</v>
      </c>
      <c r="J1322">
        <v>7.8935115975273797</v>
      </c>
      <c r="K1322">
        <v>15.020711737775899</v>
      </c>
      <c r="L1322">
        <v>14.340754683017799</v>
      </c>
      <c r="M1322">
        <v>71.933894210665699</v>
      </c>
      <c r="N1322">
        <v>2.1467743849518701</v>
      </c>
      <c r="O1322">
        <v>5.2465897166853397E-2</v>
      </c>
      <c r="P1322">
        <v>150.13123359580001</v>
      </c>
      <c r="Q1322">
        <v>0.23825557662494201</v>
      </c>
    </row>
    <row r="1323" spans="1:17" hidden="1" x14ac:dyDescent="0.3">
      <c r="A1323" t="s">
        <v>2810</v>
      </c>
      <c r="B1323" t="s">
        <v>2811</v>
      </c>
      <c r="C1323" t="s">
        <v>3144</v>
      </c>
      <c r="D1323" t="s">
        <v>135</v>
      </c>
      <c r="E1323">
        <v>1427.08849656299</v>
      </c>
      <c r="F1323">
        <v>53.95</v>
      </c>
      <c r="G1323">
        <v>70.679388061546902</v>
      </c>
      <c r="H1323">
        <v>13.2529181230916</v>
      </c>
      <c r="I1323">
        <v>42.501960570398097</v>
      </c>
      <c r="J1323">
        <v>-1.2029684534402001</v>
      </c>
      <c r="K1323">
        <v>51.436692356546303</v>
      </c>
      <c r="L1323">
        <v>40.097517818759698</v>
      </c>
      <c r="M1323">
        <v>42.656791744330498</v>
      </c>
      <c r="N1323">
        <v>0.40332317249986999</v>
      </c>
      <c r="O1323">
        <v>27.710843373493901</v>
      </c>
      <c r="P1323">
        <v>126.205450733752</v>
      </c>
      <c r="Q1323">
        <v>8.6210369807691006E-2</v>
      </c>
    </row>
    <row r="1324" spans="1:17" hidden="1" x14ac:dyDescent="0.3">
      <c r="A1324" t="s">
        <v>2812</v>
      </c>
      <c r="B1324" t="s">
        <v>2813</v>
      </c>
      <c r="C1324" t="s">
        <v>3144</v>
      </c>
      <c r="D1324" t="s">
        <v>227</v>
      </c>
      <c r="E1324">
        <v>1420.5535245000001</v>
      </c>
      <c r="F1324">
        <v>481</v>
      </c>
      <c r="G1324">
        <v>76.6929319486715</v>
      </c>
      <c r="H1324">
        <v>3.8050977232021999</v>
      </c>
      <c r="I1324">
        <v>7.33054752149663</v>
      </c>
      <c r="J1324">
        <v>-6.4097068273725002</v>
      </c>
      <c r="K1324">
        <v>479.67050405986799</v>
      </c>
      <c r="L1324">
        <v>407.55673103818702</v>
      </c>
      <c r="M1324">
        <v>42.3682905291491</v>
      </c>
      <c r="N1324">
        <v>0.70260829224051502</v>
      </c>
      <c r="O1324">
        <v>29.241164241164199</v>
      </c>
      <c r="P1324">
        <v>116.569113012156</v>
      </c>
      <c r="Q1324">
        <v>0.13200666756719601</v>
      </c>
    </row>
    <row r="1325" spans="1:17" hidden="1" x14ac:dyDescent="0.3">
      <c r="A1325" t="s">
        <v>2814</v>
      </c>
      <c r="B1325" t="s">
        <v>2815</v>
      </c>
      <c r="C1325" t="s">
        <v>3144</v>
      </c>
      <c r="D1325" t="s">
        <v>612</v>
      </c>
      <c r="E1325">
        <v>1415.9705315199999</v>
      </c>
      <c r="F1325">
        <v>23.3</v>
      </c>
      <c r="G1325">
        <v>51.891302422632499</v>
      </c>
      <c r="H1325">
        <v>78.157256249622293</v>
      </c>
      <c r="I1325">
        <v>87.126726499240405</v>
      </c>
      <c r="J1325">
        <v>-8.3008680907487093</v>
      </c>
      <c r="K1325">
        <v>16.186370918623201</v>
      </c>
      <c r="L1325">
        <v>14.1848390766524</v>
      </c>
      <c r="M1325">
        <v>73.225881459251298</v>
      </c>
      <c r="N1325">
        <v>3.9399435800709699</v>
      </c>
      <c r="O1325">
        <v>13.0901287553648</v>
      </c>
      <c r="P1325">
        <v>133</v>
      </c>
      <c r="Q1325">
        <v>5.6357457734988001E-2</v>
      </c>
    </row>
    <row r="1326" spans="1:17" hidden="1" x14ac:dyDescent="0.3">
      <c r="A1326" t="s">
        <v>2816</v>
      </c>
      <c r="B1326" t="s">
        <v>2817</v>
      </c>
      <c r="C1326" t="s">
        <v>3144</v>
      </c>
      <c r="D1326" t="s">
        <v>607</v>
      </c>
      <c r="E1326">
        <v>1409.3629905</v>
      </c>
      <c r="F1326">
        <v>652.95000000000005</v>
      </c>
      <c r="G1326">
        <v>25.549611527254701</v>
      </c>
      <c r="H1326">
        <v>-10.520025878012101</v>
      </c>
      <c r="I1326">
        <v>39.789802909737702</v>
      </c>
      <c r="J1326">
        <v>-3.15384650295726</v>
      </c>
      <c r="K1326">
        <v>687.16008484517397</v>
      </c>
      <c r="L1326">
        <v>584.61026043533298</v>
      </c>
      <c r="M1326">
        <v>27.424388327876901</v>
      </c>
      <c r="N1326">
        <v>0.39543449999849101</v>
      </c>
      <c r="O1326">
        <v>32.460372157133001</v>
      </c>
      <c r="P1326">
        <v>72.852415618795504</v>
      </c>
      <c r="Q1326">
        <v>2.6555071411200001E-2</v>
      </c>
    </row>
    <row r="1327" spans="1:17" hidden="1" x14ac:dyDescent="0.3">
      <c r="A1327" t="s">
        <v>2818</v>
      </c>
      <c r="B1327" t="s">
        <v>2819</v>
      </c>
      <c r="C1327" t="s">
        <v>3144</v>
      </c>
      <c r="D1327" t="s">
        <v>217</v>
      </c>
      <c r="E1327">
        <v>1407.6535275000001</v>
      </c>
      <c r="F1327">
        <v>4707.05</v>
      </c>
      <c r="G1327">
        <v>1833.2393558331801</v>
      </c>
      <c r="H1327">
        <v>51.365724516466599</v>
      </c>
      <c r="I1327">
        <v>1172.4817186124901</v>
      </c>
      <c r="J1327">
        <v>11.4000790623121</v>
      </c>
      <c r="K1327">
        <v>3193.8891850277901</v>
      </c>
      <c r="L1327">
        <v>1661.709525149</v>
      </c>
      <c r="M1327">
        <v>99.956168135650799</v>
      </c>
      <c r="N1327">
        <v>0.94964985391939905</v>
      </c>
      <c r="O1327">
        <v>0</v>
      </c>
      <c r="P1327">
        <v>2163.0048076922999</v>
      </c>
      <c r="Q1327">
        <v>0.343993696018977</v>
      </c>
    </row>
    <row r="1328" spans="1:17" hidden="1" x14ac:dyDescent="0.3">
      <c r="A1328" t="s">
        <v>2820</v>
      </c>
      <c r="B1328" t="s">
        <v>2821</v>
      </c>
      <c r="C1328" t="s">
        <v>3144</v>
      </c>
      <c r="D1328" t="s">
        <v>398</v>
      </c>
      <c r="E1328">
        <v>1404.00935</v>
      </c>
      <c r="F1328">
        <v>1323.75</v>
      </c>
      <c r="G1328">
        <v>239.01413458913501</v>
      </c>
      <c r="H1328">
        <v>9.1062552993588</v>
      </c>
      <c r="I1328">
        <v>67.401376501971299</v>
      </c>
      <c r="J1328">
        <v>6.3148270675937299</v>
      </c>
      <c r="K1328">
        <v>1221.02489162603</v>
      </c>
      <c r="L1328">
        <v>886.80627859505705</v>
      </c>
      <c r="M1328">
        <v>59.337336842712702</v>
      </c>
      <c r="N1328">
        <v>0.317188797588209</v>
      </c>
      <c r="O1328">
        <v>19.221907459867801</v>
      </c>
      <c r="P1328">
        <v>276.70745589072197</v>
      </c>
      <c r="Q1328">
        <v>0.14567384971771799</v>
      </c>
    </row>
    <row r="1329" spans="1:17" hidden="1" x14ac:dyDescent="0.3">
      <c r="A1329" t="s">
        <v>2822</v>
      </c>
      <c r="B1329" t="s">
        <v>2823</v>
      </c>
      <c r="C1329" t="s">
        <v>3144</v>
      </c>
      <c r="D1329" t="s">
        <v>72</v>
      </c>
      <c r="E1329">
        <v>1401.475285425</v>
      </c>
      <c r="F1329">
        <v>49864</v>
      </c>
      <c r="G1329">
        <v>160.78404523370699</v>
      </c>
      <c r="H1329">
        <v>-13.6103858641128</v>
      </c>
      <c r="I1329">
        <v>104.08258407271801</v>
      </c>
      <c r="J1329">
        <v>2.7441627527409298</v>
      </c>
      <c r="K1329">
        <v>50596.718512869498</v>
      </c>
      <c r="L1329">
        <v>39821.230994073303</v>
      </c>
      <c r="M1329">
        <v>13.351405396977899</v>
      </c>
      <c r="N1329">
        <v>1.18787878787878</v>
      </c>
      <c r="O1329">
        <v>34.363468634686299</v>
      </c>
      <c r="P1329">
        <v>209.71428571428501</v>
      </c>
      <c r="Q1329">
        <v>8.2990566419118006E-2</v>
      </c>
    </row>
    <row r="1330" spans="1:17" hidden="1" x14ac:dyDescent="0.3">
      <c r="A1330" t="s">
        <v>2824</v>
      </c>
      <c r="B1330" t="s">
        <v>2825</v>
      </c>
      <c r="C1330" t="s">
        <v>3144</v>
      </c>
      <c r="D1330" t="s">
        <v>446</v>
      </c>
      <c r="E1330">
        <v>1398.38656661</v>
      </c>
      <c r="F1330">
        <v>581</v>
      </c>
      <c r="G1330">
        <v>105.067820393533</v>
      </c>
      <c r="H1330">
        <v>-12.1197571424157</v>
      </c>
      <c r="I1330">
        <v>37.412265305580497</v>
      </c>
      <c r="J1330">
        <v>0.55431517353980198</v>
      </c>
      <c r="K1330">
        <v>568.03872818518903</v>
      </c>
      <c r="L1330">
        <v>466.58141173559898</v>
      </c>
      <c r="M1330">
        <v>44.713283637914202</v>
      </c>
      <c r="N1330">
        <v>0.51004903203377905</v>
      </c>
      <c r="O1330">
        <v>14.9655765920826</v>
      </c>
      <c r="P1330">
        <v>134.17976622329701</v>
      </c>
      <c r="Q1330">
        <v>0.13382515569509101</v>
      </c>
    </row>
    <row r="1331" spans="1:17" hidden="1" x14ac:dyDescent="0.3">
      <c r="A1331" t="s">
        <v>2826</v>
      </c>
      <c r="B1331" t="s">
        <v>2827</v>
      </c>
      <c r="C1331" t="s">
        <v>3144</v>
      </c>
      <c r="D1331" t="s">
        <v>406</v>
      </c>
      <c r="E1331">
        <v>1398.2930016</v>
      </c>
      <c r="F1331">
        <v>233.01</v>
      </c>
      <c r="G1331">
        <v>-34.312020486572699</v>
      </c>
      <c r="H1331">
        <v>-11.649278371490199</v>
      </c>
      <c r="I1331">
        <v>-9.3296002292865197</v>
      </c>
      <c r="J1331">
        <v>8.6997470433937796E-2</v>
      </c>
      <c r="K1331">
        <v>247.88719205287799</v>
      </c>
      <c r="L1331">
        <v>249.47869405917501</v>
      </c>
      <c r="M1331">
        <v>20.292715359191099</v>
      </c>
      <c r="N1331">
        <v>0.58171693457802598</v>
      </c>
      <c r="O1331">
        <v>33.878374318698697</v>
      </c>
      <c r="P1331">
        <v>13.635698610095</v>
      </c>
      <c r="Q1331">
        <v>8.7951832248441997E-2</v>
      </c>
    </row>
    <row r="1332" spans="1:17" hidden="1" x14ac:dyDescent="0.3">
      <c r="A1332" t="s">
        <v>2828</v>
      </c>
      <c r="B1332" t="s">
        <v>2829</v>
      </c>
      <c r="C1332" t="s">
        <v>3144</v>
      </c>
      <c r="D1332" t="s">
        <v>984</v>
      </c>
      <c r="E1332">
        <v>1392.72584852</v>
      </c>
      <c r="F1332">
        <v>72.78</v>
      </c>
      <c r="G1332">
        <v>-54.255501828581203</v>
      </c>
      <c r="H1332">
        <v>1.23360855843426</v>
      </c>
      <c r="I1332">
        <v>-16.299892867465498</v>
      </c>
      <c r="J1332">
        <v>-2.9591514159435102</v>
      </c>
      <c r="K1332">
        <v>73.656271174745896</v>
      </c>
      <c r="L1332">
        <v>77.129345122857103</v>
      </c>
      <c r="M1332">
        <v>50.715861510668603</v>
      </c>
      <c r="N1332">
        <v>1.65262344932752</v>
      </c>
      <c r="O1332">
        <v>43.720802418246699</v>
      </c>
      <c r="P1332">
        <v>17.387096774193498</v>
      </c>
      <c r="Q1332">
        <v>-1.1987170555737999E-2</v>
      </c>
    </row>
    <row r="1333" spans="1:17" hidden="1" x14ac:dyDescent="0.3">
      <c r="A1333" t="s">
        <v>2830</v>
      </c>
      <c r="B1333" t="s">
        <v>2831</v>
      </c>
      <c r="C1333" t="s">
        <v>3144</v>
      </c>
      <c r="D1333" t="s">
        <v>276</v>
      </c>
      <c r="E1333">
        <v>1392.5722923119999</v>
      </c>
      <c r="F1333">
        <v>147.01</v>
      </c>
      <c r="G1333">
        <v>30.1288237370769</v>
      </c>
      <c r="H1333">
        <v>5.1413078035653603</v>
      </c>
      <c r="I1333">
        <v>44.1725150400814</v>
      </c>
      <c r="J1333">
        <v>0.45019015606812401</v>
      </c>
      <c r="K1333">
        <v>147.153900284663</v>
      </c>
      <c r="L1333">
        <v>124.398560370703</v>
      </c>
      <c r="M1333">
        <v>31.897997232854902</v>
      </c>
      <c r="N1333">
        <v>0.376411999488108</v>
      </c>
      <c r="O1333">
        <v>21.080198625943801</v>
      </c>
      <c r="P1333">
        <v>79.499389499389395</v>
      </c>
      <c r="Q1333">
        <v>1.700115104052E-3</v>
      </c>
    </row>
    <row r="1334" spans="1:17" hidden="1" x14ac:dyDescent="0.3">
      <c r="A1334" t="s">
        <v>2832</v>
      </c>
      <c r="B1334" t="s">
        <v>2833</v>
      </c>
      <c r="C1334" t="s">
        <v>3144</v>
      </c>
      <c r="D1334" t="s">
        <v>607</v>
      </c>
      <c r="E1334">
        <v>1391.3965851200001</v>
      </c>
      <c r="F1334">
        <v>140.18</v>
      </c>
      <c r="G1334">
        <v>-22.553674640854599</v>
      </c>
      <c r="H1334">
        <v>-4.04889864847922</v>
      </c>
      <c r="I1334">
        <v>-10.8065839704862</v>
      </c>
      <c r="J1334">
        <v>-5.0833237303472103</v>
      </c>
      <c r="K1334">
        <v>146.564126024556</v>
      </c>
      <c r="L1334">
        <v>142.26746264185499</v>
      </c>
      <c r="M1334">
        <v>33.135033684880199</v>
      </c>
      <c r="N1334">
        <v>0.83032499655384095</v>
      </c>
      <c r="O1334">
        <v>34.077614495648398</v>
      </c>
      <c r="P1334">
        <v>22.427947598253201</v>
      </c>
      <c r="Q1334">
        <v>-7.8193182895102006E-2</v>
      </c>
    </row>
    <row r="1335" spans="1:17" hidden="1" x14ac:dyDescent="0.3">
      <c r="A1335" t="s">
        <v>2834</v>
      </c>
      <c r="B1335" t="s">
        <v>2835</v>
      </c>
      <c r="C1335" t="s">
        <v>3144</v>
      </c>
      <c r="D1335" t="s">
        <v>190</v>
      </c>
      <c r="E1335">
        <v>1388.5778319999999</v>
      </c>
      <c r="F1335">
        <v>1655.75</v>
      </c>
      <c r="G1335">
        <v>92.838261711484705</v>
      </c>
      <c r="H1335">
        <v>-3.7401291539705301</v>
      </c>
      <c r="I1335">
        <v>65.270965962418401</v>
      </c>
      <c r="J1335">
        <v>5.6361243066131097</v>
      </c>
      <c r="K1335">
        <v>1495.6305041614801</v>
      </c>
      <c r="L1335">
        <v>1165.11785478569</v>
      </c>
      <c r="M1335">
        <v>35.864639031613997</v>
      </c>
      <c r="N1335">
        <v>0.57612587107578195</v>
      </c>
      <c r="O1335">
        <v>12.6317378831345</v>
      </c>
      <c r="P1335">
        <v>132.82711101736601</v>
      </c>
      <c r="Q1335">
        <v>0.120181093494696</v>
      </c>
    </row>
    <row r="1336" spans="1:17" hidden="1" x14ac:dyDescent="0.3">
      <c r="A1336" t="s">
        <v>2836</v>
      </c>
      <c r="B1336" t="s">
        <v>2837</v>
      </c>
      <c r="C1336" t="s">
        <v>3144</v>
      </c>
      <c r="D1336" t="s">
        <v>227</v>
      </c>
      <c r="E1336">
        <v>1387.3213962299999</v>
      </c>
      <c r="F1336">
        <v>2152.6999999999998</v>
      </c>
      <c r="G1336">
        <v>162.48134301267299</v>
      </c>
      <c r="H1336">
        <v>12.1159135000579</v>
      </c>
      <c r="I1336">
        <v>60.335448926717604</v>
      </c>
      <c r="J1336">
        <v>-6.5761431864690199</v>
      </c>
      <c r="K1336">
        <v>1978.4701431993301</v>
      </c>
      <c r="L1336">
        <v>1467.29409972229</v>
      </c>
      <c r="M1336">
        <v>45.172863964923998</v>
      </c>
      <c r="N1336">
        <v>0.197895317017731</v>
      </c>
      <c r="O1336">
        <v>23.960607609049099</v>
      </c>
      <c r="P1336">
        <v>191.69376693766901</v>
      </c>
      <c r="Q1336">
        <v>0.12339916305136001</v>
      </c>
    </row>
    <row r="1337" spans="1:17" hidden="1" x14ac:dyDescent="0.3">
      <c r="A1337" t="s">
        <v>2838</v>
      </c>
      <c r="B1337" t="s">
        <v>2839</v>
      </c>
      <c r="C1337" t="s">
        <v>3144</v>
      </c>
      <c r="D1337" t="s">
        <v>482</v>
      </c>
      <c r="E1337">
        <v>1383.40756313</v>
      </c>
      <c r="F1337">
        <v>671.65</v>
      </c>
      <c r="G1337">
        <v>25.999023589177199</v>
      </c>
      <c r="H1337">
        <v>18.182534388884999</v>
      </c>
      <c r="I1337">
        <v>33.184056645553603</v>
      </c>
      <c r="J1337">
        <v>20.720076121833099</v>
      </c>
      <c r="K1337">
        <v>543.38890855092097</v>
      </c>
      <c r="L1337">
        <v>492.63699280210699</v>
      </c>
      <c r="M1337">
        <v>68.154119173352797</v>
      </c>
      <c r="N1337">
        <v>2.8069956164744001</v>
      </c>
      <c r="O1337">
        <v>3.6849549616615902</v>
      </c>
      <c r="P1337">
        <v>89.7316384180791</v>
      </c>
      <c r="Q1337">
        <v>-9.554327202425E-3</v>
      </c>
    </row>
    <row r="1338" spans="1:17" hidden="1" x14ac:dyDescent="0.3">
      <c r="A1338" t="s">
        <v>2840</v>
      </c>
      <c r="B1338" t="s">
        <v>2841</v>
      </c>
      <c r="C1338" t="s">
        <v>3144</v>
      </c>
      <c r="D1338" t="s">
        <v>482</v>
      </c>
      <c r="E1338">
        <v>1378.229821977</v>
      </c>
      <c r="F1338">
        <v>76.78</v>
      </c>
      <c r="G1338">
        <v>-9.4523269209967697</v>
      </c>
      <c r="H1338">
        <v>-10.203712407132601</v>
      </c>
      <c r="I1338">
        <v>-6.0102484454905101</v>
      </c>
      <c r="J1338">
        <v>-2.06321750738348</v>
      </c>
      <c r="K1338">
        <v>85.865279417847304</v>
      </c>
      <c r="L1338">
        <v>82.475837825347497</v>
      </c>
      <c r="M1338">
        <v>29.6812400388838</v>
      </c>
      <c r="N1338">
        <v>0.54885863561391202</v>
      </c>
      <c r="O1338">
        <v>36.6892419901015</v>
      </c>
      <c r="P1338">
        <v>37.229669347631798</v>
      </c>
      <c r="Q1338">
        <v>-6.2240163676705998E-2</v>
      </c>
    </row>
    <row r="1339" spans="1:17" hidden="1" x14ac:dyDescent="0.3">
      <c r="A1339" t="s">
        <v>2842</v>
      </c>
      <c r="B1339" t="s">
        <v>2843</v>
      </c>
      <c r="C1339" t="s">
        <v>3144</v>
      </c>
      <c r="D1339" t="s">
        <v>48</v>
      </c>
      <c r="E1339">
        <v>1376.822069761</v>
      </c>
      <c r="F1339">
        <v>60.5</v>
      </c>
      <c r="G1339">
        <v>-46.053157716949499</v>
      </c>
      <c r="H1339">
        <v>-14.001906681501501</v>
      </c>
      <c r="I1339">
        <v>-22.966279680775401</v>
      </c>
      <c r="J1339">
        <v>0.54009211148404601</v>
      </c>
      <c r="K1339">
        <v>67.403910063023403</v>
      </c>
      <c r="L1339">
        <v>68.369527210633905</v>
      </c>
      <c r="M1339">
        <v>26.2828535039346</v>
      </c>
      <c r="N1339">
        <v>0.438673558263668</v>
      </c>
      <c r="O1339">
        <v>53.966942148760303</v>
      </c>
      <c r="P1339">
        <v>12.7679403541472</v>
      </c>
      <c r="Q1339">
        <v>7.4648640872324007E-2</v>
      </c>
    </row>
    <row r="1340" spans="1:17" hidden="1" x14ac:dyDescent="0.3">
      <c r="A1340" t="s">
        <v>2844</v>
      </c>
      <c r="B1340" t="s">
        <v>2845</v>
      </c>
      <c r="C1340" t="s">
        <v>3144</v>
      </c>
      <c r="D1340" t="s">
        <v>77</v>
      </c>
      <c r="E1340">
        <v>1376.47</v>
      </c>
      <c r="F1340">
        <v>46.26</v>
      </c>
      <c r="G1340">
        <v>-25.591118569196301</v>
      </c>
      <c r="H1340">
        <v>-3.7281757916751199</v>
      </c>
      <c r="I1340">
        <v>-10.9538866559234</v>
      </c>
      <c r="J1340">
        <v>0.78764196013580601</v>
      </c>
      <c r="K1340">
        <v>48.4619845975392</v>
      </c>
      <c r="L1340">
        <v>48.212419162178101</v>
      </c>
      <c r="M1340">
        <v>34.873028670826102</v>
      </c>
      <c r="N1340">
        <v>0.51186741296496996</v>
      </c>
      <c r="O1340">
        <v>30.748901974729801</v>
      </c>
      <c r="P1340">
        <v>19.689521345407499</v>
      </c>
      <c r="Q1340">
        <v>3.4056190479943002E-2</v>
      </c>
    </row>
    <row r="1341" spans="1:17" hidden="1" x14ac:dyDescent="0.3">
      <c r="A1341" t="s">
        <v>2846</v>
      </c>
      <c r="B1341" t="s">
        <v>2847</v>
      </c>
      <c r="C1341" t="s">
        <v>3144</v>
      </c>
      <c r="D1341" t="s">
        <v>398</v>
      </c>
      <c r="E1341">
        <v>1373.214052544</v>
      </c>
      <c r="F1341">
        <v>34.82</v>
      </c>
      <c r="G1341">
        <v>26.7240780554081</v>
      </c>
      <c r="H1341">
        <v>-13.226142959863701</v>
      </c>
      <c r="I1341">
        <v>-14.9336403454309</v>
      </c>
      <c r="J1341">
        <v>-7.0541430344998401</v>
      </c>
      <c r="K1341">
        <v>36.534011219899703</v>
      </c>
      <c r="L1341">
        <v>35.438268820471897</v>
      </c>
      <c r="M1341">
        <v>29.130187693147199</v>
      </c>
      <c r="N1341">
        <v>0.53910213185396505</v>
      </c>
      <c r="O1341">
        <v>33.543940264215898</v>
      </c>
      <c r="P1341">
        <v>70.686274509803894</v>
      </c>
      <c r="Q1341">
        <v>-2.5577357656099E-2</v>
      </c>
    </row>
    <row r="1342" spans="1:17" hidden="1" x14ac:dyDescent="0.3">
      <c r="A1342" t="s">
        <v>2848</v>
      </c>
      <c r="B1342" t="s">
        <v>2849</v>
      </c>
      <c r="C1342" t="s">
        <v>3144</v>
      </c>
      <c r="D1342" t="s">
        <v>77</v>
      </c>
      <c r="E1342">
        <v>1370.1401676017999</v>
      </c>
      <c r="F1342">
        <v>112</v>
      </c>
      <c r="G1342">
        <v>4.3405825400370102</v>
      </c>
      <c r="H1342">
        <v>-9.3369661666014601</v>
      </c>
      <c r="I1342">
        <v>-8.5589787657006902</v>
      </c>
      <c r="J1342">
        <v>-5.1701418377838602</v>
      </c>
      <c r="K1342">
        <v>124.05211129735</v>
      </c>
      <c r="L1342">
        <v>115.51096329006999</v>
      </c>
      <c r="M1342">
        <v>39.7222622461924</v>
      </c>
      <c r="N1342">
        <v>0.74243207137812095</v>
      </c>
      <c r="O1342">
        <v>32.910714285714299</v>
      </c>
      <c r="P1342">
        <v>49.134487350199699</v>
      </c>
    </row>
    <row r="1343" spans="1:17" hidden="1" x14ac:dyDescent="0.3">
      <c r="A1343" t="s">
        <v>2850</v>
      </c>
      <c r="B1343" t="s">
        <v>2851</v>
      </c>
      <c r="C1343" t="s">
        <v>3144</v>
      </c>
      <c r="D1343" t="s">
        <v>51</v>
      </c>
      <c r="E1343">
        <v>1368.222188494</v>
      </c>
      <c r="F1343">
        <v>128.88999999999999</v>
      </c>
      <c r="G1343">
        <v>17.360513475599902</v>
      </c>
      <c r="H1343">
        <v>-0.92225208708298001</v>
      </c>
      <c r="I1343">
        <v>1.69865174913184</v>
      </c>
      <c r="J1343">
        <v>0.785440481449168</v>
      </c>
      <c r="K1343">
        <v>125.688165068006</v>
      </c>
      <c r="L1343">
        <v>116.13601735110301</v>
      </c>
      <c r="M1343">
        <v>44.236517857107899</v>
      </c>
      <c r="N1343">
        <v>0.95808146298017405</v>
      </c>
      <c r="O1343">
        <v>16.0679649313367</v>
      </c>
      <c r="P1343">
        <v>66.632191338073596</v>
      </c>
      <c r="Q1343">
        <v>5.5880615921650003E-3</v>
      </c>
    </row>
    <row r="1344" spans="1:17" hidden="1" x14ac:dyDescent="0.3">
      <c r="A1344" t="s">
        <v>2852</v>
      </c>
      <c r="B1344" t="s">
        <v>2853</v>
      </c>
      <c r="C1344" t="s">
        <v>3144</v>
      </c>
      <c r="D1344" t="s">
        <v>482</v>
      </c>
      <c r="E1344">
        <v>1366.126246542</v>
      </c>
      <c r="F1344">
        <v>219.9</v>
      </c>
      <c r="G1344">
        <v>-26.4610387010711</v>
      </c>
      <c r="H1344">
        <v>-3.6579153396452302</v>
      </c>
      <c r="I1344">
        <v>-4.6097467732497099</v>
      </c>
      <c r="J1344">
        <v>-1.4229180648751001</v>
      </c>
      <c r="K1344">
        <v>220.98006446992699</v>
      </c>
      <c r="L1344">
        <v>208.50418916994701</v>
      </c>
      <c r="M1344">
        <v>27.598691954026101</v>
      </c>
      <c r="N1344">
        <v>0.449779233691536</v>
      </c>
      <c r="O1344">
        <v>19.836289222373701</v>
      </c>
      <c r="P1344">
        <v>37.523452157598399</v>
      </c>
      <c r="Q1344">
        <v>-6.961866111794E-3</v>
      </c>
    </row>
    <row r="1345" spans="1:17" hidden="1" x14ac:dyDescent="0.3">
      <c r="A1345" t="s">
        <v>2854</v>
      </c>
      <c r="B1345" t="s">
        <v>2855</v>
      </c>
      <c r="C1345" t="s">
        <v>3144</v>
      </c>
      <c r="D1345" t="s">
        <v>77</v>
      </c>
      <c r="E1345">
        <v>1365.871204948</v>
      </c>
      <c r="F1345">
        <v>93.01</v>
      </c>
      <c r="G1345">
        <v>-24.341399462243199</v>
      </c>
      <c r="H1345">
        <v>-7.8089273252568603</v>
      </c>
      <c r="I1345">
        <v>-28.743181321157898</v>
      </c>
      <c r="J1345">
        <v>-1.0717089967720499</v>
      </c>
      <c r="K1345">
        <v>98.713716936826899</v>
      </c>
      <c r="L1345">
        <v>101.08118781584299</v>
      </c>
      <c r="M1345">
        <v>33.280570726415</v>
      </c>
      <c r="N1345">
        <v>0.842571280168951</v>
      </c>
      <c r="O1345">
        <v>33.211482636275598</v>
      </c>
      <c r="P1345">
        <v>11.7908653846153</v>
      </c>
      <c r="Q1345">
        <v>-4.2960222448739996E-3</v>
      </c>
    </row>
    <row r="1346" spans="1:17" hidden="1" x14ac:dyDescent="0.3">
      <c r="A1346" t="s">
        <v>2856</v>
      </c>
      <c r="B1346" t="s">
        <v>2857</v>
      </c>
      <c r="C1346" t="s">
        <v>3144</v>
      </c>
      <c r="D1346" t="s">
        <v>562</v>
      </c>
      <c r="E1346">
        <v>1360.9197936149999</v>
      </c>
      <c r="F1346">
        <v>402.05</v>
      </c>
      <c r="G1346">
        <v>81.315046842471702</v>
      </c>
      <c r="H1346">
        <v>-3.9546477190063598</v>
      </c>
      <c r="I1346">
        <v>45.805021710693502</v>
      </c>
      <c r="J1346">
        <v>0.38949266893977702</v>
      </c>
      <c r="K1346">
        <v>374.658957692706</v>
      </c>
      <c r="L1346">
        <v>300.45741135424203</v>
      </c>
      <c r="M1346">
        <v>50.084697259095599</v>
      </c>
      <c r="N1346">
        <v>0.83030050792834498</v>
      </c>
      <c r="O1346">
        <v>13.1326949384404</v>
      </c>
      <c r="P1346">
        <v>127.146892655367</v>
      </c>
      <c r="Q1346">
        <v>7.3224048009904993E-2</v>
      </c>
    </row>
    <row r="1347" spans="1:17" hidden="1" x14ac:dyDescent="0.3">
      <c r="A1347" t="s">
        <v>2858</v>
      </c>
      <c r="B1347" t="s">
        <v>2859</v>
      </c>
      <c r="C1347" t="s">
        <v>3144</v>
      </c>
      <c r="D1347" t="s">
        <v>21</v>
      </c>
      <c r="E1347">
        <v>1355.9555937600001</v>
      </c>
      <c r="F1347">
        <v>151.44</v>
      </c>
      <c r="G1347">
        <v>55.0882322942903</v>
      </c>
      <c r="H1347">
        <v>-3.6858277491268598</v>
      </c>
      <c r="I1347">
        <v>37.487547404022401</v>
      </c>
      <c r="J1347">
        <v>2.3688354585767901</v>
      </c>
      <c r="K1347">
        <v>143.10687943298501</v>
      </c>
      <c r="L1347">
        <v>121.336487514857</v>
      </c>
      <c r="M1347">
        <v>46.2643084285585</v>
      </c>
      <c r="N1347">
        <v>0.63459894000657902</v>
      </c>
      <c r="O1347">
        <v>21.6983623877443</v>
      </c>
      <c r="P1347">
        <v>108.882758620689</v>
      </c>
      <c r="Q1347">
        <v>9.4295428328114994E-2</v>
      </c>
    </row>
    <row r="1348" spans="1:17" hidden="1" x14ac:dyDescent="0.3">
      <c r="A1348" t="s">
        <v>2860</v>
      </c>
      <c r="B1348" t="s">
        <v>2861</v>
      </c>
      <c r="C1348" t="s">
        <v>3144</v>
      </c>
      <c r="D1348" t="s">
        <v>2862</v>
      </c>
      <c r="E1348">
        <v>1352.264566092</v>
      </c>
      <c r="F1348">
        <v>39.409999999999997</v>
      </c>
      <c r="G1348">
        <v>-21.084394732168999</v>
      </c>
      <c r="H1348">
        <v>27.270872959955799</v>
      </c>
      <c r="I1348">
        <v>6.6127195586379504</v>
      </c>
      <c r="J1348">
        <v>0.83526243111751497</v>
      </c>
      <c r="K1348">
        <v>35.782344968925699</v>
      </c>
      <c r="L1348">
        <v>34.170371436496701</v>
      </c>
      <c r="M1348">
        <v>41.7721589106701</v>
      </c>
      <c r="N1348">
        <v>0.89645444744468095</v>
      </c>
      <c r="O1348">
        <v>31.946206546561701</v>
      </c>
      <c r="P1348">
        <v>51.576923076923002</v>
      </c>
      <c r="Q1348">
        <v>0.15983185022690199</v>
      </c>
    </row>
    <row r="1349" spans="1:17" hidden="1" x14ac:dyDescent="0.3">
      <c r="A1349" t="s">
        <v>2863</v>
      </c>
      <c r="B1349" t="s">
        <v>2864</v>
      </c>
      <c r="C1349" t="s">
        <v>3144</v>
      </c>
      <c r="D1349" t="s">
        <v>117</v>
      </c>
      <c r="E1349">
        <v>1350.39664186</v>
      </c>
      <c r="F1349">
        <v>703.8</v>
      </c>
      <c r="G1349">
        <v>-32.113249220760601</v>
      </c>
      <c r="H1349">
        <v>2.7352457487669399</v>
      </c>
      <c r="I1349">
        <v>2.5822234379258902E-2</v>
      </c>
      <c r="J1349">
        <v>-1.4410655089522899</v>
      </c>
      <c r="K1349">
        <v>695.45438767649</v>
      </c>
      <c r="L1349">
        <v>661.12866516823897</v>
      </c>
      <c r="M1349">
        <v>48.905806202980699</v>
      </c>
      <c r="N1349">
        <v>0.64605627150664602</v>
      </c>
      <c r="O1349">
        <v>20.062517760727399</v>
      </c>
      <c r="P1349">
        <v>28.196721311475301</v>
      </c>
      <c r="Q1349">
        <v>4.5689443903577001E-2</v>
      </c>
    </row>
    <row r="1350" spans="1:17" hidden="1" x14ac:dyDescent="0.3">
      <c r="A1350" t="s">
        <v>2865</v>
      </c>
      <c r="B1350" t="s">
        <v>2866</v>
      </c>
      <c r="C1350" t="s">
        <v>3144</v>
      </c>
      <c r="D1350" t="s">
        <v>612</v>
      </c>
      <c r="E1350">
        <v>1345.76594271</v>
      </c>
      <c r="F1350">
        <v>222.01</v>
      </c>
      <c r="G1350">
        <v>-21.882780392808101</v>
      </c>
      <c r="H1350">
        <v>-17.719267920077598</v>
      </c>
      <c r="I1350">
        <v>-14.986258145708</v>
      </c>
      <c r="J1350">
        <v>-0.56312171014518997</v>
      </c>
      <c r="K1350">
        <v>245.65199097755101</v>
      </c>
      <c r="L1350">
        <v>238.73018620903699</v>
      </c>
      <c r="M1350">
        <v>25.380249242538699</v>
      </c>
      <c r="N1350">
        <v>0.52145375584013298</v>
      </c>
      <c r="O1350">
        <v>38.7324895274987</v>
      </c>
      <c r="P1350">
        <v>15.6302083333333</v>
      </c>
      <c r="Q1350">
        <v>-1.6789820172492E-2</v>
      </c>
    </row>
    <row r="1351" spans="1:17" hidden="1" x14ac:dyDescent="0.3">
      <c r="A1351" t="s">
        <v>2867</v>
      </c>
      <c r="B1351" t="s">
        <v>2868</v>
      </c>
      <c r="C1351" t="s">
        <v>3144</v>
      </c>
      <c r="D1351" t="s">
        <v>284</v>
      </c>
      <c r="E1351">
        <v>1343.6573149999999</v>
      </c>
      <c r="F1351">
        <v>82.41</v>
      </c>
      <c r="G1351">
        <v>-31.285530274966899</v>
      </c>
      <c r="H1351">
        <v>-3.95913528722952</v>
      </c>
      <c r="I1351">
        <v>-21.219741449853299</v>
      </c>
      <c r="J1351">
        <v>1.5235021957811801</v>
      </c>
      <c r="K1351">
        <v>84.920996624036206</v>
      </c>
      <c r="L1351">
        <v>84.997609681029104</v>
      </c>
      <c r="M1351">
        <v>26.658552228437198</v>
      </c>
      <c r="N1351">
        <v>0.430037551902684</v>
      </c>
      <c r="O1351">
        <v>27.351049629899201</v>
      </c>
      <c r="P1351">
        <v>19.434782608695599</v>
      </c>
      <c r="Q1351">
        <v>-3.115274372182E-3</v>
      </c>
    </row>
    <row r="1352" spans="1:17" hidden="1" x14ac:dyDescent="0.3">
      <c r="A1352" t="s">
        <v>2869</v>
      </c>
      <c r="B1352" t="s">
        <v>2870</v>
      </c>
      <c r="C1352" t="s">
        <v>3144</v>
      </c>
      <c r="D1352" t="s">
        <v>63</v>
      </c>
      <c r="E1352">
        <v>1343.452</v>
      </c>
      <c r="F1352">
        <v>861.2</v>
      </c>
      <c r="G1352">
        <v>92.139812286379495</v>
      </c>
      <c r="H1352">
        <v>-6.7654122331885498</v>
      </c>
      <c r="I1352">
        <v>56.519821070027803</v>
      </c>
      <c r="J1352">
        <v>0.70106352772425795</v>
      </c>
      <c r="K1352">
        <v>869.97664816889699</v>
      </c>
      <c r="L1352">
        <v>698.83212949850599</v>
      </c>
      <c r="M1352">
        <v>51.344952203078499</v>
      </c>
      <c r="N1352">
        <v>0.19288633622170001</v>
      </c>
      <c r="O1352">
        <v>25.203204830469101</v>
      </c>
      <c r="P1352">
        <v>120.82051282051199</v>
      </c>
      <c r="Q1352">
        <v>0.15692732834878001</v>
      </c>
    </row>
    <row r="1353" spans="1:17" hidden="1" x14ac:dyDescent="0.3">
      <c r="A1353" t="s">
        <v>2871</v>
      </c>
      <c r="B1353" t="s">
        <v>2872</v>
      </c>
      <c r="C1353" t="s">
        <v>3144</v>
      </c>
      <c r="D1353" t="s">
        <v>1629</v>
      </c>
      <c r="E1353">
        <v>1341.1121656749999</v>
      </c>
      <c r="F1353">
        <v>1723.3</v>
      </c>
      <c r="G1353">
        <v>41.593011894015703</v>
      </c>
      <c r="H1353">
        <v>2.8053592531015701</v>
      </c>
      <c r="I1353">
        <v>24.459869814698799</v>
      </c>
      <c r="J1353">
        <v>-2.8084782856594801</v>
      </c>
      <c r="K1353">
        <v>1714.7827233338701</v>
      </c>
      <c r="L1353">
        <v>1448.7085271313399</v>
      </c>
      <c r="M1353">
        <v>42.582477195010199</v>
      </c>
      <c r="N1353">
        <v>0.30466608569850001</v>
      </c>
      <c r="O1353">
        <v>19.4394475715197</v>
      </c>
      <c r="P1353">
        <v>76.739654376698596</v>
      </c>
      <c r="Q1353">
        <v>7.2809921936808006E-2</v>
      </c>
    </row>
    <row r="1354" spans="1:17" hidden="1" x14ac:dyDescent="0.3">
      <c r="A1354" t="s">
        <v>2873</v>
      </c>
      <c r="B1354" t="s">
        <v>2874</v>
      </c>
      <c r="C1354" t="s">
        <v>3144</v>
      </c>
      <c r="D1354" t="s">
        <v>125</v>
      </c>
      <c r="E1354">
        <v>1338.9694740719999</v>
      </c>
      <c r="F1354">
        <v>24.22</v>
      </c>
      <c r="G1354">
        <v>-24.0829796460701</v>
      </c>
      <c r="H1354">
        <v>-10.647780978064</v>
      </c>
      <c r="I1354">
        <v>-32.702695491198398</v>
      </c>
      <c r="J1354">
        <v>-2.0522248880050298</v>
      </c>
      <c r="K1354">
        <v>26.039064009658698</v>
      </c>
      <c r="L1354">
        <v>27.693709296664299</v>
      </c>
      <c r="M1354">
        <v>33.4083985449792</v>
      </c>
      <c r="N1354">
        <v>0.95435300401908596</v>
      </c>
      <c r="O1354">
        <v>62.675474814203099</v>
      </c>
      <c r="P1354">
        <v>15.3333333333333</v>
      </c>
      <c r="Q1354">
        <v>0.195011741441108</v>
      </c>
    </row>
    <row r="1355" spans="1:17" hidden="1" x14ac:dyDescent="0.3">
      <c r="A1355" t="s">
        <v>2875</v>
      </c>
      <c r="B1355" t="s">
        <v>2876</v>
      </c>
      <c r="C1355" t="s">
        <v>3144</v>
      </c>
      <c r="D1355" t="s">
        <v>24</v>
      </c>
      <c r="E1355">
        <v>1328.1889408899999</v>
      </c>
      <c r="F1355">
        <v>295.64999999999998</v>
      </c>
      <c r="G1355">
        <v>-60.065960258768001</v>
      </c>
      <c r="H1355">
        <v>-2.6989119911122201</v>
      </c>
      <c r="I1355">
        <v>-29.673418693336099</v>
      </c>
      <c r="J1355">
        <v>1.2640812264825401</v>
      </c>
      <c r="K1355">
        <v>306.84120841325802</v>
      </c>
      <c r="M1355">
        <v>41.4987747940771</v>
      </c>
      <c r="N1355">
        <v>0.76850824128461104</v>
      </c>
      <c r="O1355">
        <v>58.6335193641129</v>
      </c>
      <c r="P1355">
        <v>2.6384308279812299</v>
      </c>
    </row>
    <row r="1356" spans="1:17" hidden="1" x14ac:dyDescent="0.3">
      <c r="A1356" t="s">
        <v>2877</v>
      </c>
      <c r="B1356" t="s">
        <v>2878</v>
      </c>
      <c r="C1356" t="s">
        <v>3144</v>
      </c>
      <c r="D1356" t="s">
        <v>51</v>
      </c>
      <c r="E1356">
        <v>1327.9709664</v>
      </c>
      <c r="F1356">
        <v>685.45</v>
      </c>
      <c r="G1356">
        <v>7.3794272805717398</v>
      </c>
      <c r="H1356">
        <v>-14.465652356456999</v>
      </c>
      <c r="I1356">
        <v>0.95248277210548504</v>
      </c>
      <c r="J1356">
        <v>0.78953529468572703</v>
      </c>
      <c r="K1356">
        <v>694.65583958792001</v>
      </c>
      <c r="L1356">
        <v>634.33793489424795</v>
      </c>
      <c r="M1356">
        <v>28.9562648728764</v>
      </c>
      <c r="N1356">
        <v>0.67027560515981799</v>
      </c>
      <c r="O1356">
        <v>18.440440586476001</v>
      </c>
      <c r="P1356">
        <v>45.222457627118601</v>
      </c>
      <c r="Q1356">
        <v>4.8181530627148E-2</v>
      </c>
    </row>
    <row r="1357" spans="1:17" hidden="1" x14ac:dyDescent="0.3">
      <c r="A1357" t="s">
        <v>2879</v>
      </c>
      <c r="B1357" t="s">
        <v>2880</v>
      </c>
      <c r="C1357" t="s">
        <v>3144</v>
      </c>
      <c r="D1357" t="s">
        <v>1000</v>
      </c>
      <c r="E1357">
        <v>1326.39364</v>
      </c>
      <c r="F1357">
        <v>85.7</v>
      </c>
      <c r="G1357">
        <v>-20.0289570212563</v>
      </c>
      <c r="H1357">
        <v>-3.77223462788012</v>
      </c>
      <c r="I1357">
        <v>-12.2759807109367</v>
      </c>
      <c r="J1357">
        <v>-5.9029799537699802E-2</v>
      </c>
      <c r="K1357">
        <v>88.7192080880817</v>
      </c>
      <c r="L1357">
        <v>89.133927788301307</v>
      </c>
      <c r="M1357">
        <v>37.7342634313951</v>
      </c>
      <c r="N1357">
        <v>0.37711652058006601</v>
      </c>
      <c r="O1357">
        <v>34.947491248541397</v>
      </c>
      <c r="P1357">
        <v>15.8108108108108</v>
      </c>
      <c r="Q1357">
        <v>-1.4484235175369E-2</v>
      </c>
    </row>
    <row r="1358" spans="1:17" hidden="1" x14ac:dyDescent="0.3">
      <c r="A1358" t="s">
        <v>2881</v>
      </c>
      <c r="B1358" t="s">
        <v>2882</v>
      </c>
      <c r="C1358" t="s">
        <v>3144</v>
      </c>
      <c r="D1358" t="s">
        <v>766</v>
      </c>
      <c r="E1358">
        <v>1323.1547499999999</v>
      </c>
      <c r="F1358">
        <v>240.75</v>
      </c>
      <c r="G1358">
        <v>-54.306167440432098</v>
      </c>
      <c r="H1358">
        <v>11.1895157521335</v>
      </c>
      <c r="I1358">
        <v>-39.771111639333199</v>
      </c>
      <c r="J1358">
        <v>0.74733580619467999</v>
      </c>
      <c r="K1358">
        <v>245.433797635562</v>
      </c>
      <c r="M1358">
        <v>50.710142618915903</v>
      </c>
      <c r="N1358">
        <v>1.54018298735405</v>
      </c>
      <c r="O1358">
        <v>93.561786085150501</v>
      </c>
      <c r="P1358">
        <v>13.5666776734751</v>
      </c>
    </row>
    <row r="1359" spans="1:17" hidden="1" x14ac:dyDescent="0.3">
      <c r="A1359" t="s">
        <v>2883</v>
      </c>
      <c r="B1359" t="s">
        <v>2884</v>
      </c>
      <c r="C1359" t="s">
        <v>3144</v>
      </c>
      <c r="D1359" t="s">
        <v>83</v>
      </c>
      <c r="E1359">
        <v>1322.8819860000001</v>
      </c>
      <c r="F1359">
        <v>849.1</v>
      </c>
      <c r="G1359">
        <v>-25.380671389405201</v>
      </c>
      <c r="H1359">
        <v>0.53092988252488205</v>
      </c>
      <c r="I1359">
        <v>1.2533033361782699</v>
      </c>
      <c r="J1359">
        <v>0.27829808613815699</v>
      </c>
      <c r="K1359">
        <v>841.16093408109202</v>
      </c>
      <c r="L1359">
        <v>820.03883888755195</v>
      </c>
      <c r="M1359">
        <v>39.283349976496197</v>
      </c>
      <c r="N1359">
        <v>0.59613336251550297</v>
      </c>
      <c r="O1359">
        <v>23.236367918972999</v>
      </c>
      <c r="P1359">
        <v>21.673712115784099</v>
      </c>
      <c r="Q1359">
        <v>-6.5240762901532995E-2</v>
      </c>
    </row>
    <row r="1360" spans="1:17" hidden="1" x14ac:dyDescent="0.3">
      <c r="A1360" t="s">
        <v>2885</v>
      </c>
      <c r="B1360" t="s">
        <v>2886</v>
      </c>
      <c r="C1360" t="s">
        <v>3144</v>
      </c>
      <c r="D1360" t="s">
        <v>607</v>
      </c>
      <c r="E1360">
        <v>1320.1398431299999</v>
      </c>
      <c r="F1360">
        <v>23.84</v>
      </c>
      <c r="G1360">
        <v>-62.5369720056418</v>
      </c>
      <c r="H1360">
        <v>-17.927967412981701</v>
      </c>
      <c r="I1360">
        <v>-7.5722799297483903</v>
      </c>
      <c r="J1360">
        <v>5.4524800014755597</v>
      </c>
      <c r="K1360">
        <v>24.097574376376802</v>
      </c>
      <c r="L1360">
        <v>24.927949800570399</v>
      </c>
      <c r="M1360">
        <v>30.482768668379201</v>
      </c>
      <c r="N1360">
        <v>0.72246093370104603</v>
      </c>
      <c r="O1360">
        <v>58.347315436241601</v>
      </c>
      <c r="P1360">
        <v>58.933333333333302</v>
      </c>
      <c r="Q1360">
        <v>0.24552454722876399</v>
      </c>
    </row>
    <row r="1361" spans="1:17" hidden="1" x14ac:dyDescent="0.3">
      <c r="A1361" t="s">
        <v>2887</v>
      </c>
      <c r="B1361" t="s">
        <v>2888</v>
      </c>
      <c r="C1361" t="s">
        <v>3144</v>
      </c>
      <c r="D1361" t="s">
        <v>167</v>
      </c>
      <c r="E1361">
        <v>1317.6031364999999</v>
      </c>
      <c r="F1361">
        <v>537.85</v>
      </c>
      <c r="G1361">
        <v>-77.950002571146896</v>
      </c>
      <c r="H1361">
        <v>-20.9425930358111</v>
      </c>
      <c r="I1361">
        <v>-29.742048356892301</v>
      </c>
      <c r="J1361">
        <v>-2.7362895588449501</v>
      </c>
      <c r="K1361">
        <v>598.58334466678605</v>
      </c>
      <c r="L1361">
        <v>676.84729125676495</v>
      </c>
      <c r="M1361">
        <v>17.698007518322601</v>
      </c>
      <c r="N1361">
        <v>0.88188053171157099</v>
      </c>
      <c r="O1361">
        <v>108.96160639583501</v>
      </c>
      <c r="P1361">
        <v>18.534435261707898</v>
      </c>
      <c r="Q1361">
        <v>6.3569333905950003E-3</v>
      </c>
    </row>
    <row r="1362" spans="1:17" hidden="1" x14ac:dyDescent="0.3">
      <c r="A1362" t="s">
        <v>2889</v>
      </c>
      <c r="B1362" t="s">
        <v>2890</v>
      </c>
      <c r="C1362" t="s">
        <v>3144</v>
      </c>
      <c r="D1362" t="s">
        <v>276</v>
      </c>
      <c r="E1362">
        <v>1316.3701224899901</v>
      </c>
      <c r="F1362">
        <v>772.35</v>
      </c>
      <c r="G1362">
        <v>3.7801105193082201</v>
      </c>
      <c r="H1362">
        <v>33.058308545442401</v>
      </c>
      <c r="I1362">
        <v>27.159086029461498</v>
      </c>
      <c r="J1362">
        <v>12.830542319503399</v>
      </c>
      <c r="K1362">
        <v>636.89995164991296</v>
      </c>
      <c r="L1362">
        <v>586.38557439169995</v>
      </c>
      <c r="M1362">
        <v>74.741347529756098</v>
      </c>
      <c r="N1362">
        <v>2.59161956444916</v>
      </c>
      <c r="O1362">
        <v>6.2989577264193697</v>
      </c>
      <c r="P1362">
        <v>75.136054421768705</v>
      </c>
      <c r="Q1362">
        <v>6.9757293498770995E-2</v>
      </c>
    </row>
    <row r="1363" spans="1:17" hidden="1" x14ac:dyDescent="0.3">
      <c r="A1363" t="s">
        <v>2891</v>
      </c>
      <c r="B1363" t="s">
        <v>2892</v>
      </c>
      <c r="C1363" t="s">
        <v>3144</v>
      </c>
      <c r="D1363" t="s">
        <v>436</v>
      </c>
      <c r="E1363">
        <v>1313.6458166899999</v>
      </c>
      <c r="F1363">
        <v>79.05</v>
      </c>
      <c r="G1363">
        <v>32.8027035781842</v>
      </c>
      <c r="H1363">
        <v>-2.0750215434277499</v>
      </c>
      <c r="I1363">
        <v>-4.7196781745137804</v>
      </c>
      <c r="J1363">
        <v>2.3392247356795202</v>
      </c>
      <c r="K1363">
        <v>80.503378862169598</v>
      </c>
      <c r="L1363">
        <v>72.154976814985801</v>
      </c>
      <c r="M1363">
        <v>35.105144521623302</v>
      </c>
      <c r="N1363">
        <v>0.69299094775857095</v>
      </c>
      <c r="O1363">
        <v>15.939278937381401</v>
      </c>
      <c r="P1363">
        <v>71.475054229934898</v>
      </c>
      <c r="Q1363">
        <v>6.3847252257531004E-2</v>
      </c>
    </row>
    <row r="1364" spans="1:17" hidden="1" x14ac:dyDescent="0.3">
      <c r="A1364" t="s">
        <v>2893</v>
      </c>
      <c r="B1364" t="s">
        <v>2894</v>
      </c>
      <c r="C1364" t="s">
        <v>3144</v>
      </c>
      <c r="D1364" t="s">
        <v>233</v>
      </c>
      <c r="E1364">
        <v>1312.71773568</v>
      </c>
      <c r="F1364">
        <v>262.10000000000002</v>
      </c>
      <c r="G1364">
        <v>53.541089178065299</v>
      </c>
      <c r="H1364">
        <v>-4.0440865683554899</v>
      </c>
      <c r="I1364">
        <v>36.134592535108801</v>
      </c>
      <c r="J1364">
        <v>-1.1340555863602</v>
      </c>
      <c r="K1364">
        <v>253.86036148686199</v>
      </c>
      <c r="L1364">
        <v>210.82527252877</v>
      </c>
      <c r="M1364">
        <v>47.857070444787901</v>
      </c>
      <c r="N1364">
        <v>0.402197180568929</v>
      </c>
      <c r="O1364">
        <v>18.0847004959938</v>
      </c>
      <c r="P1364">
        <v>89.173583543846902</v>
      </c>
      <c r="Q1364">
        <v>0.13364397032608499</v>
      </c>
    </row>
    <row r="1365" spans="1:17" hidden="1" x14ac:dyDescent="0.3">
      <c r="A1365" t="s">
        <v>2895</v>
      </c>
      <c r="B1365" t="s">
        <v>2896</v>
      </c>
      <c r="C1365" t="s">
        <v>3144</v>
      </c>
      <c r="D1365" t="s">
        <v>83</v>
      </c>
      <c r="E1365">
        <v>1311.8452500000001</v>
      </c>
      <c r="F1365">
        <v>124</v>
      </c>
      <c r="G1365">
        <v>-51.8644013330711</v>
      </c>
      <c r="H1365">
        <v>-14.5900216472231</v>
      </c>
      <c r="I1365">
        <v>-23.068409416025599</v>
      </c>
      <c r="J1365">
        <v>-3.3860835712252899</v>
      </c>
      <c r="K1365">
        <v>143.94858574308299</v>
      </c>
      <c r="L1365">
        <v>148.03363075592199</v>
      </c>
      <c r="M1365">
        <v>16.768722088848602</v>
      </c>
      <c r="N1365">
        <v>0.59131358866820005</v>
      </c>
      <c r="O1365">
        <v>63.709677419354797</v>
      </c>
      <c r="P1365">
        <v>9.2992507712648695</v>
      </c>
      <c r="Q1365">
        <v>8.1116584467987002E-2</v>
      </c>
    </row>
    <row r="1366" spans="1:17" hidden="1" x14ac:dyDescent="0.3">
      <c r="A1366" t="s">
        <v>2897</v>
      </c>
      <c r="B1366" t="s">
        <v>2898</v>
      </c>
      <c r="C1366" t="s">
        <v>3144</v>
      </c>
      <c r="D1366" t="s">
        <v>2899</v>
      </c>
      <c r="E1366">
        <v>1311.4619654999999</v>
      </c>
      <c r="F1366">
        <v>523.9</v>
      </c>
      <c r="G1366">
        <v>128.091719762135</v>
      </c>
      <c r="H1366">
        <v>5.9590992961728899</v>
      </c>
      <c r="I1366">
        <v>55.986559698056702</v>
      </c>
      <c r="J1366">
        <v>1.1148708149947</v>
      </c>
      <c r="K1366">
        <v>504.08154105579302</v>
      </c>
      <c r="L1366">
        <v>402.81666550168001</v>
      </c>
      <c r="M1366">
        <v>54.075229783885597</v>
      </c>
      <c r="N1366">
        <v>1.07756653992395</v>
      </c>
      <c r="O1366">
        <v>6.6997518610421896</v>
      </c>
      <c r="P1366">
        <v>159.356435643564</v>
      </c>
    </row>
    <row r="1367" spans="1:17" hidden="1" x14ac:dyDescent="0.3">
      <c r="A1367" t="s">
        <v>2900</v>
      </c>
      <c r="B1367" t="s">
        <v>2901</v>
      </c>
      <c r="C1367" t="s">
        <v>3144</v>
      </c>
      <c r="D1367" t="s">
        <v>398</v>
      </c>
      <c r="E1367">
        <v>1299.2264325599999</v>
      </c>
      <c r="F1367">
        <v>4004.6</v>
      </c>
      <c r="G1367">
        <v>7.9412233809622599</v>
      </c>
      <c r="H1367">
        <v>-1.1425828126116</v>
      </c>
      <c r="I1367">
        <v>19.982631539201002</v>
      </c>
      <c r="J1367">
        <v>-0.129539175880061</v>
      </c>
      <c r="K1367">
        <v>4035.9580008585499</v>
      </c>
      <c r="L1367">
        <v>3586.6058201723399</v>
      </c>
      <c r="M1367">
        <v>41.609252295849601</v>
      </c>
      <c r="N1367">
        <v>1.0904214918655299</v>
      </c>
      <c r="O1367">
        <v>22.109573989911599</v>
      </c>
      <c r="P1367">
        <v>65.138144329896903</v>
      </c>
      <c r="Q1367">
        <v>2.0903034538571001E-2</v>
      </c>
    </row>
    <row r="1368" spans="1:17" hidden="1" x14ac:dyDescent="0.3">
      <c r="A1368" t="s">
        <v>2902</v>
      </c>
      <c r="B1368" t="s">
        <v>2903</v>
      </c>
      <c r="C1368" t="s">
        <v>3144</v>
      </c>
      <c r="D1368" t="s">
        <v>21</v>
      </c>
      <c r="E1368">
        <v>1291.19343851299</v>
      </c>
      <c r="F1368">
        <v>198.06</v>
      </c>
      <c r="G1368">
        <v>28.9720896817789</v>
      </c>
      <c r="H1368">
        <v>-13.1084094744499</v>
      </c>
      <c r="I1368">
        <v>26.782287334905899</v>
      </c>
      <c r="J1368">
        <v>-5.33155369353043</v>
      </c>
      <c r="K1368">
        <v>204.85786797925201</v>
      </c>
      <c r="L1368">
        <v>171.06487938239101</v>
      </c>
      <c r="M1368">
        <v>22.877670007973101</v>
      </c>
      <c r="N1368">
        <v>0.24233901312317799</v>
      </c>
      <c r="O1368">
        <v>26.173886700999599</v>
      </c>
      <c r="P1368">
        <v>68.346791330216703</v>
      </c>
      <c r="Q1368">
        <v>0.100085983744196</v>
      </c>
    </row>
    <row r="1369" spans="1:17" hidden="1" x14ac:dyDescent="0.3">
      <c r="A1369" t="s">
        <v>2904</v>
      </c>
      <c r="B1369" t="s">
        <v>2905</v>
      </c>
      <c r="C1369" t="s">
        <v>3144</v>
      </c>
      <c r="D1369" t="s">
        <v>21</v>
      </c>
      <c r="E1369">
        <v>1290.946261008</v>
      </c>
      <c r="F1369">
        <v>119.09</v>
      </c>
      <c r="G1369">
        <v>6.3816150506427203</v>
      </c>
      <c r="H1369">
        <v>-7.5970203270529497</v>
      </c>
      <c r="I1369">
        <v>-19.974299708933099</v>
      </c>
      <c r="J1369">
        <v>-0.56439397477622999</v>
      </c>
      <c r="K1369">
        <v>121.37389470525601</v>
      </c>
      <c r="L1369">
        <v>118.06812302655599</v>
      </c>
      <c r="M1369">
        <v>26.253120338291598</v>
      </c>
      <c r="N1369">
        <v>0.33935360845614698</v>
      </c>
      <c r="O1369">
        <v>48.207238223192498</v>
      </c>
      <c r="P1369">
        <v>47.024691358024697</v>
      </c>
      <c r="Q1369">
        <v>-1.5415607567987001E-2</v>
      </c>
    </row>
    <row r="1370" spans="1:17" hidden="1" x14ac:dyDescent="0.3">
      <c r="A1370" t="s">
        <v>2906</v>
      </c>
      <c r="B1370" t="s">
        <v>2907</v>
      </c>
      <c r="C1370" t="s">
        <v>3144</v>
      </c>
      <c r="E1370">
        <v>1286.7591510899999</v>
      </c>
      <c r="F1370">
        <v>535.29999999999995</v>
      </c>
      <c r="G1370">
        <v>120.42524099602301</v>
      </c>
      <c r="H1370">
        <v>24.6903703675112</v>
      </c>
      <c r="I1370">
        <v>138.125817876767</v>
      </c>
      <c r="J1370">
        <v>2.09567840056142</v>
      </c>
      <c r="M1370">
        <v>69.560819369423101</v>
      </c>
      <c r="O1370">
        <v>5.1746684102372598</v>
      </c>
      <c r="P1370">
        <v>160.86744639376201</v>
      </c>
    </row>
    <row r="1371" spans="1:17" hidden="1" x14ac:dyDescent="0.3">
      <c r="A1371" t="s">
        <v>2908</v>
      </c>
      <c r="B1371" t="s">
        <v>2909</v>
      </c>
      <c r="C1371" t="s">
        <v>3144</v>
      </c>
      <c r="D1371" t="s">
        <v>140</v>
      </c>
      <c r="E1371">
        <v>1284.97499208</v>
      </c>
      <c r="F1371">
        <v>808.85</v>
      </c>
      <c r="G1371">
        <v>-26.2189027629077</v>
      </c>
      <c r="H1371">
        <v>-2.4816550894576799</v>
      </c>
      <c r="I1371">
        <v>-24.296757131662201</v>
      </c>
      <c r="J1371">
        <v>-1.18199399158519</v>
      </c>
      <c r="K1371">
        <v>818.44446367114904</v>
      </c>
      <c r="L1371">
        <v>837.58189902908305</v>
      </c>
      <c r="M1371">
        <v>37.446097909288</v>
      </c>
      <c r="N1371">
        <v>0.610857668250122</v>
      </c>
      <c r="O1371">
        <v>33.522902886814599</v>
      </c>
      <c r="P1371">
        <v>7.12535593669294</v>
      </c>
      <c r="Q1371">
        <v>0.106818784193112</v>
      </c>
    </row>
    <row r="1372" spans="1:17" hidden="1" x14ac:dyDescent="0.3">
      <c r="A1372" t="s">
        <v>2910</v>
      </c>
      <c r="B1372" t="s">
        <v>2911</v>
      </c>
      <c r="C1372" t="s">
        <v>3144</v>
      </c>
      <c r="D1372" t="s">
        <v>48</v>
      </c>
      <c r="E1372">
        <v>1281.59916696</v>
      </c>
      <c r="F1372">
        <v>217.07</v>
      </c>
      <c r="G1372">
        <v>241.13518916651901</v>
      </c>
      <c r="H1372">
        <v>23.037965673498601</v>
      </c>
      <c r="I1372">
        <v>54.053802144700903</v>
      </c>
      <c r="J1372">
        <v>-3.8994687552667999</v>
      </c>
      <c r="K1372">
        <v>192.15781868429099</v>
      </c>
      <c r="L1372">
        <v>138.99054930027901</v>
      </c>
      <c r="M1372">
        <v>47.561360101750402</v>
      </c>
      <c r="N1372">
        <v>0.92192427041581204</v>
      </c>
      <c r="O1372">
        <v>17.842170728336399</v>
      </c>
      <c r="P1372">
        <v>276.53078924544599</v>
      </c>
      <c r="Q1372">
        <v>0.128693235748087</v>
      </c>
    </row>
    <row r="1373" spans="1:17" hidden="1" x14ac:dyDescent="0.3">
      <c r="A1373" t="s">
        <v>2912</v>
      </c>
      <c r="B1373" t="s">
        <v>2913</v>
      </c>
      <c r="C1373" t="s">
        <v>3144</v>
      </c>
      <c r="D1373" t="s">
        <v>398</v>
      </c>
      <c r="E1373">
        <v>1281.394657998</v>
      </c>
      <c r="F1373">
        <v>94.5</v>
      </c>
      <c r="G1373">
        <v>10.0053323158035</v>
      </c>
      <c r="H1373">
        <v>-26.476427274446898</v>
      </c>
      <c r="I1373">
        <v>24.495750828734501</v>
      </c>
      <c r="J1373">
        <v>-0.145724743967728</v>
      </c>
      <c r="K1373">
        <v>95.353269540320198</v>
      </c>
      <c r="L1373">
        <v>77.713057778012598</v>
      </c>
      <c r="M1373">
        <v>55.0068138334982</v>
      </c>
      <c r="N1373">
        <v>0.350964240028874</v>
      </c>
      <c r="O1373">
        <v>43.597883597883502</v>
      </c>
      <c r="P1373">
        <v>102.789699570815</v>
      </c>
      <c r="Q1373">
        <v>6.4803080020193998E-2</v>
      </c>
    </row>
    <row r="1374" spans="1:17" hidden="1" x14ac:dyDescent="0.3">
      <c r="A1374" t="s">
        <v>2914</v>
      </c>
      <c r="B1374" t="s">
        <v>2915</v>
      </c>
      <c r="C1374" t="s">
        <v>3144</v>
      </c>
      <c r="D1374" t="s">
        <v>271</v>
      </c>
      <c r="E1374">
        <v>1281.3328128000001</v>
      </c>
      <c r="F1374">
        <v>1233.9000000000001</v>
      </c>
      <c r="G1374">
        <v>284.57511002702199</v>
      </c>
      <c r="H1374">
        <v>-8.8027363835820491</v>
      </c>
      <c r="I1374">
        <v>-6.27456734229105</v>
      </c>
      <c r="J1374">
        <v>0.46826081742054598</v>
      </c>
      <c r="K1374">
        <v>1359.7533442013</v>
      </c>
      <c r="L1374">
        <v>1184.5945720304401</v>
      </c>
      <c r="M1374">
        <v>40.174242728970498</v>
      </c>
      <c r="N1374">
        <v>1.46736352814466</v>
      </c>
      <c r="O1374">
        <v>40.769106086392704</v>
      </c>
      <c r="P1374">
        <v>318.12944764486599</v>
      </c>
      <c r="Q1374">
        <v>0.16430789216362701</v>
      </c>
    </row>
    <row r="1375" spans="1:17" hidden="1" x14ac:dyDescent="0.3">
      <c r="A1375" t="s">
        <v>2916</v>
      </c>
      <c r="B1375" t="s">
        <v>2917</v>
      </c>
      <c r="C1375" t="s">
        <v>3144</v>
      </c>
      <c r="D1375" t="s">
        <v>276</v>
      </c>
      <c r="E1375">
        <v>1279.8297812999999</v>
      </c>
      <c r="F1375">
        <v>227</v>
      </c>
      <c r="G1375">
        <v>69.962416961256906</v>
      </c>
      <c r="H1375">
        <v>-13.0202365437308</v>
      </c>
      <c r="I1375">
        <v>62.753354050821301</v>
      </c>
      <c r="J1375">
        <v>2.0028505120770301</v>
      </c>
      <c r="K1375">
        <v>210.69077778898099</v>
      </c>
      <c r="L1375">
        <v>165.70883240607699</v>
      </c>
      <c r="M1375">
        <v>29.94466897185</v>
      </c>
      <c r="N1375">
        <v>0.42484540080719702</v>
      </c>
      <c r="O1375">
        <v>17.806167400881002</v>
      </c>
      <c r="P1375">
        <v>109.893666204345</v>
      </c>
      <c r="Q1375">
        <v>0.13203282199489799</v>
      </c>
    </row>
    <row r="1376" spans="1:17" hidden="1" x14ac:dyDescent="0.3">
      <c r="A1376" t="s">
        <v>2918</v>
      </c>
      <c r="B1376" t="s">
        <v>2919</v>
      </c>
      <c r="C1376" t="s">
        <v>3144</v>
      </c>
      <c r="D1376" t="s">
        <v>190</v>
      </c>
      <c r="E1376">
        <v>1276.5769519579901</v>
      </c>
      <c r="F1376">
        <v>196.09</v>
      </c>
      <c r="G1376">
        <v>-52.557092372554102</v>
      </c>
      <c r="H1376">
        <v>-19.807664698994198</v>
      </c>
      <c r="I1376">
        <v>-34.856515491810299</v>
      </c>
      <c r="J1376">
        <v>-4.4160036995084102</v>
      </c>
      <c r="O1376">
        <v>38.145749400785299</v>
      </c>
      <c r="P1376">
        <v>6.6576013054120198</v>
      </c>
    </row>
    <row r="1377" spans="1:17" hidden="1" x14ac:dyDescent="0.3">
      <c r="A1377" t="s">
        <v>2920</v>
      </c>
      <c r="B1377" t="s">
        <v>2921</v>
      </c>
      <c r="C1377" t="s">
        <v>3144</v>
      </c>
      <c r="D1377" t="s">
        <v>540</v>
      </c>
      <c r="E1377">
        <v>1267.9202632700001</v>
      </c>
      <c r="F1377">
        <v>531.04999999999995</v>
      </c>
      <c r="G1377">
        <v>-2.3986409730595901</v>
      </c>
      <c r="H1377">
        <v>-4.6919239582534997</v>
      </c>
      <c r="I1377">
        <v>22.1005208269804</v>
      </c>
      <c r="J1377">
        <v>-1.33247200135137</v>
      </c>
      <c r="K1377">
        <v>544.66940410032896</v>
      </c>
      <c r="L1377">
        <v>504.29243457285997</v>
      </c>
      <c r="M1377">
        <v>38.445091561842197</v>
      </c>
      <c r="N1377">
        <v>0.53304174005977001</v>
      </c>
      <c r="O1377">
        <v>28.0482063835797</v>
      </c>
      <c r="P1377">
        <v>57.324840764331199</v>
      </c>
      <c r="Q1377">
        <v>0.143001504493947</v>
      </c>
    </row>
    <row r="1378" spans="1:17" hidden="1" x14ac:dyDescent="0.3">
      <c r="A1378" t="s">
        <v>2922</v>
      </c>
      <c r="B1378" t="s">
        <v>2923</v>
      </c>
      <c r="C1378" t="s">
        <v>3144</v>
      </c>
      <c r="D1378" t="s">
        <v>271</v>
      </c>
      <c r="E1378">
        <v>1266.1701</v>
      </c>
      <c r="F1378">
        <v>200.52</v>
      </c>
      <c r="G1378">
        <v>146.65345400670199</v>
      </c>
      <c r="H1378">
        <v>0.65371532805039301</v>
      </c>
      <c r="I1378">
        <v>149.074015292627</v>
      </c>
      <c r="J1378">
        <v>4.4571484090381999</v>
      </c>
      <c r="K1378">
        <v>188.914011231431</v>
      </c>
      <c r="L1378">
        <v>135.25059600166799</v>
      </c>
      <c r="M1378">
        <v>38.761012737385002</v>
      </c>
      <c r="N1378">
        <v>0.74570315137727405</v>
      </c>
      <c r="O1378">
        <v>8.9068422102533304</v>
      </c>
      <c r="P1378">
        <v>214.29467084639501</v>
      </c>
      <c r="Q1378">
        <v>0.14239431791819701</v>
      </c>
    </row>
    <row r="1379" spans="1:17" hidden="1" x14ac:dyDescent="0.3">
      <c r="A1379" t="s">
        <v>2924</v>
      </c>
      <c r="B1379" t="s">
        <v>2925</v>
      </c>
      <c r="C1379" t="s">
        <v>3144</v>
      </c>
      <c r="D1379" t="s">
        <v>161</v>
      </c>
      <c r="E1379">
        <v>1265.918607331</v>
      </c>
      <c r="F1379">
        <v>192.73</v>
      </c>
      <c r="G1379">
        <v>23.426282814194401</v>
      </c>
      <c r="H1379">
        <v>-4.8583969165674503</v>
      </c>
      <c r="I1379">
        <v>57.042091130487798</v>
      </c>
      <c r="J1379">
        <v>-1.4168157182894601</v>
      </c>
      <c r="K1379">
        <v>199.29775925853301</v>
      </c>
      <c r="L1379">
        <v>172.890925517433</v>
      </c>
      <c r="M1379">
        <v>34.235753404787097</v>
      </c>
      <c r="N1379">
        <v>0.28775111258994301</v>
      </c>
      <c r="O1379">
        <v>32.200487728947202</v>
      </c>
      <c r="P1379">
        <v>100.03113648157699</v>
      </c>
      <c r="Q1379">
        <v>0.17748023578494801</v>
      </c>
    </row>
    <row r="1380" spans="1:17" hidden="1" x14ac:dyDescent="0.3">
      <c r="A1380" t="s">
        <v>2926</v>
      </c>
      <c r="B1380" t="s">
        <v>2927</v>
      </c>
      <c r="C1380" t="s">
        <v>3144</v>
      </c>
      <c r="D1380" t="s">
        <v>83</v>
      </c>
      <c r="E1380">
        <v>1260.2639778</v>
      </c>
      <c r="F1380">
        <v>262.85000000000002</v>
      </c>
      <c r="G1380">
        <v>-17.4276483396171</v>
      </c>
      <c r="H1380">
        <v>10.0233431801915</v>
      </c>
      <c r="I1380">
        <v>-5.8179781541948001</v>
      </c>
      <c r="J1380">
        <v>3.6643400330351201</v>
      </c>
      <c r="K1380">
        <v>259.91196446883902</v>
      </c>
      <c r="L1380">
        <v>266.03246680094497</v>
      </c>
      <c r="M1380">
        <v>33.532834059853499</v>
      </c>
      <c r="N1380">
        <v>1.2216271016048501</v>
      </c>
      <c r="O1380">
        <v>45.330036142286403</v>
      </c>
      <c r="P1380">
        <v>59.303030303030297</v>
      </c>
    </row>
    <row r="1381" spans="1:17" hidden="1" x14ac:dyDescent="0.3">
      <c r="A1381" t="s">
        <v>2928</v>
      </c>
      <c r="B1381" t="s">
        <v>2929</v>
      </c>
      <c r="C1381" t="s">
        <v>3144</v>
      </c>
      <c r="D1381" t="s">
        <v>83</v>
      </c>
      <c r="E1381">
        <v>1251.63124464</v>
      </c>
      <c r="F1381">
        <v>133.49</v>
      </c>
      <c r="G1381">
        <v>0.38603091736106498</v>
      </c>
      <c r="H1381">
        <v>17.679404266523001</v>
      </c>
      <c r="I1381">
        <v>5.14487792730925</v>
      </c>
      <c r="J1381">
        <v>6.3907525809383996</v>
      </c>
      <c r="K1381">
        <v>118.876465449195</v>
      </c>
      <c r="L1381">
        <v>110.36758284493899</v>
      </c>
      <c r="M1381">
        <v>56.255486331330403</v>
      </c>
      <c r="N1381">
        <v>0.870563824402106</v>
      </c>
      <c r="O1381">
        <v>22.585961495243001</v>
      </c>
      <c r="P1381">
        <v>52.734553775743699</v>
      </c>
      <c r="Q1381">
        <v>-3.5760875900740001E-2</v>
      </c>
    </row>
    <row r="1382" spans="1:17" hidden="1" x14ac:dyDescent="0.3">
      <c r="A1382" t="s">
        <v>2930</v>
      </c>
      <c r="B1382" t="s">
        <v>2931</v>
      </c>
      <c r="C1382" t="s">
        <v>3144</v>
      </c>
      <c r="D1382" t="s">
        <v>2932</v>
      </c>
      <c r="E1382">
        <v>1244.5345624709901</v>
      </c>
      <c r="F1382">
        <v>192.59</v>
      </c>
      <c r="G1382">
        <v>-66.343457000467595</v>
      </c>
      <c r="H1382">
        <v>-4.0871435140478898</v>
      </c>
      <c r="I1382">
        <v>-10.8782799119416</v>
      </c>
      <c r="J1382">
        <v>0.97448512746165505</v>
      </c>
      <c r="K1382">
        <v>193.76182602989999</v>
      </c>
      <c r="M1382">
        <v>27.181595576897202</v>
      </c>
      <c r="N1382">
        <v>0.73398653594946695</v>
      </c>
      <c r="O1382">
        <v>68.648424113401504</v>
      </c>
      <c r="P1382">
        <v>32.637741046831898</v>
      </c>
    </row>
    <row r="1383" spans="1:17" hidden="1" x14ac:dyDescent="0.3">
      <c r="A1383" t="s">
        <v>2933</v>
      </c>
      <c r="B1383" t="s">
        <v>2934</v>
      </c>
      <c r="C1383" t="s">
        <v>3144</v>
      </c>
      <c r="D1383" t="s">
        <v>190</v>
      </c>
      <c r="E1383">
        <v>1244.0999999999999</v>
      </c>
      <c r="F1383">
        <v>129.22999999999999</v>
      </c>
      <c r="G1383">
        <v>106.505727581522</v>
      </c>
      <c r="H1383">
        <v>-4.81166401825904</v>
      </c>
      <c r="I1383">
        <v>40.023956855872697</v>
      </c>
      <c r="J1383">
        <v>6.5115595284704799</v>
      </c>
      <c r="K1383">
        <v>115.333695248892</v>
      </c>
      <c r="L1383">
        <v>94.864851908514296</v>
      </c>
      <c r="M1383">
        <v>54.725163111954203</v>
      </c>
      <c r="N1383">
        <v>0.60844367810786204</v>
      </c>
      <c r="O1383">
        <v>7.1732569836725197</v>
      </c>
      <c r="P1383">
        <v>155.90099009900899</v>
      </c>
      <c r="Q1383">
        <v>7.2384192435510003E-2</v>
      </c>
    </row>
    <row r="1384" spans="1:17" hidden="1" x14ac:dyDescent="0.3">
      <c r="A1384" t="s">
        <v>2935</v>
      </c>
      <c r="B1384" t="s">
        <v>2936</v>
      </c>
      <c r="C1384" t="s">
        <v>3144</v>
      </c>
      <c r="D1384" t="s">
        <v>446</v>
      </c>
      <c r="E1384">
        <v>1242.89920412999</v>
      </c>
      <c r="F1384">
        <v>504.5</v>
      </c>
      <c r="G1384">
        <v>-56.516841452234601</v>
      </c>
      <c r="H1384">
        <v>-11.727153642055301</v>
      </c>
      <c r="I1384">
        <v>-39.344549134951599</v>
      </c>
      <c r="J1384">
        <v>0.47710817491228402</v>
      </c>
      <c r="K1384">
        <v>578.52278231407297</v>
      </c>
      <c r="L1384">
        <v>654.46022054978005</v>
      </c>
      <c r="M1384">
        <v>13.345203513185099</v>
      </c>
      <c r="N1384">
        <v>1.06698349356606</v>
      </c>
      <c r="O1384">
        <v>65.460852329038602</v>
      </c>
      <c r="P1384">
        <v>3.5296531910527298</v>
      </c>
      <c r="Q1384">
        <v>-3.7467218292327999E-2</v>
      </c>
    </row>
    <row r="1385" spans="1:17" hidden="1" x14ac:dyDescent="0.3">
      <c r="A1385" t="s">
        <v>2937</v>
      </c>
      <c r="B1385" t="s">
        <v>2938</v>
      </c>
      <c r="C1385" t="s">
        <v>3144</v>
      </c>
      <c r="D1385" t="s">
        <v>80</v>
      </c>
      <c r="E1385">
        <v>1238.5567189000001</v>
      </c>
      <c r="F1385">
        <v>48.56</v>
      </c>
      <c r="G1385">
        <v>-11.2445607132305</v>
      </c>
      <c r="H1385">
        <v>-16.368877769719301</v>
      </c>
      <c r="I1385">
        <v>-33.153532532944503</v>
      </c>
      <c r="J1385">
        <v>-1.3687395858222</v>
      </c>
      <c r="K1385">
        <v>52.640568838404</v>
      </c>
      <c r="L1385">
        <v>56.318534465791799</v>
      </c>
      <c r="M1385">
        <v>19.236428647782301</v>
      </c>
      <c r="N1385">
        <v>0.69383733807377002</v>
      </c>
      <c r="O1385">
        <v>78.130148270181195</v>
      </c>
      <c r="P1385">
        <v>32.641354821087099</v>
      </c>
      <c r="Q1385">
        <v>-4.3792681626419999E-2</v>
      </c>
    </row>
    <row r="1386" spans="1:17" hidden="1" x14ac:dyDescent="0.3">
      <c r="A1386" t="s">
        <v>2939</v>
      </c>
      <c r="B1386" t="s">
        <v>2940</v>
      </c>
      <c r="C1386" t="s">
        <v>3144</v>
      </c>
      <c r="D1386" t="s">
        <v>106</v>
      </c>
      <c r="E1386">
        <v>1236.7759960000001</v>
      </c>
      <c r="F1386">
        <v>495.45</v>
      </c>
      <c r="G1386">
        <v>81.239905815586496</v>
      </c>
      <c r="H1386">
        <v>-15.247992225436301</v>
      </c>
      <c r="I1386">
        <v>8.0703420619203694</v>
      </c>
      <c r="J1386">
        <v>-3.1086778106301698</v>
      </c>
      <c r="K1386">
        <v>530.80348746798495</v>
      </c>
      <c r="L1386">
        <v>473.692506487684</v>
      </c>
      <c r="M1386">
        <v>31.243076647453801</v>
      </c>
      <c r="N1386">
        <v>0.45605496141859397</v>
      </c>
      <c r="O1386">
        <v>43.304067009789001</v>
      </c>
      <c r="P1386">
        <v>148.59508278976401</v>
      </c>
      <c r="Q1386">
        <v>0.153799603695704</v>
      </c>
    </row>
    <row r="1387" spans="1:17" hidden="1" x14ac:dyDescent="0.3">
      <c r="A1387" t="s">
        <v>2941</v>
      </c>
      <c r="B1387" t="s">
        <v>2942</v>
      </c>
      <c r="C1387" t="s">
        <v>3144</v>
      </c>
      <c r="D1387" t="s">
        <v>287</v>
      </c>
      <c r="E1387">
        <v>1236.4263580500001</v>
      </c>
      <c r="F1387">
        <v>726.2</v>
      </c>
      <c r="G1387">
        <v>21.7159191386814</v>
      </c>
      <c r="H1387">
        <v>-19.9068026300287</v>
      </c>
      <c r="I1387">
        <v>12.6600384948313</v>
      </c>
      <c r="J1387">
        <v>-5.0669178847692198</v>
      </c>
      <c r="K1387">
        <v>756.24417193475301</v>
      </c>
      <c r="L1387">
        <v>617.908504265685</v>
      </c>
      <c r="M1387">
        <v>26.243291717136302</v>
      </c>
      <c r="N1387">
        <v>0.42686717182494599</v>
      </c>
      <c r="O1387">
        <v>39.107683833654598</v>
      </c>
      <c r="P1387">
        <v>116.776119402985</v>
      </c>
      <c r="Q1387">
        <v>0.19034051830201301</v>
      </c>
    </row>
    <row r="1388" spans="1:17" hidden="1" x14ac:dyDescent="0.3">
      <c r="A1388" t="s">
        <v>2943</v>
      </c>
      <c r="B1388" t="s">
        <v>2944</v>
      </c>
      <c r="C1388" t="s">
        <v>3144</v>
      </c>
      <c r="D1388" t="s">
        <v>135</v>
      </c>
      <c r="E1388">
        <v>1235.41581</v>
      </c>
      <c r="F1388">
        <v>935.1</v>
      </c>
      <c r="G1388">
        <v>31.842005146458899</v>
      </c>
      <c r="H1388">
        <v>1.90197153198345</v>
      </c>
      <c r="I1388">
        <v>-9.7771074047146005</v>
      </c>
      <c r="J1388">
        <v>2.24352562209776</v>
      </c>
      <c r="K1388">
        <v>952.60087135724098</v>
      </c>
      <c r="L1388">
        <v>877.44618136431495</v>
      </c>
      <c r="M1388">
        <v>53.802125161213702</v>
      </c>
      <c r="N1388">
        <v>1.0760639247180901</v>
      </c>
      <c r="O1388">
        <v>27.227034541760201</v>
      </c>
      <c r="P1388">
        <v>65.504424778761006</v>
      </c>
    </row>
    <row r="1389" spans="1:17" hidden="1" x14ac:dyDescent="0.3">
      <c r="A1389" t="s">
        <v>2945</v>
      </c>
      <c r="B1389" t="s">
        <v>2946</v>
      </c>
      <c r="C1389" t="s">
        <v>3144</v>
      </c>
      <c r="D1389" t="s">
        <v>579</v>
      </c>
      <c r="E1389">
        <v>1235.0203476439999</v>
      </c>
      <c r="F1389">
        <v>225.23</v>
      </c>
      <c r="G1389">
        <v>-19.513317693851899</v>
      </c>
      <c r="H1389">
        <v>-4.8252178904835903</v>
      </c>
      <c r="I1389">
        <v>-6.9432485652378499</v>
      </c>
      <c r="J1389">
        <v>-2.2801770640897199</v>
      </c>
      <c r="K1389">
        <v>238.266999506095</v>
      </c>
      <c r="L1389">
        <v>229.24533811634399</v>
      </c>
      <c r="M1389">
        <v>34.786681490175198</v>
      </c>
      <c r="N1389">
        <v>0.42628783923381203</v>
      </c>
      <c r="O1389">
        <v>29.8228477556275</v>
      </c>
      <c r="P1389">
        <v>24.436464088397699</v>
      </c>
      <c r="Q1389">
        <v>3.9478965672064999E-2</v>
      </c>
    </row>
    <row r="1390" spans="1:17" hidden="1" x14ac:dyDescent="0.3">
      <c r="A1390" t="s">
        <v>2947</v>
      </c>
      <c r="B1390" t="s">
        <v>2948</v>
      </c>
      <c r="C1390" t="s">
        <v>3144</v>
      </c>
      <c r="D1390" t="s">
        <v>21</v>
      </c>
      <c r="E1390">
        <v>1230.4728502999999</v>
      </c>
      <c r="F1390">
        <v>864.2</v>
      </c>
      <c r="G1390">
        <v>192.398630026734</v>
      </c>
      <c r="H1390">
        <v>1.97336366980009</v>
      </c>
      <c r="I1390">
        <v>31.865726283105602</v>
      </c>
      <c r="J1390">
        <v>7.6570691713921804</v>
      </c>
      <c r="K1390">
        <v>687.99636110535403</v>
      </c>
      <c r="L1390">
        <v>558.481937194784</v>
      </c>
      <c r="M1390">
        <v>47.432988100108297</v>
      </c>
      <c r="N1390">
        <v>1.33642931274031</v>
      </c>
      <c r="O1390">
        <v>0</v>
      </c>
      <c r="P1390">
        <v>248.46774193548299</v>
      </c>
      <c r="Q1390">
        <v>0.125339042580524</v>
      </c>
    </row>
    <row r="1391" spans="1:17" hidden="1" x14ac:dyDescent="0.3">
      <c r="A1391" t="s">
        <v>2949</v>
      </c>
      <c r="B1391" t="s">
        <v>2950</v>
      </c>
      <c r="C1391" t="s">
        <v>3144</v>
      </c>
      <c r="D1391" t="s">
        <v>1500</v>
      </c>
      <c r="E1391">
        <v>1226.2435101359999</v>
      </c>
      <c r="F1391">
        <v>214.51</v>
      </c>
      <c r="G1391">
        <v>-50.042021037685899</v>
      </c>
      <c r="H1391">
        <v>-8.3911309084215198</v>
      </c>
      <c r="I1391">
        <v>-20.933109412902201</v>
      </c>
      <c r="J1391">
        <v>-1.1406400365359099E-2</v>
      </c>
      <c r="K1391">
        <v>221.50441445131401</v>
      </c>
      <c r="L1391">
        <v>235.70662025367699</v>
      </c>
      <c r="M1391">
        <v>30.146933578899201</v>
      </c>
      <c r="N1391">
        <v>0.41166834629317201</v>
      </c>
      <c r="O1391">
        <v>38.688173045545597</v>
      </c>
      <c r="P1391">
        <v>7.6047153248056203</v>
      </c>
      <c r="Q1391">
        <v>-1.2380330229241E-2</v>
      </c>
    </row>
    <row r="1392" spans="1:17" hidden="1" x14ac:dyDescent="0.3">
      <c r="A1392" t="s">
        <v>2951</v>
      </c>
      <c r="B1392" t="s">
        <v>2952</v>
      </c>
      <c r="C1392" t="s">
        <v>3144</v>
      </c>
      <c r="D1392" t="s">
        <v>984</v>
      </c>
      <c r="E1392">
        <v>1225.9013518500001</v>
      </c>
      <c r="F1392">
        <v>883.95</v>
      </c>
      <c r="G1392">
        <v>5.2340132280299496</v>
      </c>
      <c r="H1392">
        <v>5.5042553848129998</v>
      </c>
      <c r="I1392">
        <v>36.200388232647803</v>
      </c>
      <c r="J1392">
        <v>1.84000152375889</v>
      </c>
      <c r="K1392">
        <v>852.43974013612899</v>
      </c>
      <c r="L1392">
        <v>730.98513156517095</v>
      </c>
      <c r="M1392">
        <v>38.572218481259597</v>
      </c>
      <c r="N1392">
        <v>1.1800002094351301</v>
      </c>
      <c r="O1392">
        <v>14.259856326715299</v>
      </c>
      <c r="P1392">
        <v>69.339080459770102</v>
      </c>
      <c r="Q1392">
        <v>0.10471752499810601</v>
      </c>
    </row>
    <row r="1393" spans="1:17" hidden="1" x14ac:dyDescent="0.3">
      <c r="A1393" t="s">
        <v>2953</v>
      </c>
      <c r="B1393" t="s">
        <v>2954</v>
      </c>
      <c r="C1393" t="s">
        <v>3144</v>
      </c>
      <c r="D1393" t="s">
        <v>279</v>
      </c>
      <c r="E1393">
        <v>1221.4311124999999</v>
      </c>
      <c r="F1393">
        <v>338.4</v>
      </c>
      <c r="G1393">
        <v>226.41551841390699</v>
      </c>
      <c r="H1393">
        <v>-21.629048738894401</v>
      </c>
      <c r="I1393">
        <v>60.091172208876202</v>
      </c>
      <c r="J1393">
        <v>-5.5497822585359202</v>
      </c>
      <c r="K1393">
        <v>316.52643786026698</v>
      </c>
      <c r="L1393">
        <v>240.97968672835299</v>
      </c>
      <c r="M1393">
        <v>36.513988949716698</v>
      </c>
      <c r="N1393">
        <v>0.44567048725782799</v>
      </c>
      <c r="O1393">
        <v>22.251773049645301</v>
      </c>
      <c r="P1393">
        <v>332.755053150881</v>
      </c>
    </row>
    <row r="1394" spans="1:17" hidden="1" x14ac:dyDescent="0.3">
      <c r="A1394" t="s">
        <v>2955</v>
      </c>
      <c r="B1394" t="s">
        <v>2956</v>
      </c>
      <c r="C1394" t="s">
        <v>3144</v>
      </c>
      <c r="D1394" t="s">
        <v>2779</v>
      </c>
      <c r="E1394">
        <v>1220.5592300000001</v>
      </c>
      <c r="F1394">
        <v>1552.7</v>
      </c>
      <c r="G1394">
        <v>517.179409680405</v>
      </c>
      <c r="H1394">
        <v>-20.7622970618011</v>
      </c>
      <c r="I1394">
        <v>64.110173417221503</v>
      </c>
      <c r="J1394">
        <v>-4.6070425943802098</v>
      </c>
      <c r="K1394">
        <v>1708.2241476279901</v>
      </c>
      <c r="L1394">
        <v>1281.08828343291</v>
      </c>
      <c r="M1394">
        <v>17.939312610776302</v>
      </c>
      <c r="N1394">
        <v>1.09224679860302</v>
      </c>
      <c r="O1394">
        <v>42.332710761898603</v>
      </c>
      <c r="P1394">
        <v>555.70101351351298</v>
      </c>
    </row>
    <row r="1395" spans="1:17" hidden="1" x14ac:dyDescent="0.3">
      <c r="A1395" t="s">
        <v>2957</v>
      </c>
      <c r="B1395" t="s">
        <v>2958</v>
      </c>
      <c r="C1395" t="s">
        <v>3144</v>
      </c>
      <c r="D1395" t="s">
        <v>117</v>
      </c>
      <c r="E1395">
        <v>1217.5758777000001</v>
      </c>
      <c r="F1395">
        <v>935</v>
      </c>
      <c r="G1395">
        <v>510.62972468564499</v>
      </c>
      <c r="H1395">
        <v>-7.2167461425177604E-2</v>
      </c>
      <c r="I1395">
        <v>40.743586373648597</v>
      </c>
      <c r="J1395">
        <v>-5.0382852412920904</v>
      </c>
      <c r="K1395">
        <v>930.95479951257903</v>
      </c>
      <c r="L1395">
        <v>701.33666055646995</v>
      </c>
      <c r="M1395">
        <v>45.414528224968102</v>
      </c>
      <c r="N1395">
        <v>0.63211477597291599</v>
      </c>
      <c r="O1395">
        <v>16.331550802138999</v>
      </c>
      <c r="P1395">
        <v>679.16666666666595</v>
      </c>
      <c r="Q1395">
        <v>0.16526192314013999</v>
      </c>
    </row>
    <row r="1396" spans="1:17" hidden="1" x14ac:dyDescent="0.3">
      <c r="A1396" t="s">
        <v>2959</v>
      </c>
      <c r="B1396" t="s">
        <v>2960</v>
      </c>
      <c r="C1396" t="s">
        <v>3144</v>
      </c>
      <c r="D1396" t="s">
        <v>190</v>
      </c>
      <c r="E1396">
        <v>1217.2598894</v>
      </c>
      <c r="F1396">
        <v>704.9</v>
      </c>
      <c r="G1396">
        <v>-7.6489311761784302</v>
      </c>
      <c r="H1396">
        <v>3.8490402015468801</v>
      </c>
      <c r="I1396">
        <v>15.118467595581301</v>
      </c>
      <c r="J1396">
        <v>1.0155776788990201</v>
      </c>
      <c r="K1396">
        <v>675.35700587487804</v>
      </c>
      <c r="L1396">
        <v>635.82614146198296</v>
      </c>
      <c r="M1396">
        <v>46.425535200289197</v>
      </c>
      <c r="N1396">
        <v>0.61967854150267798</v>
      </c>
      <c r="O1396">
        <v>7.8167115902965101</v>
      </c>
      <c r="P1396">
        <v>43.827790246888298</v>
      </c>
      <c r="Q1396">
        <v>6.1375788234618998E-2</v>
      </c>
    </row>
    <row r="1397" spans="1:17" hidden="1" x14ac:dyDescent="0.3">
      <c r="A1397" t="s">
        <v>2961</v>
      </c>
      <c r="B1397" t="s">
        <v>2962</v>
      </c>
      <c r="C1397" t="s">
        <v>3144</v>
      </c>
      <c r="D1397" t="s">
        <v>2963</v>
      </c>
      <c r="E1397">
        <v>1214.6969875</v>
      </c>
      <c r="F1397">
        <v>610</v>
      </c>
      <c r="G1397">
        <v>24.525731453210099</v>
      </c>
      <c r="H1397">
        <v>-13.6054834909405</v>
      </c>
      <c r="I1397">
        <v>30.222094772301499</v>
      </c>
      <c r="J1397">
        <v>-3.1708126686648699</v>
      </c>
      <c r="K1397">
        <v>681.04942345201596</v>
      </c>
      <c r="L1397">
        <v>590.72982900149202</v>
      </c>
      <c r="M1397">
        <v>25.747780583271201</v>
      </c>
      <c r="N1397">
        <v>0.58802424242424201</v>
      </c>
      <c r="O1397">
        <v>55.573770491803202</v>
      </c>
      <c r="P1397">
        <v>71.830985915492903</v>
      </c>
    </row>
    <row r="1398" spans="1:17" hidden="1" x14ac:dyDescent="0.3">
      <c r="A1398" t="s">
        <v>2964</v>
      </c>
      <c r="B1398" t="s">
        <v>2965</v>
      </c>
      <c r="C1398" t="s">
        <v>3144</v>
      </c>
      <c r="D1398" t="s">
        <v>607</v>
      </c>
      <c r="E1398">
        <v>1211.8261337910001</v>
      </c>
      <c r="F1398">
        <v>45.25</v>
      </c>
      <c r="G1398">
        <v>-35.9663706842775</v>
      </c>
      <c r="H1398">
        <v>-9.8083331481920997</v>
      </c>
      <c r="I1398">
        <v>-11.423796794266901</v>
      </c>
      <c r="J1398">
        <v>-6.2429613435930698</v>
      </c>
      <c r="K1398">
        <v>47.873864856884801</v>
      </c>
      <c r="L1398">
        <v>47.588688773809601</v>
      </c>
      <c r="M1398">
        <v>33.302966880889599</v>
      </c>
      <c r="N1398">
        <v>0.64010526637085197</v>
      </c>
      <c r="O1398">
        <v>48.2872928176795</v>
      </c>
      <c r="P1398">
        <v>24.3131868131868</v>
      </c>
      <c r="Q1398">
        <v>-1.8988666191391002E-2</v>
      </c>
    </row>
    <row r="1399" spans="1:17" hidden="1" x14ac:dyDescent="0.3">
      <c r="A1399" t="s">
        <v>2966</v>
      </c>
      <c r="B1399" t="s">
        <v>2967</v>
      </c>
      <c r="C1399" t="s">
        <v>3144</v>
      </c>
      <c r="D1399" t="s">
        <v>2298</v>
      </c>
      <c r="E1399">
        <v>1211.46132055</v>
      </c>
      <c r="F1399">
        <v>511.7</v>
      </c>
      <c r="G1399">
        <v>130.86050327394801</v>
      </c>
      <c r="H1399">
        <v>-18.684902550656599</v>
      </c>
      <c r="I1399">
        <v>-49.399726530334704</v>
      </c>
      <c r="J1399">
        <v>-5.2483368363465601</v>
      </c>
      <c r="K1399">
        <v>635.01876770795195</v>
      </c>
      <c r="L1399">
        <v>637.22886274984501</v>
      </c>
      <c r="M1399">
        <v>22.072201950521102</v>
      </c>
      <c r="N1399">
        <v>1.14258143830104</v>
      </c>
      <c r="O1399">
        <v>91.518467852257103</v>
      </c>
      <c r="P1399">
        <v>179.69390543864401</v>
      </c>
      <c r="Q1399">
        <v>0.23957684940413301</v>
      </c>
    </row>
    <row r="1400" spans="1:17" hidden="1" x14ac:dyDescent="0.3">
      <c r="A1400" t="s">
        <v>2968</v>
      </c>
      <c r="B1400" t="s">
        <v>2969</v>
      </c>
      <c r="C1400" t="s">
        <v>3144</v>
      </c>
      <c r="D1400" t="s">
        <v>436</v>
      </c>
      <c r="E1400">
        <v>1209.7831922799901</v>
      </c>
      <c r="F1400">
        <v>176.13</v>
      </c>
      <c r="G1400">
        <v>44.899303059499097</v>
      </c>
      <c r="H1400">
        <v>2.21849809170343</v>
      </c>
      <c r="I1400">
        <v>-32.689287218477801</v>
      </c>
      <c r="J1400">
        <v>3.1591005120770301</v>
      </c>
      <c r="K1400">
        <v>165.45525976790299</v>
      </c>
      <c r="L1400">
        <v>169.42289285130099</v>
      </c>
      <c r="M1400">
        <v>52.038822427655703</v>
      </c>
      <c r="N1400">
        <v>0.34269234109264002</v>
      </c>
      <c r="O1400">
        <v>69.335150173167506</v>
      </c>
      <c r="P1400">
        <v>81.577319587628807</v>
      </c>
      <c r="Q1400">
        <v>4.2199992541232002E-2</v>
      </c>
    </row>
    <row r="1401" spans="1:17" hidden="1" x14ac:dyDescent="0.3">
      <c r="A1401" t="s">
        <v>2970</v>
      </c>
      <c r="B1401" t="s">
        <v>2971</v>
      </c>
      <c r="C1401" t="s">
        <v>3144</v>
      </c>
      <c r="D1401" t="s">
        <v>634</v>
      </c>
      <c r="E1401">
        <v>1207.2313750000001</v>
      </c>
      <c r="F1401">
        <v>313.39999999999998</v>
      </c>
      <c r="G1401">
        <v>16.759467290797399</v>
      </c>
      <c r="H1401">
        <v>-12.281072803191</v>
      </c>
      <c r="I1401">
        <v>-5.9164411824553698</v>
      </c>
      <c r="J1401">
        <v>-1.9346494879229601</v>
      </c>
      <c r="K1401">
        <v>311.97317135386498</v>
      </c>
      <c r="L1401">
        <v>279.47284008501299</v>
      </c>
      <c r="M1401">
        <v>30.255688107734802</v>
      </c>
      <c r="N1401">
        <v>0.38453116568460999</v>
      </c>
      <c r="O1401">
        <v>27.313337587747299</v>
      </c>
      <c r="P1401">
        <v>48.460445286594002</v>
      </c>
    </row>
    <row r="1402" spans="1:17" hidden="1" x14ac:dyDescent="0.3">
      <c r="A1402" t="s">
        <v>2972</v>
      </c>
      <c r="B1402" t="s">
        <v>2973</v>
      </c>
      <c r="C1402" t="s">
        <v>3144</v>
      </c>
      <c r="D1402" t="s">
        <v>21</v>
      </c>
      <c r="E1402">
        <v>1205.9923200000001</v>
      </c>
      <c r="F1402">
        <v>1012.65</v>
      </c>
      <c r="G1402">
        <v>-30.3324905247493</v>
      </c>
      <c r="H1402">
        <v>-1.44935085314019</v>
      </c>
      <c r="I1402">
        <v>-23.649967599929901</v>
      </c>
      <c r="J1402">
        <v>1.6620654192413999</v>
      </c>
      <c r="K1402">
        <v>1041.83991798336</v>
      </c>
      <c r="L1402">
        <v>1076.6738433377</v>
      </c>
      <c r="M1402">
        <v>42.2233215438673</v>
      </c>
      <c r="N1402">
        <v>0.55979034105715197</v>
      </c>
      <c r="O1402">
        <v>44.9069273687848</v>
      </c>
      <c r="P1402">
        <v>5.9756161373031302</v>
      </c>
      <c r="Q1402">
        <v>0.10704877702986799</v>
      </c>
    </row>
    <row r="1403" spans="1:17" hidden="1" x14ac:dyDescent="0.3">
      <c r="A1403" t="s">
        <v>2974</v>
      </c>
      <c r="B1403" t="s">
        <v>2975</v>
      </c>
      <c r="C1403" t="s">
        <v>3144</v>
      </c>
      <c r="D1403" t="s">
        <v>766</v>
      </c>
      <c r="E1403">
        <v>1201.408813041</v>
      </c>
      <c r="F1403">
        <v>241.51</v>
      </c>
      <c r="G1403">
        <v>-36.062703699690402</v>
      </c>
      <c r="H1403">
        <v>-2.4151641734529301</v>
      </c>
      <c r="I1403">
        <v>-23.706079959432198</v>
      </c>
      <c r="J1403">
        <v>-0.35127293190637099</v>
      </c>
      <c r="K1403">
        <v>254.02748404244301</v>
      </c>
      <c r="M1403">
        <v>32.290591589332898</v>
      </c>
      <c r="N1403">
        <v>0.412253863627626</v>
      </c>
      <c r="O1403">
        <v>32.789532524533101</v>
      </c>
      <c r="P1403">
        <v>8.97482176698853</v>
      </c>
    </row>
    <row r="1404" spans="1:17" hidden="1" x14ac:dyDescent="0.3">
      <c r="A1404" t="s">
        <v>2976</v>
      </c>
      <c r="B1404" t="s">
        <v>2977</v>
      </c>
      <c r="C1404" t="s">
        <v>3144</v>
      </c>
      <c r="D1404" t="s">
        <v>607</v>
      </c>
      <c r="E1404">
        <v>1198.7237124000001</v>
      </c>
      <c r="F1404">
        <v>160.65</v>
      </c>
      <c r="G1404">
        <v>-29.533623422894099</v>
      </c>
      <c r="H1404">
        <v>-11.333252291232499</v>
      </c>
      <c r="I1404">
        <v>16.4146615107739</v>
      </c>
      <c r="J1404">
        <v>-2.2250671247099199</v>
      </c>
      <c r="K1404">
        <v>175.73885938484599</v>
      </c>
      <c r="L1404">
        <v>157.578446520033</v>
      </c>
      <c r="M1404">
        <v>24.917941314546901</v>
      </c>
      <c r="N1404">
        <v>0.526339763220386</v>
      </c>
      <c r="O1404">
        <v>37.5350140056022</v>
      </c>
      <c r="P1404">
        <v>65.2777777777777</v>
      </c>
      <c r="Q1404">
        <v>0.125034649920333</v>
      </c>
    </row>
    <row r="1405" spans="1:17" hidden="1" x14ac:dyDescent="0.3">
      <c r="A1405" t="s">
        <v>2978</v>
      </c>
      <c r="B1405" t="s">
        <v>2979</v>
      </c>
      <c r="C1405" t="s">
        <v>3144</v>
      </c>
      <c r="D1405" t="s">
        <v>403</v>
      </c>
      <c r="E1405">
        <v>1198.5</v>
      </c>
      <c r="F1405">
        <v>43.3</v>
      </c>
      <c r="G1405">
        <v>-25.546270399555599</v>
      </c>
      <c r="H1405">
        <v>-11.5242357493031</v>
      </c>
      <c r="I1405">
        <v>6.53819519706067</v>
      </c>
      <c r="J1405">
        <v>1.4708206001612001</v>
      </c>
      <c r="K1405">
        <v>43.521108741333897</v>
      </c>
      <c r="M1405">
        <v>29.192043800916998</v>
      </c>
      <c r="N1405">
        <v>0.36215099700873299</v>
      </c>
      <c r="O1405">
        <v>30.623556581986101</v>
      </c>
      <c r="P1405">
        <v>44.3333333333333</v>
      </c>
    </row>
    <row r="1406" spans="1:17" hidden="1" x14ac:dyDescent="0.3">
      <c r="A1406" t="s">
        <v>2980</v>
      </c>
      <c r="B1406" t="s">
        <v>2981</v>
      </c>
      <c r="C1406" t="s">
        <v>3144</v>
      </c>
      <c r="D1406" t="s">
        <v>51</v>
      </c>
      <c r="E1406">
        <v>1198.2895350399999</v>
      </c>
      <c r="F1406">
        <v>2049.0500000000002</v>
      </c>
      <c r="G1406">
        <v>-18.036040401078701</v>
      </c>
      <c r="H1406">
        <v>-9.3983865707320895</v>
      </c>
      <c r="I1406">
        <v>-19.7190979351662</v>
      </c>
      <c r="J1406">
        <v>7.9336015858814504</v>
      </c>
      <c r="K1406">
        <v>2186.3374275404599</v>
      </c>
      <c r="L1406">
        <v>2204.2488273992999</v>
      </c>
      <c r="M1406">
        <v>17.856221240074799</v>
      </c>
      <c r="N1406">
        <v>0.441911433935329</v>
      </c>
      <c r="O1406">
        <v>37.815085039408402</v>
      </c>
      <c r="P1406">
        <v>18.572420577512801</v>
      </c>
      <c r="Q1406">
        <v>-3.2626654111494E-2</v>
      </c>
    </row>
    <row r="1407" spans="1:17" hidden="1" x14ac:dyDescent="0.3">
      <c r="A1407" t="s">
        <v>2982</v>
      </c>
      <c r="B1407" t="s">
        <v>2983</v>
      </c>
      <c r="C1407" t="s">
        <v>3144</v>
      </c>
      <c r="D1407" t="s">
        <v>406</v>
      </c>
      <c r="E1407">
        <v>1194.3108648770001</v>
      </c>
      <c r="F1407">
        <v>166.19</v>
      </c>
      <c r="G1407">
        <v>-23.4765860248406</v>
      </c>
      <c r="H1407">
        <v>-12.165129384819799</v>
      </c>
      <c r="I1407">
        <v>5.2795341632051302</v>
      </c>
      <c r="J1407">
        <v>-4.33762891173276</v>
      </c>
      <c r="K1407">
        <v>172.983891467608</v>
      </c>
      <c r="L1407">
        <v>162.40430396982501</v>
      </c>
      <c r="M1407">
        <v>29.883177041820598</v>
      </c>
      <c r="N1407">
        <v>0.32683637985131198</v>
      </c>
      <c r="O1407">
        <v>17.636440219026401</v>
      </c>
      <c r="P1407">
        <v>26.332193082478099</v>
      </c>
      <c r="Q1407">
        <v>1.2813914257482E-2</v>
      </c>
    </row>
    <row r="1408" spans="1:17" hidden="1" x14ac:dyDescent="0.3">
      <c r="A1408" t="s">
        <v>2984</v>
      </c>
      <c r="B1408" t="s">
        <v>2985</v>
      </c>
      <c r="C1408" t="s">
        <v>3144</v>
      </c>
      <c r="D1408" t="s">
        <v>634</v>
      </c>
      <c r="E1408">
        <v>1191.7593949100001</v>
      </c>
      <c r="F1408">
        <v>134.38</v>
      </c>
      <c r="G1408">
        <v>-52.811774169612796</v>
      </c>
      <c r="H1408">
        <v>-6.3081002390639096</v>
      </c>
      <c r="I1408">
        <v>-26.290875603768701</v>
      </c>
      <c r="J1408">
        <v>7.2769576825242294E-2</v>
      </c>
      <c r="K1408">
        <v>144.849748663084</v>
      </c>
      <c r="L1408">
        <v>156.33861948094301</v>
      </c>
      <c r="M1408">
        <v>23.9757781317706</v>
      </c>
      <c r="N1408">
        <v>0.41551405505921502</v>
      </c>
      <c r="O1408">
        <v>48.794463461824598</v>
      </c>
      <c r="P1408">
        <v>6.3132911392404996</v>
      </c>
      <c r="Q1408">
        <v>4.8679671169909997E-2</v>
      </c>
    </row>
    <row r="1409" spans="1:17" hidden="1" x14ac:dyDescent="0.3">
      <c r="A1409" t="s">
        <v>2986</v>
      </c>
      <c r="B1409" t="s">
        <v>2987</v>
      </c>
      <c r="C1409" t="s">
        <v>3144</v>
      </c>
      <c r="D1409" t="s">
        <v>1361</v>
      </c>
      <c r="E1409">
        <v>1188.62775564</v>
      </c>
      <c r="F1409">
        <v>795.6</v>
      </c>
      <c r="G1409">
        <v>63.494762268750101</v>
      </c>
      <c r="H1409">
        <v>-7.7250275381931903</v>
      </c>
      <c r="I1409">
        <v>77.200036328150901</v>
      </c>
      <c r="J1409">
        <v>-1.3741186241030601</v>
      </c>
      <c r="K1409">
        <v>793.463356106942</v>
      </c>
      <c r="L1409">
        <v>611.87767320048295</v>
      </c>
      <c r="M1409">
        <v>30.095601860926301</v>
      </c>
      <c r="N1409">
        <v>0.16964676541370999</v>
      </c>
      <c r="O1409">
        <v>29.084967320261399</v>
      </c>
      <c r="P1409">
        <v>137.45709595582699</v>
      </c>
      <c r="Q1409">
        <v>0.15392217530855601</v>
      </c>
    </row>
    <row r="1410" spans="1:17" hidden="1" x14ac:dyDescent="0.3">
      <c r="A1410" t="s">
        <v>2988</v>
      </c>
      <c r="B1410" t="s">
        <v>2989</v>
      </c>
      <c r="C1410" t="s">
        <v>3144</v>
      </c>
      <c r="D1410" t="s">
        <v>190</v>
      </c>
      <c r="E1410">
        <v>1185.308421855</v>
      </c>
      <c r="F1410">
        <v>733.4</v>
      </c>
      <c r="G1410">
        <v>56.448462130087798</v>
      </c>
      <c r="H1410">
        <v>-8.9681457339100898</v>
      </c>
      <c r="I1410">
        <v>-14.9788886581476</v>
      </c>
      <c r="J1410">
        <v>-2.5349651936754598</v>
      </c>
      <c r="K1410">
        <v>815.36639613351599</v>
      </c>
      <c r="L1410">
        <v>754.29946759036704</v>
      </c>
      <c r="M1410">
        <v>33.734335094503002</v>
      </c>
      <c r="N1410">
        <v>0.62699861850664496</v>
      </c>
      <c r="O1410">
        <v>49.2432506135805</v>
      </c>
      <c r="P1410">
        <v>96.621983914209096</v>
      </c>
      <c r="Q1410">
        <v>0.175414141139388</v>
      </c>
    </row>
    <row r="1411" spans="1:17" hidden="1" x14ac:dyDescent="0.3">
      <c r="A1411" t="s">
        <v>2990</v>
      </c>
      <c r="B1411" t="s">
        <v>2991</v>
      </c>
      <c r="C1411" t="s">
        <v>3144</v>
      </c>
      <c r="D1411" t="s">
        <v>995</v>
      </c>
      <c r="E1411">
        <v>1171.505593375</v>
      </c>
      <c r="F1411">
        <v>874.8</v>
      </c>
      <c r="G1411">
        <v>33.430316519786203</v>
      </c>
      <c r="H1411">
        <v>11.940117324059701</v>
      </c>
      <c r="I1411">
        <v>0.85364437297061002</v>
      </c>
      <c r="J1411">
        <v>6.8357472186638599</v>
      </c>
      <c r="K1411">
        <v>811.05493130972604</v>
      </c>
      <c r="L1411">
        <v>749.90408121713097</v>
      </c>
      <c r="M1411">
        <v>38.625422934038902</v>
      </c>
      <c r="N1411">
        <v>0.61068298955903499</v>
      </c>
      <c r="O1411">
        <v>13.705989940557799</v>
      </c>
      <c r="P1411">
        <v>72.953736654804203</v>
      </c>
      <c r="Q1411">
        <v>0.117887886797903</v>
      </c>
    </row>
    <row r="1412" spans="1:17" hidden="1" x14ac:dyDescent="0.3">
      <c r="A1412" t="s">
        <v>2992</v>
      </c>
      <c r="B1412" t="s">
        <v>2993</v>
      </c>
      <c r="C1412" t="s">
        <v>3144</v>
      </c>
      <c r="D1412" t="s">
        <v>187</v>
      </c>
      <c r="E1412">
        <v>1171.05019406</v>
      </c>
      <c r="F1412">
        <v>543.35</v>
      </c>
      <c r="G1412">
        <v>-28.6533339244729</v>
      </c>
      <c r="H1412">
        <v>-13.2547726576967</v>
      </c>
      <c r="I1412">
        <v>4.1549822293111403</v>
      </c>
      <c r="J1412">
        <v>3.4592599717900101</v>
      </c>
      <c r="K1412">
        <v>557.79675323250001</v>
      </c>
      <c r="L1412">
        <v>513.07818263356501</v>
      </c>
      <c r="M1412">
        <v>25.302433032208199</v>
      </c>
      <c r="N1412">
        <v>0.38415019606167899</v>
      </c>
      <c r="O1412">
        <v>28.793595288488</v>
      </c>
      <c r="P1412">
        <v>39.2134255700743</v>
      </c>
      <c r="Q1412">
        <v>5.4973971988222001E-2</v>
      </c>
    </row>
    <row r="1413" spans="1:17" hidden="1" x14ac:dyDescent="0.3">
      <c r="A1413" t="s">
        <v>2994</v>
      </c>
      <c r="B1413" t="s">
        <v>2995</v>
      </c>
      <c r="C1413" t="s">
        <v>3144</v>
      </c>
      <c r="D1413" t="s">
        <v>485</v>
      </c>
      <c r="E1413">
        <v>1170.018022212</v>
      </c>
      <c r="F1413">
        <v>93.06</v>
      </c>
      <c r="G1413">
        <v>26.0413701819718</v>
      </c>
      <c r="H1413">
        <v>-18.234090271847101</v>
      </c>
      <c r="I1413">
        <v>5.1998256375796803</v>
      </c>
      <c r="J1413">
        <v>-1.9259886289278201</v>
      </c>
      <c r="K1413">
        <v>97.321047902403507</v>
      </c>
      <c r="L1413">
        <v>87.010386245392795</v>
      </c>
      <c r="M1413">
        <v>31.4265991503988</v>
      </c>
      <c r="N1413">
        <v>0.44329313944139398</v>
      </c>
      <c r="O1413">
        <v>36.202450032237202</v>
      </c>
      <c r="P1413">
        <v>60.725388601036201</v>
      </c>
      <c r="Q1413">
        <v>-5.4684050719821999E-2</v>
      </c>
    </row>
    <row r="1414" spans="1:17" hidden="1" x14ac:dyDescent="0.3">
      <c r="A1414" t="s">
        <v>2996</v>
      </c>
      <c r="B1414" t="s">
        <v>2997</v>
      </c>
      <c r="C1414" t="s">
        <v>3144</v>
      </c>
      <c r="D1414" t="s">
        <v>271</v>
      </c>
      <c r="E1414">
        <v>1169.6188308000001</v>
      </c>
      <c r="F1414">
        <v>988.3</v>
      </c>
      <c r="G1414">
        <v>11.460406762379099</v>
      </c>
      <c r="H1414">
        <v>-2.6454991885878898</v>
      </c>
      <c r="I1414">
        <v>-10.3157207378066</v>
      </c>
      <c r="J1414">
        <v>-1.73096955315611</v>
      </c>
      <c r="K1414">
        <v>1002.96795258926</v>
      </c>
      <c r="L1414">
        <v>931.01056265391799</v>
      </c>
      <c r="M1414">
        <v>33.395934243477299</v>
      </c>
      <c r="N1414">
        <v>0.64304333900017197</v>
      </c>
      <c r="O1414">
        <v>13.320853991702901</v>
      </c>
      <c r="P1414">
        <v>49.132337407575001</v>
      </c>
      <c r="Q1414">
        <v>5.0976471250289E-2</v>
      </c>
    </row>
    <row r="1415" spans="1:17" hidden="1" x14ac:dyDescent="0.3">
      <c r="A1415" t="s">
        <v>2998</v>
      </c>
      <c r="B1415" t="s">
        <v>2999</v>
      </c>
      <c r="C1415" t="s">
        <v>3144</v>
      </c>
      <c r="D1415" t="s">
        <v>51</v>
      </c>
      <c r="E1415">
        <v>1165.10616628</v>
      </c>
      <c r="F1415">
        <v>372.6</v>
      </c>
      <c r="G1415">
        <v>-47.425744671591303</v>
      </c>
      <c r="H1415">
        <v>-1.8361038524333899</v>
      </c>
      <c r="I1415">
        <v>5.8705651532457503</v>
      </c>
      <c r="J1415">
        <v>9.5215244801937396E-2</v>
      </c>
      <c r="K1415">
        <v>378.86662121317602</v>
      </c>
      <c r="L1415">
        <v>358.74607204753897</v>
      </c>
      <c r="M1415">
        <v>33.0319554639918</v>
      </c>
      <c r="N1415">
        <v>0.25432803784241198</v>
      </c>
      <c r="O1415">
        <v>37.788513150831903</v>
      </c>
      <c r="P1415">
        <v>41.511583744777802</v>
      </c>
      <c r="Q1415">
        <v>-1.8385993539557E-2</v>
      </c>
    </row>
    <row r="1416" spans="1:17" hidden="1" x14ac:dyDescent="0.3">
      <c r="A1416" t="s">
        <v>3000</v>
      </c>
      <c r="B1416" t="s">
        <v>3001</v>
      </c>
      <c r="C1416" t="s">
        <v>3144</v>
      </c>
      <c r="D1416" t="s">
        <v>634</v>
      </c>
      <c r="E1416">
        <v>1164</v>
      </c>
      <c r="F1416">
        <v>112.53</v>
      </c>
      <c r="G1416">
        <v>-38.96934849342</v>
      </c>
      <c r="H1416">
        <v>-4.6248398330253799</v>
      </c>
      <c r="I1416">
        <v>-16.789753487233899</v>
      </c>
      <c r="J1416">
        <v>-2.5191859221942701</v>
      </c>
      <c r="K1416">
        <v>118.616505323928</v>
      </c>
      <c r="L1416">
        <v>121.507625966501</v>
      </c>
      <c r="M1416">
        <v>41.989638780100996</v>
      </c>
      <c r="N1416">
        <v>0.98434721935672198</v>
      </c>
      <c r="O1416">
        <v>37.741046831955899</v>
      </c>
      <c r="P1416">
        <v>12.1934197407776</v>
      </c>
      <c r="Q1416">
        <v>9.2663426730190002E-3</v>
      </c>
    </row>
    <row r="1417" spans="1:17" hidden="1" x14ac:dyDescent="0.3">
      <c r="A1417" t="s">
        <v>3002</v>
      </c>
      <c r="B1417" t="s">
        <v>3003</v>
      </c>
      <c r="C1417" t="s">
        <v>3144</v>
      </c>
      <c r="D1417" t="s">
        <v>190</v>
      </c>
      <c r="E1417">
        <v>1163.419789</v>
      </c>
      <c r="F1417">
        <v>126.6</v>
      </c>
      <c r="G1417">
        <v>-20.103088753344199</v>
      </c>
      <c r="H1417">
        <v>-12.923977440306899</v>
      </c>
      <c r="I1417">
        <v>-12.4947336951377</v>
      </c>
      <c r="J1417">
        <v>-2.10004582938637</v>
      </c>
      <c r="K1417">
        <v>135.26839651167299</v>
      </c>
      <c r="L1417">
        <v>131.37340440470999</v>
      </c>
      <c r="M1417">
        <v>21.339975960096901</v>
      </c>
      <c r="N1417">
        <v>0.63481262736846999</v>
      </c>
      <c r="O1417">
        <v>23.222748815165801</v>
      </c>
      <c r="P1417">
        <v>16.146788990825598</v>
      </c>
      <c r="Q1417">
        <v>7.1723117184631993E-2</v>
      </c>
    </row>
    <row r="1418" spans="1:17" hidden="1" x14ac:dyDescent="0.3">
      <c r="A1418" t="s">
        <v>3004</v>
      </c>
      <c r="B1418" t="s">
        <v>3005</v>
      </c>
      <c r="C1418" t="s">
        <v>3144</v>
      </c>
      <c r="D1418" t="s">
        <v>612</v>
      </c>
      <c r="E1418">
        <v>1161.3209324709901</v>
      </c>
      <c r="F1418">
        <v>180.24</v>
      </c>
      <c r="G1418">
        <v>-40.663566690646597</v>
      </c>
      <c r="H1418">
        <v>-11.2775625554901</v>
      </c>
      <c r="I1418">
        <v>-29.722671639081501</v>
      </c>
      <c r="J1418">
        <v>-0.28371057049578902</v>
      </c>
      <c r="K1418">
        <v>197.33480649419801</v>
      </c>
      <c r="L1418">
        <v>218.24543883412699</v>
      </c>
      <c r="M1418">
        <v>17.429517291222201</v>
      </c>
      <c r="N1418">
        <v>0.90169967664553696</v>
      </c>
      <c r="O1418">
        <v>70.800044385264101</v>
      </c>
      <c r="P1418">
        <v>6.2735849056603898</v>
      </c>
      <c r="Q1418">
        <v>7.3543448599285993E-2</v>
      </c>
    </row>
    <row r="1419" spans="1:17" hidden="1" x14ac:dyDescent="0.3">
      <c r="A1419" t="s">
        <v>3006</v>
      </c>
      <c r="B1419" t="s">
        <v>3007</v>
      </c>
      <c r="C1419" t="s">
        <v>3144</v>
      </c>
      <c r="D1419" t="s">
        <v>51</v>
      </c>
      <c r="E1419">
        <v>1156.185693205</v>
      </c>
      <c r="F1419">
        <v>451.85</v>
      </c>
      <c r="G1419">
        <v>-20.319916117548999</v>
      </c>
      <c r="H1419">
        <v>0.83237749251853499</v>
      </c>
      <c r="I1419">
        <v>41.423927256331098</v>
      </c>
      <c r="J1419">
        <v>-0.18749438612095401</v>
      </c>
      <c r="K1419">
        <v>401.31496785670498</v>
      </c>
      <c r="L1419">
        <v>369.70572844553698</v>
      </c>
      <c r="M1419">
        <v>75.693341945716995</v>
      </c>
      <c r="N1419">
        <v>0.90851913481386304</v>
      </c>
      <c r="O1419">
        <v>9.6824167312160991</v>
      </c>
      <c r="P1419">
        <v>65.149853801169499</v>
      </c>
      <c r="Q1419">
        <v>0.107130550540717</v>
      </c>
    </row>
    <row r="1420" spans="1:17" hidden="1" x14ac:dyDescent="0.3">
      <c r="A1420" t="s">
        <v>3008</v>
      </c>
      <c r="B1420" t="s">
        <v>3009</v>
      </c>
      <c r="C1420" t="s">
        <v>3144</v>
      </c>
      <c r="D1420" t="s">
        <v>398</v>
      </c>
      <c r="E1420">
        <v>1145.8654767999999</v>
      </c>
      <c r="F1420">
        <v>106.57</v>
      </c>
      <c r="G1420">
        <v>11.640868502473801</v>
      </c>
      <c r="H1420">
        <v>2.9922514911063298</v>
      </c>
      <c r="I1420">
        <v>71.374129218618506</v>
      </c>
      <c r="J1420">
        <v>-9.5337357745446799E-2</v>
      </c>
      <c r="K1420">
        <v>95.911873782358796</v>
      </c>
      <c r="L1420">
        <v>77.324044191259404</v>
      </c>
      <c r="M1420">
        <v>58.286586656626497</v>
      </c>
      <c r="N1420">
        <v>0.41278769206577098</v>
      </c>
      <c r="O1420">
        <v>16.252228582152501</v>
      </c>
      <c r="P1420">
        <v>116.60569105691</v>
      </c>
      <c r="Q1420">
        <v>0.121150713205099</v>
      </c>
    </row>
    <row r="1421" spans="1:17" hidden="1" x14ac:dyDescent="0.3">
      <c r="A1421" t="s">
        <v>3010</v>
      </c>
      <c r="B1421" t="s">
        <v>3011</v>
      </c>
      <c r="C1421" t="s">
        <v>3144</v>
      </c>
      <c r="D1421" t="s">
        <v>325</v>
      </c>
      <c r="E1421">
        <v>1143.7923989999999</v>
      </c>
      <c r="F1421">
        <v>57.1</v>
      </c>
      <c r="G1421">
        <v>313.57718452614802</v>
      </c>
      <c r="H1421">
        <v>9.6054281365254397</v>
      </c>
      <c r="I1421">
        <v>143.16521480789899</v>
      </c>
      <c r="J1421">
        <v>-2.06738032415989</v>
      </c>
      <c r="K1421">
        <v>47.392182663671598</v>
      </c>
      <c r="L1421">
        <v>33.320399987908097</v>
      </c>
      <c r="M1421">
        <v>38.350643553071897</v>
      </c>
      <c r="N1421">
        <v>0.87533094835268399</v>
      </c>
      <c r="O1421">
        <v>16.374781085814298</v>
      </c>
      <c r="P1421">
        <v>383.079526226734</v>
      </c>
    </row>
    <row r="1422" spans="1:17" hidden="1" x14ac:dyDescent="0.3">
      <c r="A1422" t="s">
        <v>3012</v>
      </c>
      <c r="B1422" t="s">
        <v>3013</v>
      </c>
      <c r="C1422" t="s">
        <v>3144</v>
      </c>
      <c r="D1422" t="s">
        <v>1629</v>
      </c>
      <c r="E1422">
        <v>1143.6323749999999</v>
      </c>
      <c r="F1422">
        <v>116.8</v>
      </c>
      <c r="G1422">
        <v>865.58825878228504</v>
      </c>
      <c r="H1422">
        <v>51.098370694560899</v>
      </c>
      <c r="I1422">
        <v>473.66909938059598</v>
      </c>
      <c r="J1422">
        <v>11.327183609338499</v>
      </c>
      <c r="K1422">
        <v>81.009685506571998</v>
      </c>
      <c r="L1422">
        <v>47.410190143956797</v>
      </c>
      <c r="M1422">
        <v>99.855064451028696</v>
      </c>
      <c r="N1422">
        <v>0.135891974413589</v>
      </c>
      <c r="O1422">
        <v>0</v>
      </c>
      <c r="P1422">
        <v>1129.4736842105201</v>
      </c>
    </row>
    <row r="1423" spans="1:17" hidden="1" x14ac:dyDescent="0.3">
      <c r="A1423" t="s">
        <v>3014</v>
      </c>
      <c r="B1423" t="s">
        <v>3015</v>
      </c>
      <c r="C1423" t="s">
        <v>3144</v>
      </c>
      <c r="D1423" t="s">
        <v>135</v>
      </c>
      <c r="E1423">
        <v>1138.847839584</v>
      </c>
      <c r="F1423">
        <v>79.84</v>
      </c>
      <c r="G1423">
        <v>108.882469087389</v>
      </c>
      <c r="H1423">
        <v>17.3154957130734</v>
      </c>
      <c r="I1423">
        <v>74.912718870155601</v>
      </c>
      <c r="J1423">
        <v>-4.6256072726307398</v>
      </c>
      <c r="K1423">
        <v>71.207027242834897</v>
      </c>
      <c r="L1423">
        <v>52.969674728512601</v>
      </c>
      <c r="M1423">
        <v>52.107828880515598</v>
      </c>
      <c r="N1423">
        <v>0.17030329674183001</v>
      </c>
      <c r="O1423">
        <v>17.4473947895791</v>
      </c>
      <c r="P1423">
        <v>171.56462585034001</v>
      </c>
      <c r="Q1423">
        <v>0.14206593461749101</v>
      </c>
    </row>
    <row r="1424" spans="1:17" hidden="1" x14ac:dyDescent="0.3">
      <c r="A1424" t="s">
        <v>3016</v>
      </c>
      <c r="B1424" t="s">
        <v>3017</v>
      </c>
      <c r="C1424" t="s">
        <v>3144</v>
      </c>
      <c r="D1424" t="s">
        <v>117</v>
      </c>
      <c r="E1424">
        <v>1134.5826492000001</v>
      </c>
      <c r="F1424">
        <v>125.72</v>
      </c>
      <c r="G1424">
        <v>-48.862711757074301</v>
      </c>
      <c r="H1424">
        <v>-10.574681805195199</v>
      </c>
      <c r="I1424">
        <v>-25.955061693228998</v>
      </c>
      <c r="J1424">
        <v>-3.50756615458962</v>
      </c>
      <c r="K1424">
        <v>138.91747786215001</v>
      </c>
      <c r="L1424">
        <v>143.016345871939</v>
      </c>
      <c r="M1424">
        <v>31.6600743318008</v>
      </c>
      <c r="N1424">
        <v>0.83556267433776399</v>
      </c>
      <c r="O1424">
        <v>54.549793191218598</v>
      </c>
      <c r="P1424">
        <v>7.9141630901287501</v>
      </c>
      <c r="Q1424">
        <v>3.6959178379429997E-2</v>
      </c>
    </row>
    <row r="1425" spans="1:17" hidden="1" x14ac:dyDescent="0.3">
      <c r="A1425" t="s">
        <v>3018</v>
      </c>
      <c r="B1425" t="s">
        <v>3019</v>
      </c>
      <c r="C1425" t="s">
        <v>3144</v>
      </c>
      <c r="D1425" t="s">
        <v>140</v>
      </c>
      <c r="E1425">
        <v>1128.0091823</v>
      </c>
      <c r="F1425">
        <v>223.94</v>
      </c>
      <c r="G1425">
        <v>-2.3284182803887301</v>
      </c>
      <c r="H1425">
        <v>-7.6876151940437296</v>
      </c>
      <c r="I1425">
        <v>39.964401394019198</v>
      </c>
      <c r="J1425">
        <v>1.28935261291737</v>
      </c>
      <c r="K1425">
        <v>230.79141472549401</v>
      </c>
      <c r="L1425">
        <v>194.18724448952699</v>
      </c>
      <c r="M1425">
        <v>32.9473854637911</v>
      </c>
      <c r="N1425">
        <v>0.42690647680050398</v>
      </c>
      <c r="O1425">
        <v>25.9265874787889</v>
      </c>
      <c r="P1425">
        <v>73.194122196442294</v>
      </c>
    </row>
    <row r="1426" spans="1:17" hidden="1" x14ac:dyDescent="0.3">
      <c r="A1426" t="s">
        <v>3020</v>
      </c>
      <c r="B1426" t="s">
        <v>3021</v>
      </c>
      <c r="C1426" t="s">
        <v>3144</v>
      </c>
      <c r="D1426" t="s">
        <v>607</v>
      </c>
      <c r="E1426">
        <v>1127.5023424000001</v>
      </c>
      <c r="F1426">
        <v>213.45</v>
      </c>
      <c r="G1426">
        <v>191.50445064356501</v>
      </c>
      <c r="H1426">
        <v>29.2358765003024</v>
      </c>
      <c r="I1426">
        <v>111.897105627342</v>
      </c>
      <c r="J1426">
        <v>-4.2780200429966797</v>
      </c>
      <c r="K1426">
        <v>173.128932409524</v>
      </c>
      <c r="L1426">
        <v>121.70812747574099</v>
      </c>
      <c r="M1426">
        <v>84.411269913405206</v>
      </c>
      <c r="N1426">
        <v>0.371417816872957</v>
      </c>
      <c r="O1426">
        <v>8.1611618646052904</v>
      </c>
      <c r="P1426">
        <v>231.18696664080599</v>
      </c>
      <c r="Q1426">
        <v>6.7949195202168994E-2</v>
      </c>
    </row>
    <row r="1427" spans="1:17" hidden="1" x14ac:dyDescent="0.3">
      <c r="A1427" t="s">
        <v>3022</v>
      </c>
      <c r="B1427" t="s">
        <v>3023</v>
      </c>
      <c r="C1427" t="s">
        <v>3144</v>
      </c>
      <c r="D1427" t="s">
        <v>3024</v>
      </c>
      <c r="E1427">
        <v>1127.2478778</v>
      </c>
      <c r="F1427">
        <v>1353.35</v>
      </c>
      <c r="G1427">
        <v>61.221773793377899</v>
      </c>
      <c r="H1427">
        <v>-11.660228136731901</v>
      </c>
      <c r="I1427">
        <v>70.489461462231702</v>
      </c>
      <c r="J1427">
        <v>0.122142014652002</v>
      </c>
      <c r="K1427">
        <v>1318.3074108204501</v>
      </c>
      <c r="L1427">
        <v>1047.65969805589</v>
      </c>
      <c r="M1427">
        <v>36.375572592767199</v>
      </c>
      <c r="N1427">
        <v>0.62812050124503205</v>
      </c>
      <c r="O1427">
        <v>14.530609228950301</v>
      </c>
      <c r="P1427">
        <v>105.05303030303</v>
      </c>
      <c r="Q1427">
        <v>8.7951617658334993E-2</v>
      </c>
    </row>
    <row r="1428" spans="1:17" hidden="1" x14ac:dyDescent="0.3">
      <c r="A1428" t="s">
        <v>3025</v>
      </c>
      <c r="B1428" t="s">
        <v>3026</v>
      </c>
      <c r="C1428" t="s">
        <v>3144</v>
      </c>
      <c r="D1428" t="s">
        <v>482</v>
      </c>
      <c r="E1428">
        <v>1119.8881392840001</v>
      </c>
      <c r="F1428">
        <v>130.18</v>
      </c>
      <c r="G1428">
        <v>-49.086662460729499</v>
      </c>
      <c r="H1428">
        <v>-2.8388806798346402</v>
      </c>
      <c r="I1428">
        <v>-34.068451878923099</v>
      </c>
      <c r="J1428">
        <v>0.92861724070156804</v>
      </c>
      <c r="K1428">
        <v>139.86267878138599</v>
      </c>
      <c r="L1428">
        <v>153.37987202436199</v>
      </c>
      <c r="M1428">
        <v>33.282786860832502</v>
      </c>
      <c r="N1428">
        <v>0.73792034451887201</v>
      </c>
      <c r="O1428">
        <v>72.184667383622596</v>
      </c>
      <c r="P1428">
        <v>2.5120088195921002</v>
      </c>
      <c r="Q1428">
        <v>2.3600415966908001E-2</v>
      </c>
    </row>
    <row r="1429" spans="1:17" hidden="1" x14ac:dyDescent="0.3">
      <c r="A1429" t="s">
        <v>3027</v>
      </c>
      <c r="B1429" t="s">
        <v>3028</v>
      </c>
      <c r="C1429" t="s">
        <v>3144</v>
      </c>
      <c r="D1429" t="s">
        <v>398</v>
      </c>
      <c r="E1429">
        <v>1119.3733440000001</v>
      </c>
      <c r="F1429">
        <v>152.69999999999999</v>
      </c>
      <c r="G1429">
        <v>-4.8863162098247797</v>
      </c>
      <c r="H1429">
        <v>21.549225392596099</v>
      </c>
      <c r="I1429">
        <v>6.2339848767796298</v>
      </c>
      <c r="J1429">
        <v>6.8470437744883696</v>
      </c>
      <c r="K1429">
        <v>131.29044827013601</v>
      </c>
      <c r="L1429">
        <v>123.185491351097</v>
      </c>
      <c r="M1429">
        <v>60.306442467668603</v>
      </c>
      <c r="N1429">
        <v>0.92741503183995799</v>
      </c>
      <c r="O1429">
        <v>11.8533071381794</v>
      </c>
      <c r="P1429">
        <v>56.535110199897403</v>
      </c>
      <c r="Q1429">
        <v>5.093071874201E-3</v>
      </c>
    </row>
    <row r="1430" spans="1:17" hidden="1" x14ac:dyDescent="0.3">
      <c r="A1430" t="s">
        <v>3029</v>
      </c>
      <c r="B1430" t="s">
        <v>3030</v>
      </c>
      <c r="C1430" t="s">
        <v>3144</v>
      </c>
      <c r="D1430" t="s">
        <v>217</v>
      </c>
      <c r="E1430">
        <v>1117.5997313749999</v>
      </c>
      <c r="F1430">
        <v>767.3</v>
      </c>
      <c r="G1430">
        <v>-1.7789065416940499</v>
      </c>
      <c r="H1430">
        <v>5.3664682489826303</v>
      </c>
      <c r="I1430">
        <v>31.368083683458799</v>
      </c>
      <c r="J1430">
        <v>10.5708652179593</v>
      </c>
      <c r="K1430">
        <v>719.18777379107303</v>
      </c>
      <c r="L1430">
        <v>655.985810642194</v>
      </c>
      <c r="M1430">
        <v>52.4095501336636</v>
      </c>
      <c r="N1430">
        <v>0.973699405015373</v>
      </c>
      <c r="O1430">
        <v>25.107519874885899</v>
      </c>
      <c r="P1430">
        <v>76.776869024305896</v>
      </c>
      <c r="Q1430">
        <v>0.19029975245293501</v>
      </c>
    </row>
    <row r="1431" spans="1:17" hidden="1" x14ac:dyDescent="0.3">
      <c r="A1431" t="s">
        <v>3031</v>
      </c>
      <c r="B1431" t="s">
        <v>3032</v>
      </c>
      <c r="C1431" t="s">
        <v>3144</v>
      </c>
      <c r="D1431" t="s">
        <v>562</v>
      </c>
      <c r="E1431">
        <v>1117.4771638079999</v>
      </c>
      <c r="F1431">
        <v>124.46</v>
      </c>
      <c r="G1431">
        <v>183.491248991921</v>
      </c>
      <c r="H1431">
        <v>2.1772985700599299</v>
      </c>
      <c r="I1431">
        <v>69.889914091670207</v>
      </c>
      <c r="J1431">
        <v>14.796556696353401</v>
      </c>
      <c r="K1431">
        <v>95.109391927527994</v>
      </c>
      <c r="L1431">
        <v>80.7640491255641</v>
      </c>
      <c r="M1431">
        <v>52.688047781541201</v>
      </c>
      <c r="N1431">
        <v>2.6460084186137198</v>
      </c>
      <c r="O1431">
        <v>7.47228025068293</v>
      </c>
      <c r="P1431">
        <v>219.72546339853699</v>
      </c>
      <c r="Q1431">
        <v>9.4494560170726993E-2</v>
      </c>
    </row>
    <row r="1432" spans="1:17" hidden="1" x14ac:dyDescent="0.3">
      <c r="A1432" t="s">
        <v>3033</v>
      </c>
      <c r="B1432" t="s">
        <v>3034</v>
      </c>
      <c r="C1432" t="s">
        <v>3144</v>
      </c>
      <c r="D1432" t="s">
        <v>21</v>
      </c>
      <c r="E1432">
        <v>1116.3247200000001</v>
      </c>
      <c r="F1432">
        <v>569.9</v>
      </c>
      <c r="G1432">
        <v>33.436152475769902</v>
      </c>
      <c r="H1432">
        <v>19.3565333859848</v>
      </c>
      <c r="I1432">
        <v>9.3708427118293596</v>
      </c>
      <c r="J1432">
        <v>7.2859467327546996</v>
      </c>
      <c r="K1432">
        <v>543.16001046964402</v>
      </c>
      <c r="L1432">
        <v>483.38488713716202</v>
      </c>
      <c r="M1432">
        <v>60.833296453918202</v>
      </c>
      <c r="N1432">
        <v>1.7078833841104</v>
      </c>
      <c r="O1432">
        <v>21.231795051763399</v>
      </c>
      <c r="P1432">
        <v>85.032467532467507</v>
      </c>
    </row>
    <row r="1433" spans="1:17" hidden="1" x14ac:dyDescent="0.3">
      <c r="A1433" t="s">
        <v>3035</v>
      </c>
      <c r="B1433" t="s">
        <v>3036</v>
      </c>
      <c r="C1433" t="s">
        <v>3144</v>
      </c>
      <c r="D1433" t="s">
        <v>446</v>
      </c>
      <c r="E1433">
        <v>1115.7815788799901</v>
      </c>
      <c r="F1433">
        <v>219.42</v>
      </c>
      <c r="G1433">
        <v>91.938447311882697</v>
      </c>
      <c r="H1433">
        <v>3.2004906983960302</v>
      </c>
      <c r="I1433">
        <v>49.479733029540299</v>
      </c>
      <c r="J1433">
        <v>-3.33016987418906</v>
      </c>
      <c r="K1433">
        <v>222.35781080566599</v>
      </c>
      <c r="L1433">
        <v>176.13188135960999</v>
      </c>
      <c r="M1433">
        <v>41.444757017880299</v>
      </c>
      <c r="N1433">
        <v>0.55396628262379</v>
      </c>
      <c r="O1433">
        <v>23.0516817063166</v>
      </c>
      <c r="P1433">
        <v>148.21266968325699</v>
      </c>
      <c r="Q1433">
        <v>6.3421563120113003E-2</v>
      </c>
    </row>
    <row r="1434" spans="1:17" hidden="1" x14ac:dyDescent="0.3">
      <c r="A1434" t="s">
        <v>3037</v>
      </c>
      <c r="B1434" t="s">
        <v>3038</v>
      </c>
      <c r="C1434" t="s">
        <v>3144</v>
      </c>
      <c r="D1434" t="s">
        <v>135</v>
      </c>
      <c r="E1434">
        <v>1115.5996729200001</v>
      </c>
      <c r="F1434">
        <v>564.29999999999995</v>
      </c>
      <c r="G1434">
        <v>336.41296694429701</v>
      </c>
      <c r="H1434">
        <v>0.90546479740863095</v>
      </c>
      <c r="I1434">
        <v>28.985233191237</v>
      </c>
      <c r="J1434">
        <v>1.4175473303986399E-2</v>
      </c>
      <c r="K1434">
        <v>508.59885261045702</v>
      </c>
      <c r="L1434">
        <v>386.29346357359299</v>
      </c>
      <c r="M1434">
        <v>50.8396431741726</v>
      </c>
      <c r="N1434">
        <v>0.78277296917121497</v>
      </c>
      <c r="O1434">
        <v>13.237639553429</v>
      </c>
      <c r="P1434">
        <v>390.695652173913</v>
      </c>
      <c r="Q1434">
        <v>0.26650420688806897</v>
      </c>
    </row>
    <row r="1435" spans="1:17" hidden="1" x14ac:dyDescent="0.3">
      <c r="A1435" t="s">
        <v>3039</v>
      </c>
      <c r="B1435" t="s">
        <v>3040</v>
      </c>
      <c r="C1435" t="s">
        <v>3144</v>
      </c>
      <c r="D1435" t="s">
        <v>21</v>
      </c>
      <c r="E1435">
        <v>1114.8169882499999</v>
      </c>
      <c r="F1435">
        <v>1344.35</v>
      </c>
      <c r="G1435">
        <v>413.73760963843</v>
      </c>
      <c r="H1435">
        <v>-0.941492778344027</v>
      </c>
      <c r="I1435">
        <v>57.087249065125597</v>
      </c>
      <c r="J1435">
        <v>0.83012280262277205</v>
      </c>
      <c r="K1435">
        <v>1344.8144041489099</v>
      </c>
      <c r="L1435">
        <v>1098.5639928324399</v>
      </c>
      <c r="M1435">
        <v>38.0271440171813</v>
      </c>
      <c r="N1435">
        <v>1.0607199161632701</v>
      </c>
      <c r="O1435">
        <v>35.266973156377396</v>
      </c>
      <c r="P1435">
        <v>482.96694824485797</v>
      </c>
    </row>
    <row r="1436" spans="1:17" hidden="1" x14ac:dyDescent="0.3">
      <c r="A1436" t="s">
        <v>3041</v>
      </c>
      <c r="B1436" t="s">
        <v>3042</v>
      </c>
      <c r="C1436" t="s">
        <v>3144</v>
      </c>
      <c r="D1436" t="s">
        <v>607</v>
      </c>
      <c r="E1436">
        <v>1112.472655</v>
      </c>
      <c r="F1436">
        <v>447.95</v>
      </c>
      <c r="G1436">
        <v>-6.0241235576170498</v>
      </c>
      <c r="H1436">
        <v>-5.93806038244748</v>
      </c>
      <c r="I1436">
        <v>3.13161204523675</v>
      </c>
      <c r="J1436">
        <v>1.39842232492345</v>
      </c>
      <c r="K1436">
        <v>475.71412549729803</v>
      </c>
      <c r="L1436">
        <v>448.26579519574898</v>
      </c>
      <c r="M1436">
        <v>39.556521193852802</v>
      </c>
      <c r="N1436">
        <v>0.50243820882883905</v>
      </c>
      <c r="O1436">
        <v>30.460988949659502</v>
      </c>
      <c r="P1436">
        <v>30.029027576197301</v>
      </c>
    </row>
    <row r="1437" spans="1:17" hidden="1" x14ac:dyDescent="0.3">
      <c r="A1437" t="s">
        <v>3043</v>
      </c>
      <c r="B1437" t="s">
        <v>3044</v>
      </c>
      <c r="C1437" t="s">
        <v>3144</v>
      </c>
      <c r="D1437" t="s">
        <v>276</v>
      </c>
      <c r="E1437">
        <v>1110.9997174949999</v>
      </c>
      <c r="F1437">
        <v>400.15</v>
      </c>
      <c r="G1437">
        <v>-41.334478258461701</v>
      </c>
      <c r="H1437">
        <v>-0.62787864903134205</v>
      </c>
      <c r="I1437">
        <v>-16.078162426022299</v>
      </c>
      <c r="J1437">
        <v>3.28347862152977</v>
      </c>
      <c r="K1437">
        <v>410.36130526531599</v>
      </c>
      <c r="L1437">
        <v>428.07117930234801</v>
      </c>
      <c r="M1437">
        <v>36.262198724445803</v>
      </c>
      <c r="N1437">
        <v>0.70329737458017705</v>
      </c>
      <c r="O1437">
        <v>29.189054104710699</v>
      </c>
      <c r="P1437">
        <v>8.7068731323009807</v>
      </c>
      <c r="Q1437">
        <v>-0.15358880532395</v>
      </c>
    </row>
    <row r="1438" spans="1:17" hidden="1" x14ac:dyDescent="0.3">
      <c r="A1438" t="s">
        <v>3045</v>
      </c>
      <c r="B1438" t="s">
        <v>3046</v>
      </c>
      <c r="C1438" t="s">
        <v>3144</v>
      </c>
      <c r="D1438" t="s">
        <v>2518</v>
      </c>
      <c r="E1438">
        <v>1108.3748700000001</v>
      </c>
      <c r="F1438">
        <v>1721.75</v>
      </c>
      <c r="G1438">
        <v>163.79055639815701</v>
      </c>
      <c r="H1438">
        <v>-11.832808124086</v>
      </c>
      <c r="I1438">
        <v>157.02158385264599</v>
      </c>
      <c r="J1438">
        <v>-0.64363921395036705</v>
      </c>
      <c r="K1438">
        <v>1660.90099887461</v>
      </c>
      <c r="L1438">
        <v>1135.6228684293801</v>
      </c>
      <c r="M1438">
        <v>50.089226874896497</v>
      </c>
      <c r="N1438">
        <v>0.520014908684308</v>
      </c>
      <c r="O1438">
        <v>19.764774212283999</v>
      </c>
      <c r="P1438">
        <v>220.027881040892</v>
      </c>
    </row>
    <row r="1439" spans="1:17" hidden="1" x14ac:dyDescent="0.3">
      <c r="A1439" t="s">
        <v>3047</v>
      </c>
      <c r="B1439" t="s">
        <v>3048</v>
      </c>
      <c r="C1439" t="s">
        <v>3144</v>
      </c>
      <c r="D1439" t="s">
        <v>292</v>
      </c>
      <c r="E1439">
        <v>1107.5566303200001</v>
      </c>
      <c r="F1439">
        <v>14.94</v>
      </c>
      <c r="G1439">
        <v>-60.4296675453962</v>
      </c>
      <c r="H1439">
        <v>-24.7183440733832</v>
      </c>
      <c r="I1439">
        <v>-59.772524984885798</v>
      </c>
      <c r="J1439">
        <v>-6.81174496897252</v>
      </c>
      <c r="K1439">
        <v>19.648440179656301</v>
      </c>
      <c r="L1439">
        <v>22.843488073536399</v>
      </c>
      <c r="M1439">
        <v>7.8863981619229699</v>
      </c>
      <c r="N1439">
        <v>2.1543203783479399</v>
      </c>
      <c r="O1439">
        <v>181.12449799196699</v>
      </c>
      <c r="P1439">
        <v>1.2195121951219501</v>
      </c>
      <c r="Q1439">
        <v>4.2079703270161001E-2</v>
      </c>
    </row>
    <row r="1440" spans="1:17" hidden="1" x14ac:dyDescent="0.3">
      <c r="A1440" t="s">
        <v>3049</v>
      </c>
      <c r="B1440" t="s">
        <v>3050</v>
      </c>
      <c r="C1440" t="s">
        <v>3144</v>
      </c>
      <c r="D1440" t="s">
        <v>106</v>
      </c>
      <c r="E1440">
        <v>1104.18397175</v>
      </c>
      <c r="F1440">
        <v>2592.5</v>
      </c>
      <c r="G1440">
        <v>126.651256636559</v>
      </c>
      <c r="H1440">
        <v>-2.2025169612287701</v>
      </c>
      <c r="I1440">
        <v>32.818101340785198</v>
      </c>
      <c r="J1440">
        <v>-0.479017428782268</v>
      </c>
      <c r="K1440">
        <v>2681.8178120031698</v>
      </c>
      <c r="L1440">
        <v>2285.3277001267802</v>
      </c>
      <c r="M1440">
        <v>45.614299725761498</v>
      </c>
      <c r="N1440">
        <v>0.78906203495827698</v>
      </c>
      <c r="O1440">
        <v>36.856316297010601</v>
      </c>
      <c r="P1440">
        <v>168.931535269709</v>
      </c>
      <c r="Q1440">
        <v>0.115577203202042</v>
      </c>
    </row>
    <row r="1441" spans="1:17" hidden="1" x14ac:dyDescent="0.3">
      <c r="A1441" t="s">
        <v>3051</v>
      </c>
      <c r="B1441" t="s">
        <v>3052</v>
      </c>
      <c r="C1441" t="s">
        <v>3144</v>
      </c>
      <c r="D1441" t="s">
        <v>21</v>
      </c>
      <c r="E1441">
        <v>1093.9285623399901</v>
      </c>
      <c r="F1441">
        <v>281.10000000000002</v>
      </c>
      <c r="G1441">
        <v>-35.075128293798102</v>
      </c>
      <c r="H1441">
        <v>-13.675519468020401</v>
      </c>
      <c r="I1441">
        <v>-17.374551413054299</v>
      </c>
      <c r="J1441">
        <v>-0.415635550156703</v>
      </c>
      <c r="M1441">
        <v>16.482824439269798</v>
      </c>
      <c r="O1441">
        <v>24.083955887584398</v>
      </c>
      <c r="P1441">
        <v>13.7826350941105</v>
      </c>
    </row>
    <row r="1442" spans="1:17" hidden="1" x14ac:dyDescent="0.3">
      <c r="A1442" t="s">
        <v>3053</v>
      </c>
      <c r="B1442" t="s">
        <v>3054</v>
      </c>
      <c r="C1442" t="s">
        <v>3144</v>
      </c>
      <c r="D1442" t="s">
        <v>284</v>
      </c>
      <c r="E1442">
        <v>1092.38546664</v>
      </c>
      <c r="F1442">
        <v>668.1</v>
      </c>
      <c r="G1442">
        <v>28.432222734044601</v>
      </c>
      <c r="H1442">
        <v>19.1803236615579</v>
      </c>
      <c r="I1442">
        <v>7.1372312487283001</v>
      </c>
      <c r="J1442">
        <v>1.1589523529541299</v>
      </c>
      <c r="K1442">
        <v>594.03308484772401</v>
      </c>
      <c r="L1442">
        <v>554.03331796020404</v>
      </c>
      <c r="M1442">
        <v>76.134752074732205</v>
      </c>
      <c r="N1442">
        <v>1.55765480562238</v>
      </c>
      <c r="O1442">
        <v>9.2650800778326605</v>
      </c>
      <c r="P1442">
        <v>66.608478802992494</v>
      </c>
    </row>
    <row r="1443" spans="1:17" hidden="1" x14ac:dyDescent="0.3">
      <c r="A1443" t="s">
        <v>3055</v>
      </c>
      <c r="B1443" t="s">
        <v>3056</v>
      </c>
      <c r="C1443" t="s">
        <v>3144</v>
      </c>
      <c r="D1443" t="s">
        <v>406</v>
      </c>
      <c r="E1443">
        <v>1082.456691504</v>
      </c>
      <c r="F1443">
        <v>52.64</v>
      </c>
      <c r="G1443">
        <v>-60.283729752399601</v>
      </c>
      <c r="H1443">
        <v>-8.7831472912038198</v>
      </c>
      <c r="I1443">
        <v>-26.8416064084598</v>
      </c>
      <c r="J1443">
        <v>-0.422717669741144</v>
      </c>
      <c r="K1443">
        <v>58.130682745698103</v>
      </c>
      <c r="L1443">
        <v>66.160554318945401</v>
      </c>
      <c r="M1443">
        <v>34.898624778298597</v>
      </c>
      <c r="N1443">
        <v>0.35273498611871901</v>
      </c>
      <c r="O1443">
        <v>61.474164133738597</v>
      </c>
      <c r="P1443">
        <v>0.92024539877302303</v>
      </c>
      <c r="Q1443">
        <v>-6.7932217450393004E-2</v>
      </c>
    </row>
    <row r="1444" spans="1:17" hidden="1" x14ac:dyDescent="0.3">
      <c r="A1444" t="s">
        <v>3057</v>
      </c>
      <c r="B1444" t="s">
        <v>3058</v>
      </c>
      <c r="C1444" t="s">
        <v>3144</v>
      </c>
      <c r="D1444" t="s">
        <v>562</v>
      </c>
      <c r="E1444">
        <v>1082.1736800000001</v>
      </c>
      <c r="F1444">
        <v>6603.35</v>
      </c>
      <c r="G1444">
        <v>55.642360865428401</v>
      </c>
      <c r="H1444">
        <v>0.58139398071236303</v>
      </c>
      <c r="I1444">
        <v>11.953358639855701</v>
      </c>
      <c r="J1444">
        <v>2.9253442993815701</v>
      </c>
      <c r="K1444">
        <v>6432.1935884572804</v>
      </c>
      <c r="L1444">
        <v>5542.0117984376002</v>
      </c>
      <c r="M1444">
        <v>43.339360915093302</v>
      </c>
      <c r="N1444">
        <v>0.750506574692821</v>
      </c>
      <c r="O1444">
        <v>5.62366071766602</v>
      </c>
      <c r="P1444">
        <v>90.743522343221898</v>
      </c>
      <c r="Q1444">
        <v>0.18403420824799399</v>
      </c>
    </row>
    <row r="1445" spans="1:17" hidden="1" x14ac:dyDescent="0.3">
      <c r="A1445" t="s">
        <v>3059</v>
      </c>
      <c r="B1445" t="s">
        <v>3060</v>
      </c>
      <c r="C1445" t="s">
        <v>3144</v>
      </c>
      <c r="D1445" t="s">
        <v>406</v>
      </c>
      <c r="E1445">
        <v>1080.6685396</v>
      </c>
      <c r="F1445">
        <v>331.1</v>
      </c>
      <c r="G1445">
        <v>14.193608410505499</v>
      </c>
      <c r="H1445">
        <v>-8.6552871773803908</v>
      </c>
      <c r="I1445">
        <v>33.0024327139297</v>
      </c>
      <c r="J1445">
        <v>-0.65676865812283303</v>
      </c>
      <c r="K1445">
        <v>330.87755950984598</v>
      </c>
      <c r="L1445">
        <v>284.22881361982598</v>
      </c>
      <c r="M1445">
        <v>35.1135191617525</v>
      </c>
      <c r="N1445">
        <v>0.37679188730860302</v>
      </c>
      <c r="O1445">
        <v>17.683479311386201</v>
      </c>
      <c r="P1445">
        <v>68.113734450368099</v>
      </c>
    </row>
    <row r="1446" spans="1:17" hidden="1" x14ac:dyDescent="0.3">
      <c r="A1446" t="s">
        <v>3061</v>
      </c>
      <c r="B1446" t="s">
        <v>3062</v>
      </c>
      <c r="C1446" t="s">
        <v>3144</v>
      </c>
      <c r="D1446" t="s">
        <v>190</v>
      </c>
      <c r="E1446">
        <v>1077.7370000000001</v>
      </c>
      <c r="F1446">
        <v>97.54</v>
      </c>
      <c r="G1446">
        <v>-35.803792174882503</v>
      </c>
      <c r="H1446">
        <v>-5.0684090340166996</v>
      </c>
      <c r="I1446">
        <v>-30.673897761094</v>
      </c>
      <c r="J1446">
        <v>2.2427658507224502</v>
      </c>
      <c r="K1446">
        <v>104.065398172348</v>
      </c>
      <c r="L1446">
        <v>108.46973698014899</v>
      </c>
      <c r="M1446">
        <v>37.479922565250497</v>
      </c>
      <c r="N1446">
        <v>0.42674758064852197</v>
      </c>
      <c r="O1446">
        <v>47.631740824277202</v>
      </c>
      <c r="P1446">
        <v>8.0775623268697991</v>
      </c>
      <c r="Q1446">
        <v>1.3617237522745001E-2</v>
      </c>
    </row>
    <row r="1447" spans="1:17" hidden="1" x14ac:dyDescent="0.3">
      <c r="A1447" t="s">
        <v>3063</v>
      </c>
      <c r="B1447" t="s">
        <v>3064</v>
      </c>
      <c r="C1447" t="s">
        <v>3144</v>
      </c>
      <c r="D1447" t="s">
        <v>607</v>
      </c>
      <c r="E1447">
        <v>1071.4391748</v>
      </c>
      <c r="F1447">
        <v>62.96</v>
      </c>
      <c r="G1447">
        <v>-12.2961833825002</v>
      </c>
      <c r="H1447">
        <v>-8.5159980323275697</v>
      </c>
      <c r="I1447">
        <v>-0.93037933356515601</v>
      </c>
      <c r="J1447">
        <v>-4.7109355890059996</v>
      </c>
      <c r="K1447">
        <v>68.041928630921106</v>
      </c>
      <c r="L1447">
        <v>62.917720082040098</v>
      </c>
      <c r="M1447">
        <v>26.456416939190699</v>
      </c>
      <c r="N1447">
        <v>0.31873638017802902</v>
      </c>
      <c r="O1447">
        <v>25.2382465057179</v>
      </c>
      <c r="P1447">
        <v>41.483146067415703</v>
      </c>
      <c r="Q1447">
        <v>-1.1623863112068001E-2</v>
      </c>
    </row>
    <row r="1448" spans="1:17" hidden="1" x14ac:dyDescent="0.3">
      <c r="A1448" t="s">
        <v>3065</v>
      </c>
      <c r="B1448" t="s">
        <v>3066</v>
      </c>
      <c r="C1448" t="s">
        <v>3144</v>
      </c>
      <c r="D1448" t="s">
        <v>276</v>
      </c>
      <c r="E1448">
        <v>1069.3530799099999</v>
      </c>
      <c r="F1448">
        <v>87.65</v>
      </c>
      <c r="G1448">
        <v>-28.0542903209526</v>
      </c>
      <c r="H1448">
        <v>-17.801712318041801</v>
      </c>
      <c r="I1448">
        <v>-16.747727439817801</v>
      </c>
      <c r="J1448">
        <v>-4.3275305039657397</v>
      </c>
      <c r="K1448">
        <v>90.425548845606599</v>
      </c>
      <c r="L1448">
        <v>87.953361601171494</v>
      </c>
      <c r="M1448">
        <v>34.309336847711698</v>
      </c>
      <c r="N1448">
        <v>0.60576522588403103</v>
      </c>
      <c r="O1448">
        <v>33.485453508271497</v>
      </c>
      <c r="P1448">
        <v>28.897058823529399</v>
      </c>
      <c r="Q1448">
        <v>0.136849462404044</v>
      </c>
    </row>
    <row r="1449" spans="1:17" hidden="1" x14ac:dyDescent="0.3">
      <c r="A1449" t="s">
        <v>3067</v>
      </c>
      <c r="B1449" t="s">
        <v>3068</v>
      </c>
      <c r="C1449" t="s">
        <v>3144</v>
      </c>
      <c r="E1449">
        <v>1066.751088</v>
      </c>
      <c r="F1449">
        <v>2.14</v>
      </c>
      <c r="G1449">
        <v>287.80529685010703</v>
      </c>
      <c r="H1449">
        <v>-27.325521841851302</v>
      </c>
      <c r="I1449">
        <v>-52.336320673604099</v>
      </c>
      <c r="J1449">
        <v>1.7098251497582</v>
      </c>
      <c r="K1449">
        <v>2.3349218440039499</v>
      </c>
      <c r="L1449">
        <v>2.42663556946576</v>
      </c>
      <c r="M1449">
        <v>35.6934531811388</v>
      </c>
      <c r="N1449">
        <v>0.56204814981076501</v>
      </c>
      <c r="O1449">
        <v>92.990654205607399</v>
      </c>
      <c r="P1449">
        <v>315.83677435025498</v>
      </c>
    </row>
    <row r="1450" spans="1:17" hidden="1" x14ac:dyDescent="0.3">
      <c r="A1450" t="s">
        <v>3069</v>
      </c>
      <c r="B1450" t="s">
        <v>3070</v>
      </c>
      <c r="C1450" t="s">
        <v>3144</v>
      </c>
      <c r="D1450" t="s">
        <v>264</v>
      </c>
      <c r="E1450">
        <v>1064.568541802</v>
      </c>
      <c r="F1450">
        <v>20.38</v>
      </c>
      <c r="G1450">
        <v>80.994163525493605</v>
      </c>
      <c r="H1450">
        <v>-3.2027989271821502</v>
      </c>
      <c r="I1450">
        <v>-22.2963433839823</v>
      </c>
      <c r="J1450">
        <v>0.79423564721217699</v>
      </c>
      <c r="K1450">
        <v>20.954859503572902</v>
      </c>
      <c r="L1450">
        <v>19.936351037718001</v>
      </c>
      <c r="M1450">
        <v>40.071345832387202</v>
      </c>
      <c r="N1450">
        <v>0.74088285552799005</v>
      </c>
      <c r="O1450">
        <v>104.367026496565</v>
      </c>
      <c r="P1450">
        <v>131.59090909090901</v>
      </c>
      <c r="Q1450">
        <v>9.2672688254873001E-2</v>
      </c>
    </row>
    <row r="1451" spans="1:17" hidden="1" x14ac:dyDescent="0.3">
      <c r="A1451" t="s">
        <v>3071</v>
      </c>
      <c r="B1451" t="s">
        <v>3072</v>
      </c>
      <c r="C1451" t="s">
        <v>3144</v>
      </c>
      <c r="D1451" t="s">
        <v>284</v>
      </c>
      <c r="E1451">
        <v>1061.7850389600001</v>
      </c>
      <c r="F1451">
        <v>258.75</v>
      </c>
      <c r="G1451">
        <v>60.150340681670798</v>
      </c>
      <c r="H1451">
        <v>2.5557311060164398</v>
      </c>
      <c r="I1451">
        <v>2.7591343456313902</v>
      </c>
      <c r="J1451">
        <v>3.2158434664935198</v>
      </c>
      <c r="K1451">
        <v>264.69597579623399</v>
      </c>
      <c r="L1451">
        <v>244.60206665425099</v>
      </c>
      <c r="M1451">
        <v>41.640188836440103</v>
      </c>
      <c r="N1451">
        <v>0.78337395618500905</v>
      </c>
      <c r="O1451">
        <v>30.628019323671399</v>
      </c>
      <c r="P1451">
        <v>100.11600928074201</v>
      </c>
      <c r="Q1451">
        <v>9.3151693594291998E-2</v>
      </c>
    </row>
    <row r="1452" spans="1:17" hidden="1" x14ac:dyDescent="0.3">
      <c r="A1452" t="s">
        <v>3073</v>
      </c>
      <c r="B1452" t="s">
        <v>3074</v>
      </c>
      <c r="C1452" t="s">
        <v>3144</v>
      </c>
      <c r="D1452" t="s">
        <v>482</v>
      </c>
      <c r="E1452">
        <v>1055.890792125</v>
      </c>
      <c r="F1452">
        <v>421.55</v>
      </c>
      <c r="G1452">
        <v>392.40062126528397</v>
      </c>
      <c r="H1452">
        <v>80.820919530396395</v>
      </c>
      <c r="I1452">
        <v>468.24444936687098</v>
      </c>
      <c r="J1452">
        <v>2.5455325565317701</v>
      </c>
      <c r="K1452">
        <v>285.67465548987201</v>
      </c>
      <c r="L1452">
        <v>155.698546693352</v>
      </c>
      <c r="M1452">
        <v>88.814408109556297</v>
      </c>
      <c r="N1452">
        <v>1.3087579482831699</v>
      </c>
      <c r="O1452">
        <v>7.3893962756493803</v>
      </c>
      <c r="P1452">
        <v>624.31271477663199</v>
      </c>
    </row>
    <row r="1453" spans="1:17" hidden="1" x14ac:dyDescent="0.3">
      <c r="A1453" t="s">
        <v>3075</v>
      </c>
      <c r="B1453" t="s">
        <v>3076</v>
      </c>
      <c r="C1453" t="s">
        <v>3144</v>
      </c>
      <c r="D1453" t="s">
        <v>482</v>
      </c>
      <c r="E1453">
        <v>1055.580880123</v>
      </c>
      <c r="F1453">
        <v>152.28</v>
      </c>
      <c r="G1453">
        <v>-24.930597337655801</v>
      </c>
      <c r="H1453">
        <v>-12.152997242005901</v>
      </c>
      <c r="I1453">
        <v>-23.611082851749799</v>
      </c>
      <c r="J1453">
        <v>2.8218439906371602</v>
      </c>
      <c r="K1453">
        <v>155.55053590797101</v>
      </c>
      <c r="L1453">
        <v>160.73061210808399</v>
      </c>
      <c r="M1453">
        <v>42.198581568086603</v>
      </c>
      <c r="N1453">
        <v>0.70499114317451295</v>
      </c>
      <c r="O1453">
        <v>42.533490937746201</v>
      </c>
      <c r="P1453">
        <v>19.952737298148801</v>
      </c>
      <c r="Q1453">
        <v>4.124126360284E-2</v>
      </c>
    </row>
    <row r="1454" spans="1:17" hidden="1" x14ac:dyDescent="0.3">
      <c r="A1454" t="s">
        <v>3077</v>
      </c>
      <c r="B1454" t="s">
        <v>3078</v>
      </c>
      <c r="C1454" t="s">
        <v>3144</v>
      </c>
      <c r="D1454" t="s">
        <v>51</v>
      </c>
      <c r="E1454">
        <v>1054.69071981</v>
      </c>
      <c r="F1454">
        <v>822.8</v>
      </c>
      <c r="G1454">
        <v>41.898303582049998</v>
      </c>
      <c r="H1454">
        <v>-5.3389146989942304</v>
      </c>
      <c r="I1454">
        <v>12.6035084647141</v>
      </c>
      <c r="J1454">
        <v>3.6681155985482801</v>
      </c>
      <c r="K1454">
        <v>820.754887362977</v>
      </c>
      <c r="L1454">
        <v>725.02137395019497</v>
      </c>
      <c r="M1454">
        <v>42.364354054886299</v>
      </c>
      <c r="N1454">
        <v>0.61331311164257796</v>
      </c>
      <c r="O1454">
        <v>15.465483714146799</v>
      </c>
      <c r="P1454">
        <v>78.462205834508097</v>
      </c>
      <c r="Q1454">
        <v>8.9432146386315997E-2</v>
      </c>
    </row>
    <row r="1455" spans="1:17" hidden="1" x14ac:dyDescent="0.3">
      <c r="A1455" t="s">
        <v>3079</v>
      </c>
      <c r="B1455" t="s">
        <v>3080</v>
      </c>
      <c r="C1455" t="s">
        <v>3144</v>
      </c>
      <c r="D1455" t="s">
        <v>190</v>
      </c>
      <c r="E1455">
        <v>1047.270716</v>
      </c>
      <c r="F1455">
        <v>949.8</v>
      </c>
      <c r="G1455">
        <v>-50.143905233961704</v>
      </c>
      <c r="H1455">
        <v>-4.3216375086619099</v>
      </c>
      <c r="I1455">
        <v>-31.7538582202308</v>
      </c>
      <c r="J1455">
        <v>-4.7230304212950003</v>
      </c>
      <c r="K1455">
        <v>1009.68931487886</v>
      </c>
      <c r="L1455">
        <v>1101.3776623702699</v>
      </c>
      <c r="M1455">
        <v>49.345927385634702</v>
      </c>
      <c r="N1455">
        <v>1.75926139976324</v>
      </c>
      <c r="O1455">
        <v>60.560117919562003</v>
      </c>
      <c r="P1455">
        <v>2.0631850419084299</v>
      </c>
      <c r="Q1455">
        <v>7.3302355479389E-2</v>
      </c>
    </row>
    <row r="1456" spans="1:17" hidden="1" x14ac:dyDescent="0.3">
      <c r="A1456" t="s">
        <v>3081</v>
      </c>
      <c r="B1456" t="s">
        <v>3082</v>
      </c>
      <c r="C1456" t="s">
        <v>3144</v>
      </c>
      <c r="D1456" t="s">
        <v>276</v>
      </c>
      <c r="E1456">
        <v>1046.84706828</v>
      </c>
      <c r="F1456">
        <v>81.569999999999993</v>
      </c>
      <c r="G1456">
        <v>-22.847725082352301</v>
      </c>
      <c r="H1456">
        <v>-0.47714322660159397</v>
      </c>
      <c r="I1456">
        <v>-11.577873985021</v>
      </c>
      <c r="J1456">
        <v>1.06271496990836</v>
      </c>
      <c r="K1456">
        <v>80.750981441472007</v>
      </c>
      <c r="L1456">
        <v>79.216985440114598</v>
      </c>
      <c r="M1456">
        <v>56.564761577195597</v>
      </c>
      <c r="N1456">
        <v>0.69187685130571996</v>
      </c>
      <c r="O1456">
        <v>23.758734828981201</v>
      </c>
      <c r="P1456">
        <v>23.966565349543998</v>
      </c>
      <c r="Q1456">
        <v>-8.8017597015935006E-2</v>
      </c>
    </row>
    <row r="1457" spans="1:17" hidden="1" x14ac:dyDescent="0.3">
      <c r="A1457" t="s">
        <v>3083</v>
      </c>
      <c r="B1457" t="s">
        <v>3084</v>
      </c>
      <c r="C1457" t="s">
        <v>3144</v>
      </c>
      <c r="D1457" t="s">
        <v>292</v>
      </c>
      <c r="E1457">
        <v>1045.0245</v>
      </c>
      <c r="F1457">
        <v>8318.5499999999993</v>
      </c>
      <c r="G1457">
        <v>16.638957282461298</v>
      </c>
      <c r="H1457">
        <v>4.3371734189376099</v>
      </c>
      <c r="I1457">
        <v>-17.7997549019397</v>
      </c>
      <c r="J1457">
        <v>6.0470930655985997</v>
      </c>
      <c r="K1457">
        <v>8103.5077068556302</v>
      </c>
      <c r="L1457">
        <v>8043.3087076756101</v>
      </c>
      <c r="M1457">
        <v>47.986470943507001</v>
      </c>
      <c r="N1457">
        <v>0.93352033660588996</v>
      </c>
      <c r="O1457">
        <v>20.8263459376934</v>
      </c>
      <c r="P1457">
        <v>45.3021834061135</v>
      </c>
      <c r="Q1457">
        <v>0.19122242511530199</v>
      </c>
    </row>
    <row r="1458" spans="1:17" hidden="1" x14ac:dyDescent="0.3">
      <c r="A1458" t="s">
        <v>3085</v>
      </c>
      <c r="B1458" t="s">
        <v>3086</v>
      </c>
      <c r="C1458" t="s">
        <v>3144</v>
      </c>
      <c r="D1458" t="s">
        <v>562</v>
      </c>
      <c r="E1458">
        <v>1044.3183799999999</v>
      </c>
      <c r="F1458">
        <v>1294.6500000000001</v>
      </c>
      <c r="G1458">
        <v>74.115450441143906</v>
      </c>
      <c r="H1458">
        <v>3.0262312501717701</v>
      </c>
      <c r="I1458">
        <v>-11.4309349954778</v>
      </c>
      <c r="J1458">
        <v>2.8178035837494</v>
      </c>
      <c r="K1458">
        <v>1264.5747304767301</v>
      </c>
      <c r="L1458">
        <v>1181.7355007922799</v>
      </c>
      <c r="M1458">
        <v>56.611389387794802</v>
      </c>
      <c r="N1458">
        <v>0.64650050553303595</v>
      </c>
      <c r="O1458">
        <v>25.114895917815598</v>
      </c>
      <c r="P1458">
        <v>111.371428571428</v>
      </c>
      <c r="Q1458">
        <v>0.15273685539349999</v>
      </c>
    </row>
    <row r="1459" spans="1:17" hidden="1" x14ac:dyDescent="0.3">
      <c r="A1459" t="s">
        <v>3087</v>
      </c>
      <c r="B1459" t="s">
        <v>3088</v>
      </c>
      <c r="C1459" t="s">
        <v>3144</v>
      </c>
      <c r="D1459" t="s">
        <v>634</v>
      </c>
      <c r="E1459">
        <v>1043.97525</v>
      </c>
      <c r="F1459">
        <v>120.86</v>
      </c>
      <c r="G1459">
        <v>119.632456926082</v>
      </c>
      <c r="H1459">
        <v>-8.5360450391020706</v>
      </c>
      <c r="I1459">
        <v>59.894451493272499</v>
      </c>
      <c r="J1459">
        <v>3.3404570590483802</v>
      </c>
      <c r="K1459">
        <v>115.21564024879601</v>
      </c>
      <c r="L1459">
        <v>94.787652315577603</v>
      </c>
      <c r="M1459">
        <v>27.226572851353399</v>
      </c>
      <c r="N1459">
        <v>1.35012405275198</v>
      </c>
      <c r="O1459">
        <v>12.940592420982901</v>
      </c>
      <c r="P1459">
        <v>179.12240184757499</v>
      </c>
      <c r="Q1459">
        <v>9.2951704430222007E-2</v>
      </c>
    </row>
    <row r="1460" spans="1:17" hidden="1" x14ac:dyDescent="0.3">
      <c r="A1460" t="s">
        <v>3089</v>
      </c>
      <c r="B1460" t="s">
        <v>3090</v>
      </c>
      <c r="C1460" t="s">
        <v>3144</v>
      </c>
      <c r="D1460" t="s">
        <v>51</v>
      </c>
      <c r="E1460">
        <v>1042.7044973049999</v>
      </c>
      <c r="F1460">
        <v>1463.9</v>
      </c>
      <c r="G1460">
        <v>131.52526008850501</v>
      </c>
      <c r="H1460">
        <v>-8.1208945503119505</v>
      </c>
      <c r="I1460">
        <v>-5.0370791420245702</v>
      </c>
      <c r="J1460">
        <v>-7.2294208705746001</v>
      </c>
      <c r="K1460">
        <v>1600.55481457667</v>
      </c>
      <c r="L1460">
        <v>1348.44543997286</v>
      </c>
      <c r="M1460">
        <v>42.693853103496302</v>
      </c>
      <c r="N1460">
        <v>0.75441720312285898</v>
      </c>
      <c r="O1460">
        <v>26.647995081631201</v>
      </c>
      <c r="P1460">
        <v>185.27720939296501</v>
      </c>
      <c r="Q1460">
        <v>0.132599145445884</v>
      </c>
    </row>
    <row r="1461" spans="1:17" hidden="1" x14ac:dyDescent="0.3">
      <c r="A1461" t="s">
        <v>3091</v>
      </c>
      <c r="B1461" t="s">
        <v>3092</v>
      </c>
      <c r="C1461" t="s">
        <v>3144</v>
      </c>
      <c r="D1461" t="s">
        <v>562</v>
      </c>
      <c r="E1461">
        <v>1037.9483673559901</v>
      </c>
      <c r="F1461">
        <v>192.73</v>
      </c>
      <c r="G1461">
        <v>100.05136273653901</v>
      </c>
      <c r="H1461">
        <v>6.1937813780933304</v>
      </c>
      <c r="I1461">
        <v>18.671776756767699</v>
      </c>
      <c r="J1461">
        <v>-0.31353630384335801</v>
      </c>
      <c r="K1461">
        <v>187.36392819873299</v>
      </c>
      <c r="L1461">
        <v>156.86497260545701</v>
      </c>
      <c r="M1461">
        <v>51.389916023017399</v>
      </c>
      <c r="N1461">
        <v>1.02728201909782</v>
      </c>
      <c r="O1461">
        <v>11.503139106521999</v>
      </c>
      <c r="P1461">
        <v>148.844415752098</v>
      </c>
      <c r="Q1461">
        <v>5.5534755077168999E-2</v>
      </c>
    </row>
    <row r="1462" spans="1:17" hidden="1" x14ac:dyDescent="0.3">
      <c r="A1462" t="s">
        <v>3093</v>
      </c>
      <c r="B1462" t="s">
        <v>3094</v>
      </c>
      <c r="C1462" t="s">
        <v>3144</v>
      </c>
      <c r="D1462" t="s">
        <v>3095</v>
      </c>
      <c r="E1462">
        <v>1037.2605599850001</v>
      </c>
      <c r="F1462">
        <v>213.44</v>
      </c>
      <c r="G1462">
        <v>-3.3221581896010499</v>
      </c>
      <c r="H1462">
        <v>3.14423983331048</v>
      </c>
      <c r="I1462">
        <v>-32.004295114816401</v>
      </c>
      <c r="J1462">
        <v>1.46185280565502</v>
      </c>
      <c r="K1462">
        <v>216.75522512992401</v>
      </c>
      <c r="L1462">
        <v>224.69066950759</v>
      </c>
      <c r="M1462">
        <v>53.317190752040098</v>
      </c>
      <c r="N1462">
        <v>1.7894417042017099</v>
      </c>
      <c r="O1462">
        <v>68.103448275861993</v>
      </c>
      <c r="P1462">
        <v>27.8849610545236</v>
      </c>
      <c r="Q1462">
        <v>1.41581331113E-4</v>
      </c>
    </row>
    <row r="1463" spans="1:17" hidden="1" x14ac:dyDescent="0.3">
      <c r="A1463" t="s">
        <v>3096</v>
      </c>
      <c r="B1463" t="s">
        <v>3097</v>
      </c>
      <c r="C1463" t="s">
        <v>3144</v>
      </c>
      <c r="D1463" t="s">
        <v>607</v>
      </c>
      <c r="E1463">
        <v>1036.8774612499999</v>
      </c>
      <c r="F1463">
        <v>284.45</v>
      </c>
      <c r="G1463">
        <v>-16.9398938250839</v>
      </c>
      <c r="H1463">
        <v>-13.8366000631507</v>
      </c>
      <c r="I1463">
        <v>-12.227779391605599</v>
      </c>
      <c r="J1463">
        <v>-3.3065611294639998</v>
      </c>
      <c r="K1463">
        <v>305.58290833376901</v>
      </c>
      <c r="L1463">
        <v>298.76621869354</v>
      </c>
      <c r="M1463">
        <v>29.744374106969701</v>
      </c>
      <c r="N1463">
        <v>0.33979535770764002</v>
      </c>
      <c r="O1463">
        <v>35.173141149586897</v>
      </c>
      <c r="P1463">
        <v>26.422222222222199</v>
      </c>
      <c r="Q1463">
        <v>-4.3443793051446002E-2</v>
      </c>
    </row>
    <row r="1464" spans="1:17" hidden="1" x14ac:dyDescent="0.3">
      <c r="A1464" t="s">
        <v>3098</v>
      </c>
      <c r="B1464" t="s">
        <v>3099</v>
      </c>
      <c r="C1464" t="s">
        <v>3144</v>
      </c>
      <c r="D1464" t="s">
        <v>485</v>
      </c>
      <c r="E1464">
        <v>1035.6010822399901</v>
      </c>
      <c r="F1464">
        <v>724.55</v>
      </c>
      <c r="G1464">
        <v>-26.390178489135199</v>
      </c>
      <c r="H1464">
        <v>-10.096563837985601</v>
      </c>
      <c r="I1464">
        <v>-27.864476763268801</v>
      </c>
      <c r="J1464">
        <v>2.00517649561167</v>
      </c>
      <c r="K1464">
        <v>758.55593548710601</v>
      </c>
      <c r="M1464">
        <v>42.928756263582997</v>
      </c>
      <c r="N1464">
        <v>0.41033582750214598</v>
      </c>
      <c r="O1464">
        <v>41.0461665861569</v>
      </c>
      <c r="P1464">
        <v>15.3833903973246</v>
      </c>
    </row>
    <row r="1465" spans="1:17" hidden="1" x14ac:dyDescent="0.3">
      <c r="A1465" t="s">
        <v>3100</v>
      </c>
      <c r="B1465" t="s">
        <v>3101</v>
      </c>
      <c r="C1465" t="s">
        <v>3144</v>
      </c>
      <c r="D1465" t="s">
        <v>469</v>
      </c>
      <c r="E1465">
        <v>1034.60214</v>
      </c>
      <c r="F1465">
        <v>32.19</v>
      </c>
      <c r="G1465">
        <v>64.723013517816696</v>
      </c>
      <c r="H1465">
        <v>-10.362969830755601</v>
      </c>
      <c r="I1465">
        <v>29.019748731245699</v>
      </c>
      <c r="J1465">
        <v>0.68922099400474501</v>
      </c>
      <c r="K1465">
        <v>32.4896378605712</v>
      </c>
      <c r="L1465">
        <v>27.278269519639601</v>
      </c>
      <c r="M1465">
        <v>27.690159319452899</v>
      </c>
      <c r="N1465">
        <v>0.79593820471105903</v>
      </c>
      <c r="O1465">
        <v>17.738428083255599</v>
      </c>
      <c r="P1465">
        <v>102.029288702928</v>
      </c>
      <c r="Q1465">
        <v>0.16518651300067999</v>
      </c>
    </row>
    <row r="1466" spans="1:17" hidden="1" x14ac:dyDescent="0.3">
      <c r="A1466" t="s">
        <v>3102</v>
      </c>
      <c r="B1466" t="s">
        <v>3103</v>
      </c>
      <c r="C1466" t="s">
        <v>3144</v>
      </c>
      <c r="D1466" t="s">
        <v>1252</v>
      </c>
      <c r="E1466">
        <v>1034.58633567999</v>
      </c>
      <c r="F1466">
        <v>384.05</v>
      </c>
      <c r="G1466">
        <v>38.656890555408197</v>
      </c>
      <c r="H1466">
        <v>23.823745557416</v>
      </c>
      <c r="I1466">
        <v>46.584318992445198</v>
      </c>
      <c r="J1466">
        <v>-1.14463433828161</v>
      </c>
      <c r="K1466">
        <v>351.923083272236</v>
      </c>
      <c r="L1466">
        <v>292.02928666757902</v>
      </c>
      <c r="M1466">
        <v>47.001799924014001</v>
      </c>
      <c r="N1466">
        <v>0.76457932283999497</v>
      </c>
      <c r="O1466">
        <v>19.177190469990801</v>
      </c>
      <c r="P1466">
        <v>111.01648351648301</v>
      </c>
      <c r="Q1466">
        <v>0.14567197037538701</v>
      </c>
    </row>
    <row r="1467" spans="1:17" hidden="1" x14ac:dyDescent="0.3">
      <c r="A1467" t="s">
        <v>3104</v>
      </c>
      <c r="B1467" t="s">
        <v>3105</v>
      </c>
      <c r="C1467" t="s">
        <v>3144</v>
      </c>
      <c r="D1467" t="s">
        <v>436</v>
      </c>
      <c r="E1467">
        <v>1033.8867649920001</v>
      </c>
      <c r="F1467">
        <v>42.57</v>
      </c>
      <c r="G1467">
        <v>-12.665623841610699</v>
      </c>
      <c r="H1467">
        <v>-13.2912789312039</v>
      </c>
      <c r="I1467">
        <v>-41.780175981722401</v>
      </c>
      <c r="J1467">
        <v>-2.7656573162626801</v>
      </c>
      <c r="K1467">
        <v>46.713104787130199</v>
      </c>
      <c r="L1467">
        <v>50.134810765132798</v>
      </c>
      <c r="M1467">
        <v>27.333132109809199</v>
      </c>
      <c r="N1467">
        <v>0.64806711370835002</v>
      </c>
      <c r="O1467">
        <v>93.798449612403004</v>
      </c>
      <c r="P1467">
        <v>15.836734693877499</v>
      </c>
    </row>
    <row r="1468" spans="1:17" hidden="1" x14ac:dyDescent="0.3">
      <c r="A1468" t="s">
        <v>3106</v>
      </c>
      <c r="B1468" t="s">
        <v>3107</v>
      </c>
      <c r="C1468" t="s">
        <v>3144</v>
      </c>
      <c r="D1468" t="s">
        <v>48</v>
      </c>
      <c r="E1468">
        <v>1032.1439769199999</v>
      </c>
      <c r="F1468">
        <v>24.37</v>
      </c>
      <c r="G1468">
        <v>84.992998024328102</v>
      </c>
      <c r="H1468">
        <v>75.141076308199999</v>
      </c>
      <c r="I1468">
        <v>102.693574905071</v>
      </c>
      <c r="J1468">
        <v>-4.6350727758533399</v>
      </c>
      <c r="K1468">
        <v>15.049475382983101</v>
      </c>
      <c r="L1468">
        <v>6.1757983121264797</v>
      </c>
      <c r="M1468">
        <v>66.777139887899395</v>
      </c>
      <c r="N1468">
        <v>0.24610452051151599</v>
      </c>
      <c r="O1468">
        <v>17.6856791136643</v>
      </c>
      <c r="P1468">
        <v>123.57798165137601</v>
      </c>
    </row>
    <row r="1469" spans="1:17" hidden="1" x14ac:dyDescent="0.3">
      <c r="A1469" t="s">
        <v>3108</v>
      </c>
      <c r="B1469" t="s">
        <v>3109</v>
      </c>
      <c r="C1469" t="s">
        <v>3144</v>
      </c>
      <c r="D1469" t="s">
        <v>436</v>
      </c>
      <c r="E1469">
        <v>1030.447027656</v>
      </c>
      <c r="F1469">
        <v>42.36</v>
      </c>
      <c r="G1469">
        <v>-25.588914017680601</v>
      </c>
      <c r="H1469">
        <v>-9.7886284902615497</v>
      </c>
      <c r="I1469">
        <v>-22.5381545054139</v>
      </c>
      <c r="J1469">
        <v>1.44534414338782</v>
      </c>
      <c r="K1469">
        <v>45.556091804592199</v>
      </c>
      <c r="L1469">
        <v>46.038913199019298</v>
      </c>
      <c r="M1469">
        <v>21.555594308762299</v>
      </c>
      <c r="N1469">
        <v>0.348672511950751</v>
      </c>
      <c r="O1469">
        <v>42.823418319169001</v>
      </c>
      <c r="P1469">
        <v>23.139534883720899</v>
      </c>
    </row>
    <row r="1470" spans="1:17" hidden="1" x14ac:dyDescent="0.3">
      <c r="A1470" t="s">
        <v>3110</v>
      </c>
      <c r="B1470" t="s">
        <v>3111</v>
      </c>
      <c r="C1470" t="s">
        <v>3144</v>
      </c>
      <c r="D1470" t="s">
        <v>1473</v>
      </c>
      <c r="E1470">
        <v>1029.425456552</v>
      </c>
      <c r="F1470">
        <v>78.64</v>
      </c>
      <c r="G1470">
        <v>-3.4039022228097902</v>
      </c>
      <c r="H1470">
        <v>-10.831183514046201</v>
      </c>
      <c r="I1470">
        <v>14.494496205993199</v>
      </c>
      <c r="J1470">
        <v>-3.7744234335984399</v>
      </c>
      <c r="K1470">
        <v>83.388347485132797</v>
      </c>
      <c r="L1470">
        <v>74.122135679134203</v>
      </c>
      <c r="M1470">
        <v>30.3085407659708</v>
      </c>
      <c r="N1470">
        <v>0.43348399291578399</v>
      </c>
      <c r="O1470">
        <v>24.872838250254301</v>
      </c>
      <c r="P1470">
        <v>54.196078431372499</v>
      </c>
      <c r="Q1470">
        <v>-3.3867856596826E-2</v>
      </c>
    </row>
    <row r="1471" spans="1:17" hidden="1" x14ac:dyDescent="0.3">
      <c r="A1471" t="s">
        <v>3112</v>
      </c>
      <c r="B1471" t="s">
        <v>3113</v>
      </c>
      <c r="C1471" t="s">
        <v>3144</v>
      </c>
      <c r="D1471" t="s">
        <v>114</v>
      </c>
      <c r="E1471">
        <v>1022.2391408</v>
      </c>
      <c r="F1471">
        <v>355.75</v>
      </c>
      <c r="G1471">
        <v>116.302313708643</v>
      </c>
      <c r="H1471">
        <v>-8.6927353939388894</v>
      </c>
      <c r="I1471">
        <v>-4.21606094751691</v>
      </c>
      <c r="J1471">
        <v>-2.6238665208900001</v>
      </c>
      <c r="K1471">
        <v>360.83857492449198</v>
      </c>
      <c r="L1471">
        <v>316.277287270822</v>
      </c>
      <c r="M1471">
        <v>33.615613841657598</v>
      </c>
      <c r="N1471">
        <v>0.88346270120861103</v>
      </c>
      <c r="O1471">
        <v>19.0161630358397</v>
      </c>
      <c r="P1471">
        <v>161.38868479059499</v>
      </c>
      <c r="Q1471">
        <v>8.7990428536307994E-2</v>
      </c>
    </row>
    <row r="1472" spans="1:17" hidden="1" x14ac:dyDescent="0.3">
      <c r="A1472" t="s">
        <v>3114</v>
      </c>
      <c r="B1472" t="s">
        <v>3115</v>
      </c>
      <c r="C1472" t="s">
        <v>3144</v>
      </c>
      <c r="D1472" t="s">
        <v>271</v>
      </c>
      <c r="E1472">
        <v>1021.40871525</v>
      </c>
      <c r="F1472">
        <v>188.56</v>
      </c>
      <c r="G1472">
        <v>37.227067635698397</v>
      </c>
      <c r="H1472">
        <v>3.9941308811162601</v>
      </c>
      <c r="I1472">
        <v>38.200017064724001</v>
      </c>
      <c r="J1472">
        <v>2.5633917240544699</v>
      </c>
      <c r="K1472">
        <v>185.42405633678101</v>
      </c>
      <c r="L1472">
        <v>155.09043784321301</v>
      </c>
      <c r="M1472">
        <v>45.9906885801567</v>
      </c>
      <c r="N1472">
        <v>0.184394815156397</v>
      </c>
      <c r="O1472">
        <v>19.468604157827698</v>
      </c>
      <c r="P1472">
        <v>76.059757236227796</v>
      </c>
    </row>
    <row r="1473" spans="1:17" hidden="1" x14ac:dyDescent="0.3">
      <c r="A1473" t="s">
        <v>3116</v>
      </c>
      <c r="B1473" t="s">
        <v>3117</v>
      </c>
      <c r="C1473" t="s">
        <v>3144</v>
      </c>
      <c r="D1473" t="s">
        <v>287</v>
      </c>
      <c r="E1473">
        <v>1017.1549642</v>
      </c>
      <c r="F1473">
        <v>411.35</v>
      </c>
      <c r="G1473">
        <v>-37.6546786426278</v>
      </c>
      <c r="H1473">
        <v>-8.3901797404291294</v>
      </c>
      <c r="I1473">
        <v>-6.2575293354060797</v>
      </c>
      <c r="J1473">
        <v>-2.0460577528702002</v>
      </c>
      <c r="K1473">
        <v>429.24867815527102</v>
      </c>
      <c r="L1473">
        <v>432.615910374137</v>
      </c>
      <c r="M1473">
        <v>36.2534172972683</v>
      </c>
      <c r="N1473">
        <v>0.35164657455196002</v>
      </c>
      <c r="O1473">
        <v>24.370973623434999</v>
      </c>
      <c r="P1473">
        <v>13.742568781971499</v>
      </c>
      <c r="Q1473">
        <v>-7.2995455607360003E-3</v>
      </c>
    </row>
    <row r="1474" spans="1:17" hidden="1" x14ac:dyDescent="0.3">
      <c r="A1474" t="s">
        <v>3118</v>
      </c>
      <c r="B1474" t="s">
        <v>3119</v>
      </c>
      <c r="C1474" t="s">
        <v>3144</v>
      </c>
      <c r="D1474" t="s">
        <v>51</v>
      </c>
      <c r="E1474">
        <v>1014.26688</v>
      </c>
      <c r="F1474">
        <v>200.75</v>
      </c>
      <c r="G1474">
        <v>27.769841863453699</v>
      </c>
      <c r="H1474">
        <v>-2.6350456513751901</v>
      </c>
      <c r="I1474">
        <v>-27.118465386242899</v>
      </c>
      <c r="J1474">
        <v>3.8472302736892199</v>
      </c>
      <c r="K1474">
        <v>211.02586685937999</v>
      </c>
      <c r="L1474">
        <v>204.589978369292</v>
      </c>
      <c r="M1474">
        <v>41.063770451793502</v>
      </c>
      <c r="N1474">
        <v>0.57611374070932198</v>
      </c>
      <c r="O1474">
        <v>32.004981320049801</v>
      </c>
      <c r="P1474">
        <v>61.244979919678698</v>
      </c>
      <c r="Q1474">
        <v>5.3741660458630998E-2</v>
      </c>
    </row>
    <row r="1475" spans="1:17" hidden="1" x14ac:dyDescent="0.3">
      <c r="A1475" t="s">
        <v>3120</v>
      </c>
      <c r="B1475" t="s">
        <v>3121</v>
      </c>
      <c r="C1475" t="s">
        <v>3144</v>
      </c>
      <c r="D1475" t="s">
        <v>482</v>
      </c>
      <c r="E1475">
        <v>1010.27547864</v>
      </c>
      <c r="F1475">
        <v>221.24</v>
      </c>
      <c r="G1475">
        <v>15.3515425905849</v>
      </c>
      <c r="H1475">
        <v>-5.8478618478550102</v>
      </c>
      <c r="I1475">
        <v>16.9282308157416</v>
      </c>
      <c r="J1475">
        <v>-1.44089948792296</v>
      </c>
      <c r="K1475">
        <v>221.099839866726</v>
      </c>
      <c r="L1475">
        <v>186.36336357124699</v>
      </c>
      <c r="M1475">
        <v>33.0877948868347</v>
      </c>
      <c r="N1475">
        <v>0.31984773525542998</v>
      </c>
      <c r="O1475">
        <v>29.9041764599529</v>
      </c>
      <c r="P1475">
        <v>58.028571428571396</v>
      </c>
      <c r="Q1475">
        <v>-4.2464751729681997E-2</v>
      </c>
    </row>
    <row r="1476" spans="1:17" hidden="1" x14ac:dyDescent="0.3">
      <c r="A1476" t="s">
        <v>3122</v>
      </c>
      <c r="B1476" t="s">
        <v>3123</v>
      </c>
      <c r="C1476" t="s">
        <v>3144</v>
      </c>
      <c r="D1476" t="s">
        <v>1840</v>
      </c>
      <c r="E1476">
        <v>1004.549</v>
      </c>
      <c r="F1476">
        <v>411.2</v>
      </c>
      <c r="G1476">
        <v>21.062068547713402</v>
      </c>
      <c r="H1476">
        <v>-35.005469013323903</v>
      </c>
      <c r="I1476">
        <v>-6.8843597389004199</v>
      </c>
      <c r="J1476">
        <v>-3.8738665208899898</v>
      </c>
      <c r="K1476">
        <v>504.23147045634198</v>
      </c>
      <c r="L1476">
        <v>446.45394575824099</v>
      </c>
      <c r="M1476">
        <v>29.472121790760799</v>
      </c>
      <c r="N1476">
        <v>1.1821182304175999</v>
      </c>
      <c r="O1476">
        <v>59.922178988326799</v>
      </c>
      <c r="P1476">
        <v>52.296296296296198</v>
      </c>
    </row>
    <row r="1477" spans="1:17" hidden="1" x14ac:dyDescent="0.3">
      <c r="A1477" t="s">
        <v>3124</v>
      </c>
      <c r="B1477" t="s">
        <v>3125</v>
      </c>
      <c r="C1477" t="s">
        <v>3144</v>
      </c>
      <c r="D1477" t="s">
        <v>48</v>
      </c>
      <c r="E1477">
        <v>1001.36459812</v>
      </c>
      <c r="F1477">
        <v>425.95</v>
      </c>
      <c r="G1477">
        <v>44.417915212403202</v>
      </c>
      <c r="H1477">
        <v>-25.863428204816799</v>
      </c>
      <c r="I1477">
        <v>62.118492093146997</v>
      </c>
      <c r="J1477">
        <v>2.2948164662933199</v>
      </c>
      <c r="M1477">
        <v>30.891051048763401</v>
      </c>
      <c r="O1477">
        <v>63.270336894001602</v>
      </c>
      <c r="P1477">
        <v>91.051805337519596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Price_Filter_09_10_2024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dcterms:created xsi:type="dcterms:W3CDTF">2024-10-10T05:20:34Z</dcterms:created>
  <dcterms:modified xsi:type="dcterms:W3CDTF">2024-11-22T13:08:35Z</dcterms:modified>
</cp:coreProperties>
</file>